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F249DB5F-C263-4A85-B58C-B4F1319F2837}" xr6:coauthVersionLast="47" xr6:coauthVersionMax="47" xr10:uidLastSave="{00000000-0000-0000-0000-000000000000}"/>
  <bookViews>
    <workbookView xWindow="810" yWindow="-120" windowWidth="28110" windowHeight="16440" tabRatio="726" activeTab="12"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Sheep!$H$883:$V$992</definedName>
    <definedName name="_xlnm._FilterDatabase" localSheetId="9" hidden="1">Understory!$G$180:$O$181</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FeedSupply!$L$47</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Crop!$T$161:$T$239</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FeedSupply!$P$17</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X485" i="27" l="1"/>
  <c r="W435" i="27"/>
  <c r="N435" i="27"/>
  <c r="Y435" i="27" s="1"/>
  <c r="M435" i="27"/>
  <c r="X435" i="27" s="1"/>
  <c r="L435" i="27"/>
  <c r="K435" i="27"/>
  <c r="V435" i="27" s="1"/>
  <c r="Y434" i="27"/>
  <c r="N434" i="27"/>
  <c r="M434" i="27"/>
  <c r="X434" i="27" s="1"/>
  <c r="L434" i="27"/>
  <c r="W434" i="27" s="1"/>
  <c r="K434" i="27"/>
  <c r="V434" i="27" s="1"/>
  <c r="N433" i="27"/>
  <c r="Y433" i="27" s="1"/>
  <c r="M433" i="27"/>
  <c r="X433" i="27" s="1"/>
  <c r="L433" i="27"/>
  <c r="W433" i="27" s="1"/>
  <c r="K433" i="27"/>
  <c r="V433" i="27" s="1"/>
  <c r="Y432" i="27"/>
  <c r="X432" i="27"/>
  <c r="W432" i="27"/>
  <c r="N432" i="27"/>
  <c r="M432" i="27"/>
  <c r="L432" i="27"/>
  <c r="K432" i="27"/>
  <c r="V432" i="27" s="1"/>
  <c r="Y431" i="27"/>
  <c r="X431" i="27"/>
  <c r="W431" i="27"/>
  <c r="V431" i="27"/>
  <c r="N431" i="27"/>
  <c r="M431" i="27"/>
  <c r="L431" i="27"/>
  <c r="K431" i="27"/>
  <c r="N430" i="27"/>
  <c r="Y430" i="27" s="1"/>
  <c r="M430" i="27"/>
  <c r="X430" i="27" s="1"/>
  <c r="L430" i="27"/>
  <c r="W430" i="27" s="1"/>
  <c r="K430" i="27"/>
  <c r="V430" i="27" s="1"/>
  <c r="Y429" i="27"/>
  <c r="N429" i="27"/>
  <c r="M429" i="27"/>
  <c r="X429" i="27" s="1"/>
  <c r="L429" i="27"/>
  <c r="W429" i="27" s="1"/>
  <c r="K429" i="27"/>
  <c r="V429" i="27" s="1"/>
  <c r="N428" i="27"/>
  <c r="Y428" i="27" s="1"/>
  <c r="M428" i="27"/>
  <c r="X428" i="27" s="1"/>
  <c r="L428" i="27"/>
  <c r="W428" i="27" s="1"/>
  <c r="K428" i="27"/>
  <c r="V428" i="27" s="1"/>
  <c r="Y427" i="27"/>
  <c r="X427" i="27"/>
  <c r="N427" i="27"/>
  <c r="M427" i="27"/>
  <c r="L427" i="27"/>
  <c r="W427" i="27" s="1"/>
  <c r="K427" i="27"/>
  <c r="V427" i="27" s="1"/>
  <c r="Y426" i="27"/>
  <c r="X426" i="27"/>
  <c r="W426" i="27"/>
  <c r="V426" i="27"/>
  <c r="N426" i="27"/>
  <c r="M426" i="27"/>
  <c r="L426" i="27"/>
  <c r="K426" i="27"/>
  <c r="N425" i="27"/>
  <c r="Y425" i="27" s="1"/>
  <c r="M425" i="27"/>
  <c r="X425" i="27" s="1"/>
  <c r="L425" i="27"/>
  <c r="W425" i="27" s="1"/>
  <c r="K425" i="27"/>
  <c r="V425" i="27" s="1"/>
  <c r="Y424" i="27"/>
  <c r="X424" i="27"/>
  <c r="W424" i="27"/>
  <c r="V424" i="27"/>
  <c r="N424" i="27"/>
  <c r="M424" i="27"/>
  <c r="L424" i="27"/>
  <c r="K424" i="27"/>
  <c r="N423" i="27"/>
  <c r="Y423" i="27" s="1"/>
  <c r="M423" i="27"/>
  <c r="X423" i="27" s="1"/>
  <c r="L423" i="27"/>
  <c r="W423" i="27" s="1"/>
  <c r="K423" i="27"/>
  <c r="V423" i="27" s="1"/>
  <c r="Y422" i="27"/>
  <c r="N422" i="27"/>
  <c r="M422" i="27"/>
  <c r="X422" i="27" s="1"/>
  <c r="L422" i="27"/>
  <c r="W422" i="27" s="1"/>
  <c r="K422" i="27"/>
  <c r="V422" i="27" s="1"/>
  <c r="Y421" i="27"/>
  <c r="X421" i="27"/>
  <c r="W421" i="27"/>
  <c r="V421" i="27"/>
  <c r="N421" i="27"/>
  <c r="M421" i="27"/>
  <c r="L421" i="27"/>
  <c r="K421" i="27"/>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Y417" i="27"/>
  <c r="N417" i="27"/>
  <c r="M417" i="27"/>
  <c r="X417" i="27" s="1"/>
  <c r="L417" i="27"/>
  <c r="W417" i="27" s="1"/>
  <c r="K417" i="27"/>
  <c r="V417" i="27" s="1"/>
  <c r="Y416" i="27"/>
  <c r="X416" i="27"/>
  <c r="W416" i="27"/>
  <c r="V416" i="27"/>
  <c r="N416" i="27"/>
  <c r="M416" i="27"/>
  <c r="L416" i="27"/>
  <c r="K416" i="27"/>
  <c r="W415" i="27"/>
  <c r="V415" i="27"/>
  <c r="N415" i="27"/>
  <c r="Y415" i="27" s="1"/>
  <c r="M415" i="27"/>
  <c r="X415" i="27" s="1"/>
  <c r="L415" i="27"/>
  <c r="K415" i="27"/>
  <c r="W414" i="27"/>
  <c r="V414" i="27"/>
  <c r="N414" i="27"/>
  <c r="Y414" i="27" s="1"/>
  <c r="M414" i="27"/>
  <c r="X414" i="27" s="1"/>
  <c r="L414" i="27"/>
  <c r="K414" i="27"/>
  <c r="N413" i="27"/>
  <c r="Y413" i="27" s="1"/>
  <c r="M413" i="27"/>
  <c r="X413" i="27" s="1"/>
  <c r="L413" i="27"/>
  <c r="W413" i="27" s="1"/>
  <c r="K413" i="27"/>
  <c r="V413" i="27" s="1"/>
  <c r="W412" i="27"/>
  <c r="V412" i="27"/>
  <c r="N412" i="27"/>
  <c r="Y412" i="27" s="1"/>
  <c r="M412" i="27"/>
  <c r="X412" i="27" s="1"/>
  <c r="L412" i="27"/>
  <c r="K412" i="27"/>
  <c r="Y411" i="27"/>
  <c r="X411" i="27"/>
  <c r="W411" i="27"/>
  <c r="V411" i="27"/>
  <c r="N411" i="27"/>
  <c r="M411" i="27"/>
  <c r="L411" i="27"/>
  <c r="K411" i="27"/>
  <c r="N410" i="27"/>
  <c r="Y410" i="27" s="1"/>
  <c r="M410" i="27"/>
  <c r="X410" i="27" s="1"/>
  <c r="L410" i="27"/>
  <c r="W410" i="27" s="1"/>
  <c r="K410" i="27"/>
  <c r="V410" i="27" s="1"/>
  <c r="Y409" i="27"/>
  <c r="X409" i="27"/>
  <c r="W409" i="27"/>
  <c r="V409" i="27"/>
  <c r="N409" i="27"/>
  <c r="M409" i="27"/>
  <c r="L409" i="27"/>
  <c r="K409" i="27"/>
  <c r="N408" i="27"/>
  <c r="Y408" i="27" s="1"/>
  <c r="M408" i="27"/>
  <c r="X408" i="27" s="1"/>
  <c r="L408" i="27"/>
  <c r="W408" i="27" s="1"/>
  <c r="K408" i="27"/>
  <c r="V408" i="27" s="1"/>
  <c r="N407" i="27"/>
  <c r="Y407" i="27" s="1"/>
  <c r="M407" i="27"/>
  <c r="X407" i="27" s="1"/>
  <c r="L407" i="27"/>
  <c r="W407" i="27" s="1"/>
  <c r="K407" i="27"/>
  <c r="V407" i="27" s="1"/>
  <c r="Y406" i="27"/>
  <c r="X406" i="27"/>
  <c r="W406" i="27"/>
  <c r="V406" i="27"/>
  <c r="N406" i="27"/>
  <c r="M406" i="27"/>
  <c r="L406" i="27"/>
  <c r="K406" i="27"/>
  <c r="W405" i="27"/>
  <c r="V405" i="27"/>
  <c r="N405" i="27"/>
  <c r="Y405" i="27" s="1"/>
  <c r="M405" i="27"/>
  <c r="X405" i="27" s="1"/>
  <c r="L405" i="27"/>
  <c r="K405" i="27"/>
  <c r="V404" i="27"/>
  <c r="N404" i="27"/>
  <c r="Y404" i="27" s="1"/>
  <c r="M404" i="27"/>
  <c r="X404" i="27" s="1"/>
  <c r="L404" i="27"/>
  <c r="W404" i="27" s="1"/>
  <c r="K404" i="27"/>
  <c r="N403" i="27"/>
  <c r="Y403" i="27" s="1"/>
  <c r="M403" i="27"/>
  <c r="X403" i="27" s="1"/>
  <c r="L403" i="27"/>
  <c r="W403" i="27" s="1"/>
  <c r="K403" i="27"/>
  <c r="V403" i="27" s="1"/>
  <c r="W402" i="27"/>
  <c r="V402" i="27"/>
  <c r="N402" i="27"/>
  <c r="Y402" i="27" s="1"/>
  <c r="M402" i="27"/>
  <c r="X402" i="27" s="1"/>
  <c r="L402" i="27"/>
  <c r="K402" i="27"/>
  <c r="Y401" i="27"/>
  <c r="X401" i="27"/>
  <c r="W401" i="27"/>
  <c r="V401" i="27"/>
  <c r="N401" i="27"/>
  <c r="M401" i="27"/>
  <c r="L401" i="27"/>
  <c r="K401" i="27"/>
  <c r="W400" i="27"/>
  <c r="V400" i="27"/>
  <c r="N400" i="27"/>
  <c r="Y400" i="27" s="1"/>
  <c r="M400" i="27"/>
  <c r="X400" i="27" s="1"/>
  <c r="L400" i="27"/>
  <c r="K400" i="27"/>
  <c r="Y399" i="27"/>
  <c r="X399" i="27"/>
  <c r="W399" i="27"/>
  <c r="N399" i="27"/>
  <c r="M399" i="27"/>
  <c r="L399" i="27"/>
  <c r="K399" i="27"/>
  <c r="V399" i="27" s="1"/>
  <c r="N398" i="27"/>
  <c r="Y398" i="27" s="1"/>
  <c r="M398" i="27"/>
  <c r="X398" i="27" s="1"/>
  <c r="L398" i="27"/>
  <c r="W398" i="27" s="1"/>
  <c r="K398" i="27"/>
  <c r="V398" i="27" s="1"/>
  <c r="Y397" i="27"/>
  <c r="X397" i="27"/>
  <c r="W397" i="27"/>
  <c r="V397" i="27"/>
  <c r="N397" i="27"/>
  <c r="M397" i="27"/>
  <c r="L397" i="27"/>
  <c r="K397" i="27"/>
  <c r="Y396" i="27"/>
  <c r="X396" i="27"/>
  <c r="W396" i="27"/>
  <c r="V396" i="27"/>
  <c r="N396" i="27"/>
  <c r="M396" i="27"/>
  <c r="L396" i="27"/>
  <c r="K396" i="27"/>
  <c r="W395" i="27"/>
  <c r="N395" i="27"/>
  <c r="Y395" i="27" s="1"/>
  <c r="M395" i="27"/>
  <c r="X395" i="27" s="1"/>
  <c r="L395" i="27"/>
  <c r="K395" i="27"/>
  <c r="V395" i="27" s="1"/>
  <c r="Y394" i="27"/>
  <c r="X394" i="27"/>
  <c r="W394" i="27"/>
  <c r="N394" i="27"/>
  <c r="M394" i="27"/>
  <c r="L394" i="27"/>
  <c r="K394" i="27"/>
  <c r="V394" i="27" s="1"/>
  <c r="N393" i="27"/>
  <c r="Y393" i="27" s="1"/>
  <c r="M393" i="27"/>
  <c r="X393" i="27" s="1"/>
  <c r="L393" i="27"/>
  <c r="W393" i="27" s="1"/>
  <c r="K393" i="27"/>
  <c r="V393" i="27" s="1"/>
  <c r="X392" i="27"/>
  <c r="W392" i="27"/>
  <c r="V392" i="27"/>
  <c r="N392" i="27"/>
  <c r="Y392" i="27" s="1"/>
  <c r="M392" i="27"/>
  <c r="L392" i="27"/>
  <c r="K392" i="27"/>
  <c r="Y391" i="27"/>
  <c r="X391" i="27"/>
  <c r="W391" i="27"/>
  <c r="V391" i="27"/>
  <c r="N391" i="27"/>
  <c r="M391" i="27"/>
  <c r="L391" i="27"/>
  <c r="K391" i="27"/>
  <c r="W390" i="27"/>
  <c r="N390" i="27"/>
  <c r="Y390" i="27" s="1"/>
  <c r="M390" i="27"/>
  <c r="X390" i="27" s="1"/>
  <c r="L390" i="27"/>
  <c r="K390" i="27"/>
  <c r="V390" i="27" s="1"/>
  <c r="Y389" i="27"/>
  <c r="X389" i="27"/>
  <c r="W389" i="27"/>
  <c r="V389" i="27"/>
  <c r="N389" i="27"/>
  <c r="M389" i="27"/>
  <c r="L389" i="27"/>
  <c r="K389" i="27"/>
  <c r="N388" i="27"/>
  <c r="Y388" i="27" s="1"/>
  <c r="M388" i="27"/>
  <c r="X388" i="27" s="1"/>
  <c r="L388" i="27"/>
  <c r="W388" i="27" s="1"/>
  <c r="K388" i="27"/>
  <c r="V388" i="27" s="1"/>
  <c r="Y387" i="27"/>
  <c r="X387" i="27"/>
  <c r="W387" i="27"/>
  <c r="N387" i="27"/>
  <c r="M387" i="27"/>
  <c r="L387" i="27"/>
  <c r="K387" i="27"/>
  <c r="V387" i="27" s="1"/>
  <c r="Y386" i="27"/>
  <c r="X386" i="27"/>
  <c r="W386" i="27"/>
  <c r="V386" i="27"/>
  <c r="N386" i="27"/>
  <c r="M386" i="27"/>
  <c r="L386" i="27"/>
  <c r="K386" i="27"/>
  <c r="W385" i="27"/>
  <c r="N385" i="27"/>
  <c r="Y385" i="27" s="1"/>
  <c r="M385" i="27"/>
  <c r="X385" i="27" s="1"/>
  <c r="L385" i="27"/>
  <c r="K385" i="27"/>
  <c r="V385" i="27" s="1"/>
  <c r="Y384" i="27"/>
  <c r="N384" i="27"/>
  <c r="M384" i="27"/>
  <c r="X384" i="27" s="1"/>
  <c r="L384" i="27"/>
  <c r="W384" i="27" s="1"/>
  <c r="K384" i="27"/>
  <c r="V384" i="27" s="1"/>
  <c r="N383" i="27"/>
  <c r="Y383" i="27" s="1"/>
  <c r="M383" i="27"/>
  <c r="X383" i="27" s="1"/>
  <c r="L383" i="27"/>
  <c r="W383" i="27" s="1"/>
  <c r="K383" i="27"/>
  <c r="V383" i="27" s="1"/>
  <c r="Y382" i="27"/>
  <c r="X382" i="27"/>
  <c r="W382" i="27"/>
  <c r="N382" i="27"/>
  <c r="M382" i="27"/>
  <c r="L382" i="27"/>
  <c r="K382" i="27"/>
  <c r="V382" i="27" s="1"/>
  <c r="Y381" i="27"/>
  <c r="X381" i="27"/>
  <c r="W381" i="27"/>
  <c r="V381" i="27"/>
  <c r="N381" i="27"/>
  <c r="M381" i="27"/>
  <c r="L381" i="27"/>
  <c r="K381" i="27"/>
  <c r="N380" i="27"/>
  <c r="Y380" i="27" s="1"/>
  <c r="M380" i="27"/>
  <c r="X380" i="27" s="1"/>
  <c r="L380" i="27"/>
  <c r="W380" i="27" s="1"/>
  <c r="K380" i="27"/>
  <c r="V380" i="27" s="1"/>
  <c r="Y379" i="27"/>
  <c r="N379" i="27"/>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Y376" i="27"/>
  <c r="X376" i="27"/>
  <c r="W376" i="27"/>
  <c r="V376" i="27"/>
  <c r="N376" i="27"/>
  <c r="M376" i="27"/>
  <c r="L376" i="27"/>
  <c r="K376" i="27"/>
  <c r="N375" i="27"/>
  <c r="Y375" i="27" s="1"/>
  <c r="M375" i="27"/>
  <c r="X375" i="27" s="1"/>
  <c r="L375" i="27"/>
  <c r="W375" i="27" s="1"/>
  <c r="K375" i="27"/>
  <c r="V375" i="27" s="1"/>
  <c r="W374" i="27"/>
  <c r="V374" i="27"/>
  <c r="N374" i="27"/>
  <c r="Y374" i="27" s="1"/>
  <c r="M374" i="27"/>
  <c r="X374" i="27" s="1"/>
  <c r="L374" i="27"/>
  <c r="K374" i="27"/>
  <c r="N373" i="27"/>
  <c r="Y373" i="27" s="1"/>
  <c r="M373" i="27"/>
  <c r="X373" i="27" s="1"/>
  <c r="L373" i="27"/>
  <c r="W373" i="27" s="1"/>
  <c r="K373" i="27"/>
  <c r="V373" i="27" s="1"/>
  <c r="Y372" i="27"/>
  <c r="N372" i="27"/>
  <c r="M372" i="27"/>
  <c r="X372" i="27" s="1"/>
  <c r="L372" i="27"/>
  <c r="W372" i="27" s="1"/>
  <c r="K372" i="27"/>
  <c r="V372" i="27" s="1"/>
  <c r="Y371" i="27"/>
  <c r="X371" i="27"/>
  <c r="W371" i="27"/>
  <c r="V371" i="27"/>
  <c r="N371" i="27"/>
  <c r="M371" i="27"/>
  <c r="L371" i="27"/>
  <c r="K371" i="27"/>
  <c r="N370" i="27"/>
  <c r="Y370" i="27" s="1"/>
  <c r="M370" i="27"/>
  <c r="X370" i="27" s="1"/>
  <c r="L370" i="27"/>
  <c r="W370" i="27" s="1"/>
  <c r="K370" i="27"/>
  <c r="V370" i="27" s="1"/>
  <c r="V369" i="27"/>
  <c r="N369" i="27"/>
  <c r="Y369" i="27" s="1"/>
  <c r="M369" i="27"/>
  <c r="X369" i="27" s="1"/>
  <c r="L369" i="27"/>
  <c r="W369" i="27" s="1"/>
  <c r="K369" i="27"/>
  <c r="N368" i="27"/>
  <c r="Y368" i="27" s="1"/>
  <c r="M368" i="27"/>
  <c r="X368" i="27" s="1"/>
  <c r="L368" i="27"/>
  <c r="W368" i="27" s="1"/>
  <c r="K368" i="27"/>
  <c r="V368" i="27" s="1"/>
  <c r="Y367" i="27"/>
  <c r="N367" i="27"/>
  <c r="M367" i="27"/>
  <c r="X367" i="27" s="1"/>
  <c r="L367" i="27"/>
  <c r="W367" i="27" s="1"/>
  <c r="K367" i="27"/>
  <c r="V367" i="27" s="1"/>
  <c r="Y366" i="27"/>
  <c r="X366" i="27"/>
  <c r="W366" i="27"/>
  <c r="V366" i="27"/>
  <c r="N366" i="27"/>
  <c r="M366" i="27"/>
  <c r="L366" i="27"/>
  <c r="K366" i="27"/>
  <c r="W365" i="27"/>
  <c r="V365" i="27"/>
  <c r="N365" i="27"/>
  <c r="Y365" i="27" s="1"/>
  <c r="M365" i="27"/>
  <c r="X365" i="27" s="1"/>
  <c r="L365" i="27"/>
  <c r="K365" i="27"/>
  <c r="W364" i="27"/>
  <c r="V364" i="27"/>
  <c r="N364" i="27"/>
  <c r="Y364" i="27" s="1"/>
  <c r="M364" i="27"/>
  <c r="X364" i="27" s="1"/>
  <c r="L364" i="27"/>
  <c r="K364" i="27"/>
  <c r="N363" i="27"/>
  <c r="Y363" i="27" s="1"/>
  <c r="M363" i="27"/>
  <c r="X363" i="27" s="1"/>
  <c r="L363" i="27"/>
  <c r="W363" i="27" s="1"/>
  <c r="K363" i="27"/>
  <c r="V363" i="27" s="1"/>
  <c r="W362" i="27"/>
  <c r="V362" i="27"/>
  <c r="N362" i="27"/>
  <c r="Y362" i="27" s="1"/>
  <c r="M362" i="27"/>
  <c r="X362" i="27" s="1"/>
  <c r="L362" i="27"/>
  <c r="K362" i="27"/>
  <c r="Y361" i="27"/>
  <c r="X361" i="27"/>
  <c r="W361" i="27"/>
  <c r="V361" i="27"/>
  <c r="N361" i="27"/>
  <c r="M361" i="27"/>
  <c r="L361" i="27"/>
  <c r="K361" i="27"/>
  <c r="N360" i="27"/>
  <c r="Y360" i="27" s="1"/>
  <c r="M360" i="27"/>
  <c r="X360" i="27" s="1"/>
  <c r="L360" i="27"/>
  <c r="W360" i="27" s="1"/>
  <c r="K360" i="27"/>
  <c r="V360" i="27" s="1"/>
  <c r="Y359" i="27"/>
  <c r="X359" i="27"/>
  <c r="W359" i="27"/>
  <c r="V359" i="27"/>
  <c r="N359" i="27"/>
  <c r="M359" i="27"/>
  <c r="L359" i="27"/>
  <c r="K359" i="27"/>
  <c r="N358" i="27"/>
  <c r="Y358" i="27" s="1"/>
  <c r="M358" i="27"/>
  <c r="X358" i="27" s="1"/>
  <c r="L358" i="27"/>
  <c r="W358" i="27" s="1"/>
  <c r="K358" i="27"/>
  <c r="V358" i="27" s="1"/>
  <c r="N357" i="27"/>
  <c r="Y357" i="27" s="1"/>
  <c r="M357" i="27"/>
  <c r="X357" i="27" s="1"/>
  <c r="L357" i="27"/>
  <c r="W357" i="27" s="1"/>
  <c r="K357" i="27"/>
  <c r="V357" i="27" s="1"/>
  <c r="Y356" i="27"/>
  <c r="X356" i="27"/>
  <c r="W356" i="27"/>
  <c r="V356" i="27"/>
  <c r="N356" i="27"/>
  <c r="M356" i="27"/>
  <c r="L356" i="27"/>
  <c r="K356" i="27"/>
  <c r="W355" i="27"/>
  <c r="V355" i="27"/>
  <c r="N355" i="27"/>
  <c r="Y355" i="27" s="1"/>
  <c r="M355" i="27"/>
  <c r="X355" i="27" s="1"/>
  <c r="L355" i="27"/>
  <c r="K355" i="27"/>
  <c r="N354" i="27"/>
  <c r="Y354" i="27" s="1"/>
  <c r="M354" i="27"/>
  <c r="X354" i="27" s="1"/>
  <c r="L354" i="27"/>
  <c r="W354" i="27" s="1"/>
  <c r="K354" i="27"/>
  <c r="V354" i="27" s="1"/>
  <c r="N353" i="27"/>
  <c r="Y353" i="27" s="1"/>
  <c r="M353" i="27"/>
  <c r="X353" i="27" s="1"/>
  <c r="L353" i="27"/>
  <c r="W353" i="27" s="1"/>
  <c r="K353" i="27"/>
  <c r="V353" i="27" s="1"/>
  <c r="W352" i="27"/>
  <c r="V352" i="27"/>
  <c r="N352" i="27"/>
  <c r="Y352" i="27" s="1"/>
  <c r="M352" i="27"/>
  <c r="X352" i="27" s="1"/>
  <c r="L352" i="27"/>
  <c r="K352" i="27"/>
  <c r="Y351" i="27"/>
  <c r="X351" i="27"/>
  <c r="W351" i="27"/>
  <c r="V351" i="27"/>
  <c r="N351" i="27"/>
  <c r="M351" i="27"/>
  <c r="L351" i="27"/>
  <c r="K351" i="27"/>
  <c r="W350" i="27"/>
  <c r="V350" i="27"/>
  <c r="N350" i="27"/>
  <c r="Y350" i="27" s="1"/>
  <c r="M350" i="27"/>
  <c r="X350" i="27" s="1"/>
  <c r="L350" i="27"/>
  <c r="K350" i="27"/>
  <c r="Y349" i="27"/>
  <c r="X349" i="27"/>
  <c r="W349" i="27"/>
  <c r="N349" i="27"/>
  <c r="M349" i="27"/>
  <c r="L349" i="27"/>
  <c r="K349" i="27"/>
  <c r="V349" i="27" s="1"/>
  <c r="N348" i="27"/>
  <c r="Y348" i="27" s="1"/>
  <c r="M348" i="27"/>
  <c r="X348" i="27" s="1"/>
  <c r="L348" i="27"/>
  <c r="W348" i="27" s="1"/>
  <c r="K348" i="27"/>
  <c r="V348" i="27" s="1"/>
  <c r="Y347" i="27"/>
  <c r="X347" i="27"/>
  <c r="W347" i="27"/>
  <c r="V347" i="27"/>
  <c r="N347" i="27"/>
  <c r="M347" i="27"/>
  <c r="L347" i="27"/>
  <c r="K347" i="27"/>
  <c r="Y346" i="27"/>
  <c r="X346" i="27"/>
  <c r="W346" i="27"/>
  <c r="V346" i="27"/>
  <c r="N346" i="27"/>
  <c r="M346" i="27"/>
  <c r="L346" i="27"/>
  <c r="K346" i="27"/>
  <c r="N345" i="27"/>
  <c r="Y345" i="27" s="1"/>
  <c r="M345" i="27"/>
  <c r="X345" i="27" s="1"/>
  <c r="L345" i="27"/>
  <c r="W345" i="27" s="1"/>
  <c r="K345" i="27"/>
  <c r="V345" i="27" s="1"/>
  <c r="Y344" i="27"/>
  <c r="X344" i="27"/>
  <c r="W344" i="27"/>
  <c r="N344" i="27"/>
  <c r="M344" i="27"/>
  <c r="L344" i="27"/>
  <c r="K344" i="27"/>
  <c r="V344" i="27" s="1"/>
  <c r="N343" i="27"/>
  <c r="Y343" i="27" s="1"/>
  <c r="M343" i="27"/>
  <c r="X343" i="27" s="1"/>
  <c r="L343" i="27"/>
  <c r="W343" i="27" s="1"/>
  <c r="K343" i="27"/>
  <c r="V343" i="27" s="1"/>
  <c r="V342" i="27"/>
  <c r="N342" i="27"/>
  <c r="Y342" i="27" s="1"/>
  <c r="M342" i="27"/>
  <c r="X342" i="27" s="1"/>
  <c r="L342" i="27"/>
  <c r="W342" i="27" s="1"/>
  <c r="K342" i="27"/>
  <c r="Y341" i="27"/>
  <c r="X341" i="27"/>
  <c r="W341" i="27"/>
  <c r="V341" i="27"/>
  <c r="N341" i="27"/>
  <c r="M341" i="27"/>
  <c r="L341" i="27"/>
  <c r="K341" i="27"/>
  <c r="W340" i="27"/>
  <c r="N340" i="27"/>
  <c r="Y340" i="27" s="1"/>
  <c r="M340" i="27"/>
  <c r="X340" i="27" s="1"/>
  <c r="L340" i="27"/>
  <c r="K340" i="27"/>
  <c r="V340" i="27" s="1"/>
  <c r="W339" i="27"/>
  <c r="V339" i="27"/>
  <c r="N339" i="27"/>
  <c r="Y339" i="27" s="1"/>
  <c r="M339" i="27"/>
  <c r="X339" i="27" s="1"/>
  <c r="L339" i="27"/>
  <c r="K339" i="27"/>
  <c r="N338" i="27"/>
  <c r="Y338" i="27" s="1"/>
  <c r="M338" i="27"/>
  <c r="X338" i="27" s="1"/>
  <c r="L338" i="27"/>
  <c r="W338" i="27" s="1"/>
  <c r="K338" i="27"/>
  <c r="V338" i="27" s="1"/>
  <c r="Y337" i="27"/>
  <c r="X337" i="27"/>
  <c r="W337" i="27"/>
  <c r="N337" i="27"/>
  <c r="M337" i="27"/>
  <c r="L337" i="27"/>
  <c r="K337" i="27"/>
  <c r="V337" i="27" s="1"/>
  <c r="Y336" i="27"/>
  <c r="X336" i="27"/>
  <c r="W336" i="27"/>
  <c r="V336" i="27"/>
  <c r="N336" i="27"/>
  <c r="M336" i="27"/>
  <c r="L336" i="27"/>
  <c r="K336" i="27"/>
  <c r="W321" i="27"/>
  <c r="N321" i="27"/>
  <c r="Y321" i="27" s="1"/>
  <c r="M321" i="27"/>
  <c r="X321" i="27" s="1"/>
  <c r="L321" i="27"/>
  <c r="K321" i="27"/>
  <c r="V321" i="27" s="1"/>
  <c r="Y320" i="27"/>
  <c r="N320" i="27"/>
  <c r="M320" i="27"/>
  <c r="X320" i="27" s="1"/>
  <c r="L320" i="27"/>
  <c r="W320" i="27" s="1"/>
  <c r="K320" i="27"/>
  <c r="V320" i="27" s="1"/>
  <c r="N319" i="27"/>
  <c r="Y319" i="27" s="1"/>
  <c r="M319" i="27"/>
  <c r="X319" i="27" s="1"/>
  <c r="L319" i="27"/>
  <c r="W319" i="27" s="1"/>
  <c r="K319" i="27"/>
  <c r="V319" i="27" s="1"/>
  <c r="Y318" i="27"/>
  <c r="X318" i="27"/>
  <c r="W318" i="27"/>
  <c r="N318" i="27"/>
  <c r="M318" i="27"/>
  <c r="L318" i="27"/>
  <c r="K318" i="27"/>
  <c r="V318" i="27" s="1"/>
  <c r="Y317" i="27"/>
  <c r="X317" i="27"/>
  <c r="W317" i="27"/>
  <c r="V317" i="27"/>
  <c r="N317" i="27"/>
  <c r="M317" i="27"/>
  <c r="L317" i="27"/>
  <c r="K317" i="27"/>
  <c r="W316" i="27"/>
  <c r="V316" i="27"/>
  <c r="N316" i="27"/>
  <c r="Y316" i="27" s="1"/>
  <c r="M316" i="27"/>
  <c r="X316" i="27" s="1"/>
  <c r="L316" i="27"/>
  <c r="K316" i="27"/>
  <c r="Y315" i="27"/>
  <c r="N315" i="27"/>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Y312" i="27"/>
  <c r="X312" i="27"/>
  <c r="W312" i="27"/>
  <c r="V312" i="27"/>
  <c r="N312" i="27"/>
  <c r="M312" i="27"/>
  <c r="L312" i="27"/>
  <c r="K312" i="27"/>
  <c r="N311" i="27"/>
  <c r="Y311" i="27" s="1"/>
  <c r="M311" i="27"/>
  <c r="X311" i="27" s="1"/>
  <c r="L311" i="27"/>
  <c r="W311" i="27" s="1"/>
  <c r="K311" i="27"/>
  <c r="V311" i="27" s="1"/>
  <c r="W310" i="27"/>
  <c r="V310" i="27"/>
  <c r="N310" i="27"/>
  <c r="Y310" i="27" s="1"/>
  <c r="M310" i="27"/>
  <c r="X310" i="27" s="1"/>
  <c r="L310" i="27"/>
  <c r="K310" i="27"/>
  <c r="N309" i="27"/>
  <c r="Y309" i="27" s="1"/>
  <c r="M309" i="27"/>
  <c r="X309" i="27" s="1"/>
  <c r="L309" i="27"/>
  <c r="W309" i="27" s="1"/>
  <c r="K309" i="27"/>
  <c r="V309" i="27" s="1"/>
  <c r="Y308" i="27"/>
  <c r="N308" i="27"/>
  <c r="M308" i="27"/>
  <c r="X308" i="27" s="1"/>
  <c r="L308" i="27"/>
  <c r="W308" i="27" s="1"/>
  <c r="K308" i="27"/>
  <c r="V308" i="27" s="1"/>
  <c r="Y307" i="27"/>
  <c r="X307" i="27"/>
  <c r="W307" i="27"/>
  <c r="V307" i="27"/>
  <c r="N307" i="27"/>
  <c r="M307" i="27"/>
  <c r="L307" i="27"/>
  <c r="K307" i="27"/>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Y303" i="27"/>
  <c r="N303" i="27"/>
  <c r="M303" i="27"/>
  <c r="X303" i="27" s="1"/>
  <c r="L303" i="27"/>
  <c r="W303" i="27" s="1"/>
  <c r="K303" i="27"/>
  <c r="V303" i="27" s="1"/>
  <c r="Y302" i="27"/>
  <c r="X302" i="27"/>
  <c r="W302" i="27"/>
  <c r="V302" i="27"/>
  <c r="N302" i="27"/>
  <c r="M302" i="27"/>
  <c r="L302" i="27"/>
  <c r="K302" i="27"/>
  <c r="W301" i="27"/>
  <c r="V301" i="27"/>
  <c r="N301" i="27"/>
  <c r="Y301" i="27" s="1"/>
  <c r="M301" i="27"/>
  <c r="X301" i="27" s="1"/>
  <c r="L301" i="27"/>
  <c r="K301" i="27"/>
  <c r="W300" i="27"/>
  <c r="V300" i="27"/>
  <c r="N300" i="27"/>
  <c r="Y300" i="27" s="1"/>
  <c r="M300" i="27"/>
  <c r="X300" i="27" s="1"/>
  <c r="L300" i="27"/>
  <c r="K300" i="27"/>
  <c r="N299" i="27"/>
  <c r="Y299" i="27" s="1"/>
  <c r="M299" i="27"/>
  <c r="X299" i="27" s="1"/>
  <c r="L299" i="27"/>
  <c r="W299" i="27" s="1"/>
  <c r="K299" i="27"/>
  <c r="V299" i="27" s="1"/>
  <c r="Y298" i="27"/>
  <c r="W298" i="27"/>
  <c r="V298" i="27"/>
  <c r="N298" i="27"/>
  <c r="M298" i="27"/>
  <c r="X298" i="27" s="1"/>
  <c r="L298" i="27"/>
  <c r="K298" i="27"/>
  <c r="Y297" i="27"/>
  <c r="X297" i="27"/>
  <c r="W297" i="27"/>
  <c r="V297" i="27"/>
  <c r="N297" i="27"/>
  <c r="M297" i="27"/>
  <c r="L297" i="27"/>
  <c r="K297" i="27"/>
  <c r="N296" i="27"/>
  <c r="Y296" i="27" s="1"/>
  <c r="M296" i="27"/>
  <c r="X296" i="27" s="1"/>
  <c r="L296" i="27"/>
  <c r="W296" i="27" s="1"/>
  <c r="K296" i="27"/>
  <c r="V296" i="27" s="1"/>
  <c r="Y295" i="27"/>
  <c r="X295" i="27"/>
  <c r="W295" i="27"/>
  <c r="V295" i="27"/>
  <c r="N295" i="27"/>
  <c r="M295" i="27"/>
  <c r="L295" i="27"/>
  <c r="K295" i="27"/>
  <c r="N294" i="27"/>
  <c r="Y294" i="27" s="1"/>
  <c r="M294" i="27"/>
  <c r="X294" i="27" s="1"/>
  <c r="L294" i="27"/>
  <c r="W294" i="27" s="1"/>
  <c r="K294" i="27"/>
  <c r="V294" i="27" s="1"/>
  <c r="N293" i="27"/>
  <c r="Y293" i="27" s="1"/>
  <c r="M293" i="27"/>
  <c r="X293" i="27" s="1"/>
  <c r="L293" i="27"/>
  <c r="W293" i="27" s="1"/>
  <c r="K293" i="27"/>
  <c r="V293" i="27" s="1"/>
  <c r="Y292" i="27"/>
  <c r="X292" i="27"/>
  <c r="W292" i="27"/>
  <c r="V292" i="27"/>
  <c r="N292" i="27"/>
  <c r="M292" i="27"/>
  <c r="L292" i="27"/>
  <c r="K292" i="27"/>
  <c r="W291" i="27"/>
  <c r="V291" i="27"/>
  <c r="N291" i="27"/>
  <c r="Y291" i="27" s="1"/>
  <c r="M291" i="27"/>
  <c r="X291" i="27" s="1"/>
  <c r="L291" i="27"/>
  <c r="K291" i="27"/>
  <c r="N290" i="27"/>
  <c r="Y290" i="27" s="1"/>
  <c r="M290" i="27"/>
  <c r="X290" i="27" s="1"/>
  <c r="L290" i="27"/>
  <c r="W290" i="27" s="1"/>
  <c r="K290" i="27"/>
  <c r="V290" i="27" s="1"/>
  <c r="N289" i="27"/>
  <c r="Y289" i="27" s="1"/>
  <c r="M289" i="27"/>
  <c r="X289" i="27" s="1"/>
  <c r="L289" i="27"/>
  <c r="W289" i="27" s="1"/>
  <c r="K289" i="27"/>
  <c r="V289" i="27" s="1"/>
  <c r="W288" i="27"/>
  <c r="V288" i="27"/>
  <c r="N288" i="27"/>
  <c r="Y288" i="27" s="1"/>
  <c r="M288" i="27"/>
  <c r="X288" i="27" s="1"/>
  <c r="L288" i="27"/>
  <c r="K288" i="27"/>
  <c r="Y287" i="27"/>
  <c r="X287" i="27"/>
  <c r="W287" i="27"/>
  <c r="V287" i="27"/>
  <c r="N287" i="27"/>
  <c r="M287" i="27"/>
  <c r="L287" i="27"/>
  <c r="K287" i="27"/>
  <c r="W286" i="27"/>
  <c r="V286" i="27"/>
  <c r="N286" i="27"/>
  <c r="Y286" i="27" s="1"/>
  <c r="M286" i="27"/>
  <c r="X286" i="27" s="1"/>
  <c r="L286" i="27"/>
  <c r="K286" i="27"/>
  <c r="Y285" i="27"/>
  <c r="X285" i="27"/>
  <c r="W285" i="27"/>
  <c r="N285" i="27"/>
  <c r="M285" i="27"/>
  <c r="L285" i="27"/>
  <c r="K285" i="27"/>
  <c r="V285" i="27" s="1"/>
  <c r="N284" i="27"/>
  <c r="Y284" i="27" s="1"/>
  <c r="M284" i="27"/>
  <c r="X284" i="27" s="1"/>
  <c r="L284" i="27"/>
  <c r="W284" i="27" s="1"/>
  <c r="K284" i="27"/>
  <c r="V284" i="27" s="1"/>
  <c r="Y283" i="27"/>
  <c r="X283" i="27"/>
  <c r="W283" i="27"/>
  <c r="V283" i="27"/>
  <c r="N283" i="27"/>
  <c r="M283" i="27"/>
  <c r="L283" i="27"/>
  <c r="K283" i="27"/>
  <c r="Y282" i="27"/>
  <c r="X282" i="27"/>
  <c r="W282" i="27"/>
  <c r="V282" i="27"/>
  <c r="N282" i="27"/>
  <c r="M282" i="27"/>
  <c r="L282" i="27"/>
  <c r="K282" i="27"/>
  <c r="N281" i="27"/>
  <c r="Y281" i="27" s="1"/>
  <c r="M281" i="27"/>
  <c r="X281" i="27" s="1"/>
  <c r="L281" i="27"/>
  <c r="W281" i="27" s="1"/>
  <c r="K281" i="27"/>
  <c r="V281" i="27" s="1"/>
  <c r="Y280" i="27"/>
  <c r="X280" i="27"/>
  <c r="W280" i="27"/>
  <c r="N280" i="27"/>
  <c r="M280" i="27"/>
  <c r="L280" i="27"/>
  <c r="K280" i="27"/>
  <c r="V280" i="27" s="1"/>
  <c r="N279" i="27"/>
  <c r="Y279" i="27" s="1"/>
  <c r="M279" i="27"/>
  <c r="X279" i="27" s="1"/>
  <c r="L279" i="27"/>
  <c r="W279" i="27" s="1"/>
  <c r="K279" i="27"/>
  <c r="V279" i="27" s="1"/>
  <c r="N278" i="27"/>
  <c r="Y278" i="27" s="1"/>
  <c r="M278" i="27"/>
  <c r="X278" i="27" s="1"/>
  <c r="L278" i="27"/>
  <c r="W278" i="27" s="1"/>
  <c r="K278" i="27"/>
  <c r="V278" i="27" s="1"/>
  <c r="Y277" i="27"/>
  <c r="X277" i="27"/>
  <c r="W277" i="27"/>
  <c r="V277" i="27"/>
  <c r="N277" i="27"/>
  <c r="M277" i="27"/>
  <c r="L277" i="27"/>
  <c r="K277" i="27"/>
  <c r="X276" i="27"/>
  <c r="N276" i="27"/>
  <c r="Y276" i="27" s="1"/>
  <c r="M276" i="27"/>
  <c r="L276" i="27"/>
  <c r="W276" i="27" s="1"/>
  <c r="K276" i="27"/>
  <c r="V276" i="27" s="1"/>
  <c r="V275" i="27"/>
  <c r="N275" i="27"/>
  <c r="Y275" i="27" s="1"/>
  <c r="M275" i="27"/>
  <c r="X275" i="27" s="1"/>
  <c r="L275" i="27"/>
  <c r="W275" i="27" s="1"/>
  <c r="K275" i="27"/>
  <c r="N274" i="27"/>
  <c r="Y274" i="27" s="1"/>
  <c r="M274" i="27"/>
  <c r="X274" i="27" s="1"/>
  <c r="L274" i="27"/>
  <c r="W274" i="27" s="1"/>
  <c r="K274" i="27"/>
  <c r="V274" i="27" s="1"/>
  <c r="Y273" i="27"/>
  <c r="X273" i="27"/>
  <c r="N273" i="27"/>
  <c r="M273" i="27"/>
  <c r="L273" i="27"/>
  <c r="W273" i="27" s="1"/>
  <c r="K273" i="27"/>
  <c r="V273" i="27" s="1"/>
  <c r="Y272" i="27"/>
  <c r="X272" i="27"/>
  <c r="W272" i="27"/>
  <c r="V272" i="27"/>
  <c r="N272" i="27"/>
  <c r="M272" i="27"/>
  <c r="L272" i="27"/>
  <c r="K272" i="27"/>
  <c r="N271" i="27"/>
  <c r="Y271" i="27" s="1"/>
  <c r="M271" i="27"/>
  <c r="X271" i="27" s="1"/>
  <c r="L271" i="27"/>
  <c r="W271" i="27" s="1"/>
  <c r="K271" i="27"/>
  <c r="V271" i="27" s="1"/>
  <c r="V270" i="27"/>
  <c r="N270" i="27"/>
  <c r="Y270" i="27" s="1"/>
  <c r="M270" i="27"/>
  <c r="X270" i="27" s="1"/>
  <c r="L270" i="27"/>
  <c r="W270" i="27" s="1"/>
  <c r="K270" i="27"/>
  <c r="N269" i="27"/>
  <c r="Y269" i="27" s="1"/>
  <c r="M269" i="27"/>
  <c r="X269" i="27" s="1"/>
  <c r="L269" i="27"/>
  <c r="W269" i="27" s="1"/>
  <c r="K269" i="27"/>
  <c r="V269" i="27" s="1"/>
  <c r="Y268" i="27"/>
  <c r="N268" i="27"/>
  <c r="M268" i="27"/>
  <c r="X268" i="27" s="1"/>
  <c r="L268" i="27"/>
  <c r="W268" i="27" s="1"/>
  <c r="K268" i="27"/>
  <c r="V268" i="27" s="1"/>
  <c r="Y267" i="27"/>
  <c r="X267" i="27"/>
  <c r="W267" i="27"/>
  <c r="V267" i="27"/>
  <c r="N267" i="27"/>
  <c r="M267" i="27"/>
  <c r="L267" i="27"/>
  <c r="K267" i="27"/>
  <c r="X266" i="27"/>
  <c r="W266" i="27"/>
  <c r="V266" i="27"/>
  <c r="N266" i="27"/>
  <c r="Y266" i="27" s="1"/>
  <c r="M266" i="27"/>
  <c r="L266" i="27"/>
  <c r="K266" i="27"/>
  <c r="Y265" i="27"/>
  <c r="X265" i="27"/>
  <c r="W265" i="27"/>
  <c r="V265" i="27"/>
  <c r="N265" i="27"/>
  <c r="M265" i="27"/>
  <c r="L265" i="27"/>
  <c r="K265" i="27"/>
  <c r="N264" i="27"/>
  <c r="Y264" i="27" s="1"/>
  <c r="M264" i="27"/>
  <c r="X264" i="27" s="1"/>
  <c r="L264" i="27"/>
  <c r="W264" i="27" s="1"/>
  <c r="K264" i="27"/>
  <c r="V264" i="27" s="1"/>
  <c r="Y263" i="27"/>
  <c r="X263" i="27"/>
  <c r="W263" i="27"/>
  <c r="V263" i="27"/>
  <c r="N263" i="27"/>
  <c r="M263" i="27"/>
  <c r="L263" i="27"/>
  <c r="K263" i="27"/>
  <c r="Y262" i="27"/>
  <c r="X262" i="27"/>
  <c r="W262" i="27"/>
  <c r="V262" i="27"/>
  <c r="N262" i="27"/>
  <c r="M262" i="27"/>
  <c r="L262" i="27"/>
  <c r="K262" i="27"/>
  <c r="V261" i="27"/>
  <c r="N261" i="27"/>
  <c r="Y261" i="27" s="1"/>
  <c r="M261" i="27"/>
  <c r="X261" i="27" s="1"/>
  <c r="L261" i="27"/>
  <c r="W261" i="27" s="1"/>
  <c r="K261" i="27"/>
  <c r="Y260" i="27"/>
  <c r="X260" i="27"/>
  <c r="N260" i="27"/>
  <c r="M260" i="27"/>
  <c r="L260" i="27"/>
  <c r="W260" i="27" s="1"/>
  <c r="K260" i="27"/>
  <c r="V260" i="27" s="1"/>
  <c r="N259" i="27"/>
  <c r="Y259" i="27" s="1"/>
  <c r="M259" i="27"/>
  <c r="X259" i="27" s="1"/>
  <c r="L259" i="27"/>
  <c r="W259" i="27" s="1"/>
  <c r="K259" i="27"/>
  <c r="V259" i="27" s="1"/>
  <c r="N258" i="27"/>
  <c r="Y258" i="27" s="1"/>
  <c r="M258" i="27"/>
  <c r="X258" i="27" s="1"/>
  <c r="L258" i="27"/>
  <c r="W258" i="27" s="1"/>
  <c r="K258" i="27"/>
  <c r="V258" i="27" s="1"/>
  <c r="Y257" i="27"/>
  <c r="X257" i="27"/>
  <c r="W257" i="27"/>
  <c r="V257" i="27"/>
  <c r="N257" i="27"/>
  <c r="M257" i="27"/>
  <c r="L257" i="27"/>
  <c r="K257" i="27"/>
  <c r="N256" i="27"/>
  <c r="Y256" i="27" s="1"/>
  <c r="M256" i="27"/>
  <c r="X256" i="27" s="1"/>
  <c r="L256" i="27"/>
  <c r="W256" i="27" s="1"/>
  <c r="K256" i="27"/>
  <c r="V256" i="27" s="1"/>
  <c r="W255" i="27"/>
  <c r="V255" i="27"/>
  <c r="N255" i="27"/>
  <c r="Y255" i="27" s="1"/>
  <c r="M255" i="27"/>
  <c r="X255" i="27" s="1"/>
  <c r="L255" i="27"/>
  <c r="K255" i="27"/>
  <c r="N254" i="27"/>
  <c r="Y254" i="27" s="1"/>
  <c r="M254" i="27"/>
  <c r="X254" i="27" s="1"/>
  <c r="L254" i="27"/>
  <c r="W254" i="27" s="1"/>
  <c r="K254" i="27"/>
  <c r="V254" i="27" s="1"/>
  <c r="Y253" i="27"/>
  <c r="N253" i="27"/>
  <c r="M253" i="27"/>
  <c r="X253" i="27" s="1"/>
  <c r="L253" i="27"/>
  <c r="W253" i="27" s="1"/>
  <c r="K253" i="27"/>
  <c r="V253" i="27" s="1"/>
  <c r="Y252" i="27"/>
  <c r="X252" i="27"/>
  <c r="W252" i="27"/>
  <c r="V252" i="27"/>
  <c r="N252" i="27"/>
  <c r="M252" i="27"/>
  <c r="L252" i="27"/>
  <c r="K252" i="27"/>
  <c r="W251" i="27"/>
  <c r="V251" i="27"/>
  <c r="N251" i="27"/>
  <c r="Y251" i="27" s="1"/>
  <c r="M251" i="27"/>
  <c r="X251" i="27" s="1"/>
  <c r="L251" i="27"/>
  <c r="K251" i="27"/>
  <c r="N250" i="27"/>
  <c r="Y250" i="27" s="1"/>
  <c r="M250" i="27"/>
  <c r="X250" i="27" s="1"/>
  <c r="L250" i="27"/>
  <c r="W250" i="27" s="1"/>
  <c r="K250" i="27"/>
  <c r="V250" i="27" s="1"/>
  <c r="N249" i="27"/>
  <c r="Y249" i="27" s="1"/>
  <c r="M249" i="27"/>
  <c r="X249" i="27" s="1"/>
  <c r="L249" i="27"/>
  <c r="W249" i="27" s="1"/>
  <c r="K249" i="27"/>
  <c r="V249" i="27" s="1"/>
  <c r="W248" i="27"/>
  <c r="V248" i="27"/>
  <c r="N248" i="27"/>
  <c r="Y248" i="27" s="1"/>
  <c r="M248" i="27"/>
  <c r="X248" i="27" s="1"/>
  <c r="L248" i="27"/>
  <c r="K248" i="27"/>
  <c r="Y247" i="27"/>
  <c r="X247" i="27"/>
  <c r="W247" i="27"/>
  <c r="V247" i="27"/>
  <c r="N247" i="27"/>
  <c r="M247" i="27"/>
  <c r="L247" i="27"/>
  <c r="K247" i="27"/>
  <c r="X246" i="27"/>
  <c r="W246" i="27"/>
  <c r="V246" i="27"/>
  <c r="N246" i="27"/>
  <c r="Y246" i="27" s="1"/>
  <c r="M246" i="27"/>
  <c r="L246" i="27"/>
  <c r="K246" i="27"/>
  <c r="Y245" i="27"/>
  <c r="X245" i="27"/>
  <c r="W245" i="27"/>
  <c r="N245" i="27"/>
  <c r="M245" i="27"/>
  <c r="L245" i="27"/>
  <c r="K245" i="27"/>
  <c r="V245" i="27" s="1"/>
  <c r="N244" i="27"/>
  <c r="Y244" i="27" s="1"/>
  <c r="M244" i="27"/>
  <c r="X244" i="27" s="1"/>
  <c r="L244" i="27"/>
  <c r="W244" i="27" s="1"/>
  <c r="K244" i="27"/>
  <c r="V244" i="27" s="1"/>
  <c r="Y243" i="27"/>
  <c r="X243" i="27"/>
  <c r="W243" i="27"/>
  <c r="V243" i="27"/>
  <c r="N243" i="27"/>
  <c r="M243" i="27"/>
  <c r="L243" i="27"/>
  <c r="K243" i="27"/>
  <c r="Y242" i="27"/>
  <c r="X242" i="27"/>
  <c r="W242" i="27"/>
  <c r="V242" i="27"/>
  <c r="N242" i="27"/>
  <c r="M242" i="27"/>
  <c r="L242" i="27"/>
  <c r="K242" i="27"/>
  <c r="N241" i="27"/>
  <c r="Y241" i="27" s="1"/>
  <c r="M241" i="27"/>
  <c r="X241" i="27" s="1"/>
  <c r="L241" i="27"/>
  <c r="W241" i="27" s="1"/>
  <c r="K241" i="27"/>
  <c r="V241" i="27" s="1"/>
  <c r="Y240" i="27"/>
  <c r="X240" i="27"/>
  <c r="N240" i="27"/>
  <c r="M240" i="27"/>
  <c r="L240" i="27"/>
  <c r="W240" i="27" s="1"/>
  <c r="K240" i="27"/>
  <c r="V240" i="27" s="1"/>
  <c r="N239" i="27"/>
  <c r="Y239" i="27" s="1"/>
  <c r="M239" i="27"/>
  <c r="X239" i="27" s="1"/>
  <c r="L239" i="27"/>
  <c r="W239" i="27" s="1"/>
  <c r="K239" i="27"/>
  <c r="V239" i="27" s="1"/>
  <c r="Y238" i="27"/>
  <c r="X238" i="27"/>
  <c r="W238" i="27"/>
  <c r="N238" i="27"/>
  <c r="M238" i="27"/>
  <c r="L238" i="27"/>
  <c r="K238" i="27"/>
  <c r="V238" i="27" s="1"/>
  <c r="Y237" i="27"/>
  <c r="X237" i="27"/>
  <c r="W237" i="27"/>
  <c r="V237" i="27"/>
  <c r="N237" i="27"/>
  <c r="M237" i="27"/>
  <c r="L237" i="27"/>
  <c r="K237" i="27"/>
  <c r="N236" i="27"/>
  <c r="Y236" i="27" s="1"/>
  <c r="M236" i="27"/>
  <c r="X236" i="27" s="1"/>
  <c r="L236" i="27"/>
  <c r="W236" i="27" s="1"/>
  <c r="K236" i="27"/>
  <c r="V236" i="27" s="1"/>
  <c r="Y235" i="27"/>
  <c r="X235" i="27"/>
  <c r="W235" i="27"/>
  <c r="V235" i="27"/>
  <c r="N235" i="27"/>
  <c r="M235" i="27"/>
  <c r="L235" i="27"/>
  <c r="K235" i="27"/>
  <c r="N234" i="27"/>
  <c r="Y234" i="27" s="1"/>
  <c r="M234" i="27"/>
  <c r="X234" i="27" s="1"/>
  <c r="L234" i="27"/>
  <c r="W234" i="27" s="1"/>
  <c r="K234" i="27"/>
  <c r="V234" i="27" s="1"/>
  <c r="Y233" i="27"/>
  <c r="N233" i="27"/>
  <c r="M233" i="27"/>
  <c r="X233" i="27" s="1"/>
  <c r="L233" i="27"/>
  <c r="W233" i="27" s="1"/>
  <c r="K233" i="27"/>
  <c r="V233" i="27" s="1"/>
  <c r="Y232" i="27"/>
  <c r="X232" i="27"/>
  <c r="W232" i="27"/>
  <c r="V232" i="27"/>
  <c r="N232" i="27"/>
  <c r="M232" i="27"/>
  <c r="L232" i="27"/>
  <c r="K232" i="27"/>
  <c r="W231" i="27"/>
  <c r="V231" i="27"/>
  <c r="N231" i="27"/>
  <c r="Y231" i="27" s="1"/>
  <c r="M231" i="27"/>
  <c r="X231" i="27" s="1"/>
  <c r="L231" i="27"/>
  <c r="K231" i="27"/>
  <c r="N230" i="27"/>
  <c r="Y230" i="27" s="1"/>
  <c r="M230" i="27"/>
  <c r="X230" i="27" s="1"/>
  <c r="L230" i="27"/>
  <c r="W230" i="27" s="1"/>
  <c r="K230" i="27"/>
  <c r="V230" i="27" s="1"/>
  <c r="N229" i="27"/>
  <c r="Y229" i="27" s="1"/>
  <c r="M229" i="27"/>
  <c r="X229" i="27" s="1"/>
  <c r="L229" i="27"/>
  <c r="W229" i="27" s="1"/>
  <c r="K229" i="27"/>
  <c r="V229" i="27" s="1"/>
  <c r="W228" i="27"/>
  <c r="V228" i="27"/>
  <c r="N228" i="27"/>
  <c r="Y228" i="27" s="1"/>
  <c r="M228" i="27"/>
  <c r="X228" i="27" s="1"/>
  <c r="L228" i="27"/>
  <c r="K228" i="27"/>
  <c r="Y227" i="27"/>
  <c r="X227" i="27"/>
  <c r="W227" i="27"/>
  <c r="V227" i="27"/>
  <c r="N227" i="27"/>
  <c r="M227" i="27"/>
  <c r="L227" i="27"/>
  <c r="K227" i="27"/>
  <c r="X226" i="27"/>
  <c r="W226" i="27"/>
  <c r="V226" i="27"/>
  <c r="N226" i="27"/>
  <c r="Y226" i="27" s="1"/>
  <c r="M226" i="27"/>
  <c r="L226" i="27"/>
  <c r="K226" i="27"/>
  <c r="Y225" i="27"/>
  <c r="X225" i="27"/>
  <c r="W225" i="27"/>
  <c r="N225" i="27"/>
  <c r="M225" i="27"/>
  <c r="L225" i="27"/>
  <c r="K225" i="27"/>
  <c r="V225" i="27" s="1"/>
  <c r="N224" i="27"/>
  <c r="Y224" i="27" s="1"/>
  <c r="M224" i="27"/>
  <c r="X224" i="27" s="1"/>
  <c r="L224" i="27"/>
  <c r="W224" i="27" s="1"/>
  <c r="K224" i="27"/>
  <c r="V224" i="27" s="1"/>
  <c r="Y223" i="27"/>
  <c r="X223" i="27"/>
  <c r="W223" i="27"/>
  <c r="V223" i="27"/>
  <c r="N223" i="27"/>
  <c r="M223" i="27"/>
  <c r="L223" i="27"/>
  <c r="K223" i="27"/>
  <c r="Y222" i="27"/>
  <c r="X222" i="27"/>
  <c r="W222" i="27"/>
  <c r="V222" i="27"/>
  <c r="N222" i="27"/>
  <c r="M222" i="27"/>
  <c r="L222" i="27"/>
  <c r="K222" i="27"/>
  <c r="W235" i="9" l="1"/>
  <c r="W234" i="9"/>
  <c r="Y236" i="9"/>
  <c r="W349" i="9"/>
  <c r="W348" i="9"/>
  <c r="Y350" i="9"/>
  <c r="H43" i="6"/>
  <c r="S98" i="23"/>
  <c r="R98" i="23"/>
  <c r="Q98" i="23"/>
  <c r="P98" i="23"/>
  <c r="O98" i="23"/>
  <c r="N98" i="23"/>
  <c r="M98" i="23"/>
  <c r="L98" i="23"/>
  <c r="K98" i="23"/>
  <c r="J883" i="1"/>
  <c r="I883" i="1"/>
  <c r="H883" i="1"/>
  <c r="H52" i="1"/>
  <c r="P52" i="1"/>
  <c r="O52" i="1"/>
  <c r="N52" i="1"/>
  <c r="M52" i="1"/>
  <c r="L52" i="1"/>
  <c r="K52" i="1"/>
  <c r="J52" i="1"/>
  <c r="I52" i="1"/>
  <c r="H53" i="1"/>
  <c r="H54" i="1"/>
  <c r="H55" i="1"/>
  <c r="H56" i="1"/>
  <c r="H57" i="1"/>
  <c r="H58" i="1"/>
  <c r="H59" i="1"/>
  <c r="H60" i="1"/>
  <c r="R696" i="1"/>
  <c r="Q696" i="1"/>
  <c r="P696" i="1"/>
  <c r="O696" i="1"/>
  <c r="N696" i="1"/>
  <c r="M696" i="1"/>
  <c r="L696" i="1"/>
  <c r="K696" i="1"/>
  <c r="J696" i="1"/>
  <c r="H70" i="28"/>
  <c r="I70" i="28" s="1"/>
  <c r="G43" i="6" l="1"/>
  <c r="E140" i="10"/>
  <c r="G108" i="10"/>
  <c r="G28" i="23"/>
  <c r="G78" i="23" s="1"/>
  <c r="I98" i="23" s="1"/>
  <c r="G883" i="1"/>
  <c r="I837" i="1"/>
  <c r="I696" i="1"/>
  <c r="H105" i="1"/>
  <c r="T105" i="1" s="1"/>
  <c r="U105" i="1"/>
  <c r="V105" i="1"/>
  <c r="W105" i="1"/>
  <c r="X105" i="1"/>
  <c r="Y105" i="1"/>
  <c r="Z105" i="1"/>
  <c r="AA105" i="1"/>
  <c r="AB105" i="1"/>
  <c r="AC105" i="1"/>
  <c r="AD105" i="1"/>
  <c r="H83" i="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I127" i="23" l="1"/>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77" i="18" l="1"/>
  <c r="Y854" i="18"/>
  <c r="Z854" i="18"/>
  <c r="AA854" i="18"/>
  <c r="AB854" i="18"/>
  <c r="Y856" i="18"/>
  <c r="Z856" i="18"/>
  <c r="AA856" i="18"/>
  <c r="AB856" i="18"/>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46" i="18"/>
  <c r="Z846" i="18"/>
  <c r="AA846" i="18"/>
  <c r="AB846" i="18"/>
  <c r="AB845" i="18"/>
  <c r="AA845" i="18"/>
  <c r="Z845" i="18"/>
  <c r="N847" i="18"/>
  <c r="N848" i="18" s="1"/>
  <c r="N849" i="18" s="1"/>
  <c r="N850" i="18" s="1"/>
  <c r="N851" i="18" s="1"/>
  <c r="N852" i="18" s="1"/>
  <c r="N853" i="18" s="1"/>
  <c r="AB853" i="18" s="1"/>
  <c r="M847" i="18"/>
  <c r="M848" i="18" s="1"/>
  <c r="M849" i="18" s="1"/>
  <c r="M850" i="18" s="1"/>
  <c r="M851" i="18" s="1"/>
  <c r="M852" i="18" s="1"/>
  <c r="M853" i="18" s="1"/>
  <c r="AA853" i="18" s="1"/>
  <c r="L847" i="18"/>
  <c r="L848" i="18" s="1"/>
  <c r="L849" i="18" s="1"/>
  <c r="L850" i="18" s="1"/>
  <c r="L851" i="18" s="1"/>
  <c r="L852" i="18" s="1"/>
  <c r="L853" i="18" s="1"/>
  <c r="Z853" i="18" s="1"/>
  <c r="Z852" i="18" l="1"/>
  <c r="AA849" i="18"/>
  <c r="AB848" i="18"/>
  <c r="AB850" i="18"/>
  <c r="AB851" i="18"/>
  <c r="AA850" i="18"/>
  <c r="Z851" i="18"/>
  <c r="Z850" i="18"/>
  <c r="AA848" i="18"/>
  <c r="Z848" i="18"/>
  <c r="Z849" i="18"/>
  <c r="AA851" i="18"/>
  <c r="AB849" i="18"/>
  <c r="AB847" i="18"/>
  <c r="AA847" i="18"/>
  <c r="AB852" i="18"/>
  <c r="Z847" i="18"/>
  <c r="AA852"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G469" i="27"/>
  <c r="G437" i="27"/>
  <c r="G323" i="27"/>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1"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5" i="18"/>
  <c r="Y845" i="18" s="1"/>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48" i="18" l="1"/>
  <c r="Y847"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49" i="18" l="1"/>
  <c r="Y848"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0" i="18" l="1"/>
  <c r="Y849"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1" i="18" l="1"/>
  <c r="Y850"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2" i="18" l="1"/>
  <c r="Y851" i="18"/>
  <c r="AD742" i="27"/>
  <c r="T742" i="27" s="1"/>
  <c r="T732" i="27"/>
  <c r="T808" i="9"/>
  <c r="T788" i="9"/>
  <c r="T779" i="9"/>
  <c r="T798" i="9"/>
  <c r="T818" i="9"/>
  <c r="T838" i="9"/>
  <c r="T868" i="9"/>
  <c r="T858" i="9"/>
  <c r="T848" i="9"/>
  <c r="T828" i="9"/>
  <c r="U98" i="17"/>
  <c r="U111" i="17"/>
  <c r="U110" i="17"/>
  <c r="U105" i="17"/>
  <c r="U104" i="17"/>
  <c r="F112" i="17"/>
  <c r="U112" i="17" s="1"/>
  <c r="U103" i="17"/>
  <c r="G31" i="17"/>
  <c r="K853" i="18" l="1"/>
  <c r="Y853" i="18" s="1"/>
  <c r="Y852"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G101" i="17" l="1"/>
  <c r="U99" i="17"/>
  <c r="F100" i="17"/>
  <c r="U100" i="17" s="1"/>
  <c r="K679" i="18"/>
  <c r="L679" i="18"/>
  <c r="M679" i="18"/>
  <c r="K703" i="18"/>
  <c r="L703" i="18"/>
  <c r="M703" i="18"/>
  <c r="K727" i="18"/>
  <c r="L727" i="18"/>
  <c r="M727" i="18"/>
  <c r="G102" i="17" l="1"/>
  <c r="F101" i="17"/>
  <c r="M730" i="18"/>
  <c r="L730" i="18"/>
  <c r="K706" i="18"/>
  <c r="L682" i="18"/>
  <c r="L706" i="18"/>
  <c r="M682" i="18"/>
  <c r="K682" i="18"/>
  <c r="K730" i="18"/>
  <c r="M706" i="18"/>
  <c r="S351" i="18"/>
  <c r="S352" i="18" s="1"/>
  <c r="T351" i="18"/>
  <c r="U351" i="18"/>
  <c r="U352" i="18" s="1"/>
  <c r="U353" i="18" s="1"/>
  <c r="R351"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3" i="18"/>
  <c r="L685" i="18"/>
  <c r="K685" i="18"/>
  <c r="K709" i="18"/>
  <c r="L733" i="18"/>
  <c r="M685" i="18"/>
  <c r="M709" i="18"/>
  <c r="L709" i="18"/>
  <c r="M733" i="18"/>
  <c r="K21" i="17"/>
  <c r="O23" i="17"/>
  <c r="K157" i="18" s="1"/>
  <c r="H22" i="17"/>
  <c r="I100" i="17"/>
  <c r="I21" i="17"/>
  <c r="O24" i="17"/>
  <c r="K158" i="18" s="1"/>
  <c r="N22" i="17"/>
  <c r="K146" i="18" s="1"/>
  <c r="J22" i="17"/>
  <c r="T352" i="18"/>
  <c r="T353" i="18" s="1"/>
  <c r="S353"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2" i="18"/>
  <c r="L712" i="18"/>
  <c r="M712" i="18"/>
  <c r="K688" i="18"/>
  <c r="M688" i="18"/>
  <c r="L688" i="18"/>
  <c r="M736" i="18"/>
  <c r="L736" i="18"/>
  <c r="K736"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5" i="18"/>
  <c r="L739" i="18"/>
  <c r="M739" i="18"/>
  <c r="K691" i="18"/>
  <c r="M715" i="18"/>
  <c r="L691" i="18"/>
  <c r="K739" i="18"/>
  <c r="M691" i="18"/>
  <c r="K715" i="18"/>
  <c r="I370" i="1"/>
  <c r="H370" i="1"/>
  <c r="L75" i="18" l="1"/>
  <c r="P28" i="27"/>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4" i="18"/>
  <c r="M694" i="18"/>
  <c r="M742" i="18"/>
  <c r="K742" i="18"/>
  <c r="L742" i="18"/>
  <c r="L694" i="18"/>
  <c r="K718" i="18"/>
  <c r="M718" i="18"/>
  <c r="L718"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5" i="18"/>
  <c r="M745" i="18"/>
  <c r="K721" i="18"/>
  <c r="M721" i="18"/>
  <c r="M697" i="18"/>
  <c r="L697" i="18"/>
  <c r="L721" i="18"/>
  <c r="L745" i="18"/>
  <c r="K697"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0" i="18"/>
  <c r="AA820" i="18"/>
  <c r="Z820" i="18"/>
  <c r="Y820" i="18"/>
  <c r="Y819" i="18"/>
  <c r="C750" i="18"/>
  <c r="C749" i="18"/>
  <c r="C748"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M234" i="9"/>
  <c r="X234" i="9" s="1"/>
  <c r="N234" i="9"/>
  <c r="Y234" i="9" s="1"/>
  <c r="K235" i="9"/>
  <c r="V235" i="9" s="1"/>
  <c r="L235" i="9"/>
  <c r="M235" i="9"/>
  <c r="X235" i="9" s="1"/>
  <c r="N235" i="9"/>
  <c r="Y235" i="9" s="1"/>
  <c r="K236" i="9"/>
  <c r="V236" i="9" s="1"/>
  <c r="L236" i="9"/>
  <c r="W236" i="9" s="1"/>
  <c r="M236" i="9"/>
  <c r="X236" i="9" s="1"/>
  <c r="N236" i="9"/>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84" i="1"/>
  <c r="H85" i="1"/>
  <c r="H86" i="1"/>
  <c r="H87" i="1"/>
  <c r="H88" i="1"/>
  <c r="H89" i="1"/>
  <c r="H90" i="1"/>
  <c r="H91" i="1"/>
  <c r="H61" i="1"/>
  <c r="H92" i="1" s="1"/>
  <c r="H62" i="1"/>
  <c r="H93" i="1" s="1"/>
  <c r="H45" i="1"/>
  <c r="H76" i="1" s="1"/>
  <c r="G54" i="22"/>
  <c r="T115" i="22" l="1"/>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6" i="18"/>
  <c r="H217" i="18"/>
  <c r="H215" i="18"/>
  <c r="C215" i="18"/>
  <c r="C214" i="18"/>
  <c r="C213" i="18"/>
  <c r="C212"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4" i="18"/>
  <c r="C403" i="18"/>
  <c r="C402" i="18"/>
  <c r="C401" i="18"/>
  <c r="C400" i="18"/>
  <c r="C399" i="18"/>
  <c r="C398" i="18"/>
  <c r="C397" i="18"/>
  <c r="I91" i="23" l="1"/>
  <c r="D67" i="23"/>
  <c r="D169" i="23"/>
  <c r="D172" i="23" s="1"/>
  <c r="G84" i="22"/>
  <c r="M119" i="22"/>
  <c r="G121" i="22"/>
  <c r="J144" i="22"/>
  <c r="M144" i="22"/>
  <c r="G146" i="22"/>
  <c r="D46" i="23" l="1"/>
  <c r="D49" i="23" s="1"/>
  <c r="D113" i="23"/>
  <c r="D116"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2" i="18"/>
  <c r="C511" i="18"/>
  <c r="C510" i="18"/>
  <c r="C509" i="18"/>
  <c r="C508" i="18"/>
  <c r="C507" i="18"/>
  <c r="C505" i="18"/>
  <c r="C427" i="18"/>
  <c r="C426"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37" i="19" s="1"/>
  <c r="SI38"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57" i="18"/>
  <c r="H456" i="18"/>
  <c r="H455" i="18"/>
  <c r="H454" i="18"/>
  <c r="H453" i="18"/>
  <c r="H452" i="18"/>
  <c r="H451" i="18"/>
  <c r="H450" i="18"/>
  <c r="H438" i="18"/>
  <c r="H437" i="18"/>
  <c r="H436" i="18"/>
  <c r="H435" i="18"/>
  <c r="H434" i="18"/>
  <c r="H433" i="18"/>
  <c r="H432" i="18"/>
  <c r="H431" i="18"/>
  <c r="H430" i="18"/>
  <c r="H449" i="18"/>
  <c r="C449" i="18"/>
  <c r="N65" i="18"/>
  <c r="S69" i="18" l="1"/>
  <c r="S68" i="18"/>
  <c r="S67" i="18"/>
  <c r="N240" i="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610" i="18"/>
  <c r="L650" i="18"/>
  <c r="K460" i="18"/>
  <c r="L474" i="18"/>
  <c r="M346" i="18" s="1"/>
  <c r="L636" i="18"/>
  <c r="E58" i="19"/>
  <c r="E61" i="19" s="1"/>
  <c r="E64" i="19" s="1"/>
  <c r="E67" i="19" s="1"/>
  <c r="E70" i="19" s="1"/>
  <c r="E73" i="19" s="1"/>
  <c r="E76" i="19" s="1"/>
  <c r="E79" i="19" s="1"/>
  <c r="E82" i="19" s="1"/>
  <c r="E85" i="19" s="1"/>
  <c r="E88" i="19" s="1"/>
  <c r="E91" i="19" s="1"/>
  <c r="E94" i="19" s="1"/>
  <c r="E97" i="19" s="1"/>
  <c r="E100" i="19" s="1"/>
  <c r="E103" i="19" s="1"/>
  <c r="E106" i="19" s="1"/>
  <c r="E109" i="19" s="1"/>
  <c r="I470" i="18"/>
  <c r="I466" i="18"/>
  <c r="I471" i="18"/>
  <c r="I467" i="18"/>
  <c r="I472" i="18"/>
  <c r="I468" i="18"/>
  <c r="N731" i="18"/>
  <c r="C28" i="19"/>
  <c r="C45" i="19"/>
  <c r="C44" i="19"/>
  <c r="K253" i="18"/>
  <c r="L253" i="18" s="1"/>
  <c r="C239" i="18"/>
  <c r="N257" i="18"/>
  <c r="K428" i="18"/>
  <c r="C823" i="18"/>
  <c r="P257" i="18"/>
  <c r="T820" i="18"/>
  <c r="C38" i="18"/>
  <c r="Q187" i="18"/>
  <c r="C28" i="18"/>
  <c r="C237" i="18"/>
  <c r="C813" i="18"/>
  <c r="C769" i="18"/>
  <c r="C881" i="18"/>
  <c r="C778" i="18"/>
  <c r="C779" i="18"/>
  <c r="N273" i="18"/>
  <c r="S329" i="18"/>
  <c r="C822" i="18"/>
  <c r="C5" i="19"/>
  <c r="C5" i="18"/>
  <c r="C37" i="18"/>
  <c r="O273" i="18"/>
  <c r="U313" i="18"/>
  <c r="T329" i="18"/>
  <c r="U820" i="18"/>
  <c r="C228" i="18"/>
  <c r="P273" i="18"/>
  <c r="U329" i="18"/>
  <c r="V820" i="18"/>
  <c r="C871" i="18"/>
  <c r="C880" i="18"/>
  <c r="C238" i="18"/>
  <c r="O257" i="18"/>
  <c r="R352" i="18"/>
  <c r="S820" i="18"/>
  <c r="N686" i="18" l="1"/>
  <c r="AL70" i="18"/>
  <c r="AL71" i="18"/>
  <c r="AL65" i="18"/>
  <c r="AL67" i="18"/>
  <c r="AL68" i="18"/>
  <c r="AL69" i="18"/>
  <c r="AM66" i="18"/>
  <c r="AM71" i="18"/>
  <c r="AM69" i="18"/>
  <c r="AI78" i="18" s="1"/>
  <c r="AH78" i="18" s="1"/>
  <c r="AM68" i="18"/>
  <c r="AM65" i="18"/>
  <c r="AM67" i="18"/>
  <c r="AM70" i="18"/>
  <c r="AM72" i="18"/>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34" i="19" s="1"/>
  <c r="SI35" i="19" s="1"/>
  <c r="R353" i="18"/>
  <c r="U330" i="18"/>
  <c r="K47" i="19"/>
  <c r="L47" i="19" s="1"/>
  <c r="L460" i="18"/>
  <c r="K834" i="18"/>
  <c r="L428" i="18"/>
  <c r="N258" i="18"/>
  <c r="P258" i="18"/>
  <c r="U315" i="18"/>
  <c r="Q259" i="18"/>
  <c r="N274" i="18"/>
  <c r="R330" i="18"/>
  <c r="SI40" i="19" s="1"/>
  <c r="SI41" i="19" s="1"/>
  <c r="O274" i="18"/>
  <c r="S330" i="18"/>
  <c r="S314" i="18"/>
  <c r="O258" i="18"/>
  <c r="P274" i="18"/>
  <c r="T330"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K29" i="9"/>
  <c r="S70" i="18" s="1"/>
  <c r="K32" i="9"/>
  <c r="S73" i="18" s="1"/>
  <c r="S66" i="18"/>
  <c r="K28" i="9"/>
  <c r="K24" i="9"/>
  <c r="S65" i="18" s="1"/>
  <c r="K30" i="9"/>
  <c r="S71" i="18" s="1"/>
  <c r="L20" i="9"/>
  <c r="K33" i="9"/>
  <c r="S74" i="18" s="1"/>
  <c r="K31" i="9"/>
  <c r="S72"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07" i="18" l="1"/>
  <c r="AB107" i="18" s="1" a="1"/>
  <c r="AB107" i="18" s="1"/>
  <c r="AJ83" i="18"/>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0" i="18"/>
  <c r="P261" i="18" s="1"/>
  <c r="AF107" i="18" a="1"/>
  <c r="AF107" i="18" s="1"/>
  <c r="V107" i="18" a="1"/>
  <c r="V107" i="18" s="1"/>
  <c r="Q107" i="18" a="1"/>
  <c r="Q107" i="18" s="1"/>
  <c r="AA107" i="18" a="1"/>
  <c r="AA107" i="18" s="1"/>
  <c r="AG107" i="18" a="1"/>
  <c r="AG107" i="18" s="1"/>
  <c r="AC107" i="18" a="1"/>
  <c r="AC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U107" i="18" l="1" a="1"/>
  <c r="U107" i="18" s="1"/>
  <c r="AD107" i="18" a="1"/>
  <c r="AD107" i="18" s="1"/>
  <c r="R86" i="18" a="1"/>
  <c r="R86" i="18" s="1"/>
  <c r="AG86" i="18" a="1"/>
  <c r="AG86" i="18" s="1"/>
  <c r="AF86" i="18" a="1"/>
  <c r="AF86" i="18" s="1"/>
  <c r="P86" i="18" a="1"/>
  <c r="P86" i="18" s="1"/>
  <c r="AC86" i="18" a="1"/>
  <c r="AC86" i="18" s="1"/>
  <c r="X86" i="18"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17"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T318" i="18"/>
  <c r="P277" i="18"/>
  <c r="T333" i="18"/>
  <c r="S317" i="18"/>
  <c r="O261" i="18"/>
  <c r="U334" i="18"/>
  <c r="R333" i="18"/>
  <c r="N277" i="18"/>
  <c r="N33" i="9" l="1"/>
  <c r="S104" i="18" s="1"/>
  <c r="N29" i="9"/>
  <c r="S100" i="18" s="1"/>
  <c r="N32" i="9"/>
  <c r="S103" i="18" s="1"/>
  <c r="N25" i="9"/>
  <c r="S96" i="18" s="1"/>
  <c r="N28" i="9"/>
  <c r="S99" i="18" s="1"/>
  <c r="N31" i="9"/>
  <c r="S102" i="18" s="1"/>
  <c r="N26" i="9"/>
  <c r="S97" i="18" s="1"/>
  <c r="N27" i="9"/>
  <c r="S98" i="18" s="1"/>
  <c r="N30" i="9"/>
  <c r="S101" i="18" s="1"/>
  <c r="N24" i="9"/>
  <c r="S95" i="18" s="1"/>
  <c r="O20" i="9"/>
  <c r="I251" i="18"/>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I687" i="18" l="1"/>
  <c r="AH690" i="18"/>
  <c r="AG693" i="18"/>
  <c r="AF696" i="18"/>
  <c r="AE699" i="18"/>
  <c r="AD702" i="18"/>
  <c r="AC705" i="18"/>
  <c r="AE719" i="18"/>
  <c r="AD722" i="18"/>
  <c r="AC725" i="18"/>
  <c r="AI727" i="18"/>
  <c r="AH730" i="18"/>
  <c r="AG733" i="18"/>
  <c r="AF736" i="18"/>
  <c r="AI747" i="18"/>
  <c r="AD676" i="18"/>
  <c r="AG679" i="18"/>
  <c r="AF682" i="18"/>
  <c r="AI693" i="18"/>
  <c r="AH696" i="18"/>
  <c r="AG699" i="18"/>
  <c r="AF702" i="18"/>
  <c r="AE705" i="18"/>
  <c r="AD708" i="18"/>
  <c r="AC711" i="18"/>
  <c r="AE725" i="18"/>
  <c r="AD728" i="18"/>
  <c r="AC731" i="18"/>
  <c r="AI733" i="18"/>
  <c r="AH736" i="18"/>
  <c r="AG739" i="18"/>
  <c r="AF742" i="18"/>
  <c r="AH679" i="18"/>
  <c r="AG682" i="18"/>
  <c r="AF685" i="18"/>
  <c r="AI696" i="18"/>
  <c r="AH699" i="18"/>
  <c r="AG702" i="18"/>
  <c r="AF705" i="18"/>
  <c r="AD711" i="18"/>
  <c r="AC714" i="18"/>
  <c r="AF725" i="18"/>
  <c r="AD731" i="18"/>
  <c r="AC734" i="18"/>
  <c r="AI736" i="18"/>
  <c r="AH739" i="18"/>
  <c r="AG742" i="18"/>
  <c r="AF676" i="18"/>
  <c r="AC677" i="18"/>
  <c r="AI679" i="18"/>
  <c r="AG685" i="18"/>
  <c r="AF688" i="18"/>
  <c r="AH702" i="18"/>
  <c r="AG705" i="18"/>
  <c r="AF708" i="18"/>
  <c r="AE711" i="18"/>
  <c r="AD714" i="18"/>
  <c r="AG725" i="18"/>
  <c r="AF679" i="18"/>
  <c r="AI690" i="18"/>
  <c r="AH693" i="18"/>
  <c r="AG696" i="18"/>
  <c r="AF699" i="18"/>
  <c r="AE702" i="18"/>
  <c r="AD705" i="18"/>
  <c r="AC708" i="18"/>
  <c r="AE722" i="18"/>
  <c r="AD725" i="18"/>
  <c r="AC728" i="18"/>
  <c r="AI730" i="18"/>
  <c r="AH733" i="18"/>
  <c r="AG736" i="18"/>
  <c r="AF739" i="18"/>
  <c r="AE676" i="18"/>
  <c r="AE708" i="18"/>
  <c r="AE728" i="18"/>
  <c r="AF745" i="18"/>
  <c r="AH682" i="18"/>
  <c r="AI699" i="18"/>
  <c r="AC717" i="18"/>
  <c r="AF677" i="18"/>
  <c r="AE680" i="18"/>
  <c r="AD683" i="18"/>
  <c r="AC686" i="18"/>
  <c r="AI688" i="18"/>
  <c r="AH691" i="18"/>
  <c r="AG694" i="18"/>
  <c r="AF697" i="18"/>
  <c r="AE700" i="18"/>
  <c r="AI708" i="18"/>
  <c r="AH711" i="18"/>
  <c r="AG714" i="18"/>
  <c r="AF717" i="18"/>
  <c r="AE720" i="18"/>
  <c r="AD723" i="18"/>
  <c r="AC726" i="18"/>
  <c r="AE740" i="18"/>
  <c r="AD743" i="18"/>
  <c r="AC746" i="18"/>
  <c r="AH677" i="18"/>
  <c r="AE686" i="18"/>
  <c r="AC692" i="18"/>
  <c r="AI694" i="18"/>
  <c r="AG700" i="18"/>
  <c r="AF703" i="18"/>
  <c r="AI714" i="18"/>
  <c r="AG720" i="18"/>
  <c r="AF723" i="18"/>
  <c r="AD729" i="18"/>
  <c r="AE746" i="18"/>
  <c r="AH703" i="18"/>
  <c r="AH723" i="18"/>
  <c r="AF729" i="18"/>
  <c r="AC738" i="18"/>
  <c r="AE695" i="18"/>
  <c r="AH706" i="18"/>
  <c r="AH726" i="18"/>
  <c r="AD738" i="18"/>
  <c r="AE678" i="18"/>
  <c r="AC684" i="18"/>
  <c r="AI706" i="18"/>
  <c r="AF715" i="18"/>
  <c r="AC724" i="18"/>
  <c r="AE738" i="18"/>
  <c r="AG677" i="18"/>
  <c r="AE683" i="18"/>
  <c r="AD686" i="18"/>
  <c r="AC689" i="18"/>
  <c r="AI691" i="18"/>
  <c r="AH694" i="18"/>
  <c r="AG697" i="18"/>
  <c r="AF700" i="18"/>
  <c r="AI711" i="18"/>
  <c r="AH714" i="18"/>
  <c r="AG717" i="18"/>
  <c r="AF720" i="18"/>
  <c r="AE723" i="18"/>
  <c r="AD726" i="18"/>
  <c r="AC729" i="18"/>
  <c r="AE743" i="18"/>
  <c r="AD746" i="18"/>
  <c r="AD689" i="18"/>
  <c r="AH697" i="18"/>
  <c r="AH717" i="18"/>
  <c r="AE726" i="18"/>
  <c r="AC732" i="18"/>
  <c r="AC698" i="18"/>
  <c r="AF709" i="18"/>
  <c r="AG726" i="18"/>
  <c r="AD735" i="18"/>
  <c r="AD678" i="18"/>
  <c r="AD698" i="18"/>
  <c r="AC701" i="18"/>
  <c r="AI703" i="18"/>
  <c r="AF712" i="18"/>
  <c r="AI723" i="18"/>
  <c r="AG729" i="18"/>
  <c r="AE735" i="18"/>
  <c r="AC741" i="18"/>
  <c r="AD701" i="18"/>
  <c r="AG712" i="18"/>
  <c r="AH729" i="18"/>
  <c r="AD741" i="18"/>
  <c r="AI677" i="18"/>
  <c r="AE689" i="18"/>
  <c r="AD692" i="18"/>
  <c r="AC695" i="18"/>
  <c r="AI697" i="18"/>
  <c r="AH700" i="18"/>
  <c r="AG703" i="18"/>
  <c r="AF706" i="18"/>
  <c r="AI717" i="18"/>
  <c r="AH720" i="18"/>
  <c r="AG723" i="18"/>
  <c r="AF726" i="18"/>
  <c r="AE729" i="18"/>
  <c r="AD732" i="18"/>
  <c r="AC735" i="18"/>
  <c r="AC678" i="18"/>
  <c r="AE692" i="18"/>
  <c r="AD695" i="18"/>
  <c r="AI700" i="18"/>
  <c r="AG706" i="18"/>
  <c r="AI720" i="18"/>
  <c r="AE732" i="18"/>
  <c r="AC681" i="18"/>
  <c r="AG709" i="18"/>
  <c r="AF732" i="18"/>
  <c r="AD681" i="18"/>
  <c r="AE698" i="18"/>
  <c r="AC704" i="18"/>
  <c r="AH709" i="18"/>
  <c r="AI726" i="18"/>
  <c r="AG732" i="18"/>
  <c r="AF735" i="18"/>
  <c r="AC744" i="18"/>
  <c r="AI682" i="18"/>
  <c r="AD690" i="18"/>
  <c r="AF711" i="18"/>
  <c r="AH718" i="18"/>
  <c r="AH725" i="18"/>
  <c r="AH732" i="18"/>
  <c r="AH738" i="18"/>
  <c r="AH744" i="18"/>
  <c r="AC683" i="18"/>
  <c r="AG711" i="18"/>
  <c r="AI718" i="18"/>
  <c r="AI725" i="18"/>
  <c r="AI732" i="18"/>
  <c r="AI738" i="18"/>
  <c r="AD684" i="18"/>
  <c r="AF690" i="18"/>
  <c r="AH712" i="18"/>
  <c r="AC719" i="18"/>
  <c r="AE684" i="18"/>
  <c r="AG690" i="18"/>
  <c r="AD719" i="18"/>
  <c r="AH745" i="18"/>
  <c r="AD677" i="18"/>
  <c r="AF691" i="18"/>
  <c r="AH705" i="18"/>
  <c r="AC713" i="18"/>
  <c r="AC720" i="18"/>
  <c r="AI739" i="18"/>
  <c r="AI745" i="18"/>
  <c r="AE677" i="18"/>
  <c r="AG684" i="18"/>
  <c r="AI705" i="18"/>
  <c r="AD713" i="18"/>
  <c r="AD720" i="18"/>
  <c r="AF727" i="18"/>
  <c r="AF733" i="18"/>
  <c r="AC740" i="18"/>
  <c r="AC747" i="18"/>
  <c r="AF678" i="18"/>
  <c r="AH684" i="18"/>
  <c r="AC707" i="18"/>
  <c r="AE713" i="18"/>
  <c r="AG727" i="18"/>
  <c r="AD734" i="18"/>
  <c r="AD740" i="18"/>
  <c r="AD747" i="18"/>
  <c r="AG688" i="18"/>
  <c r="AD710" i="18"/>
  <c r="AD737" i="18"/>
  <c r="AE744" i="18"/>
  <c r="AI681" i="18"/>
  <c r="AF718" i="18"/>
  <c r="AE690" i="18"/>
  <c r="AI744" i="18"/>
  <c r="AG745" i="18"/>
  <c r="AI712" i="18"/>
  <c r="AF684" i="18"/>
  <c r="AG691" i="18"/>
  <c r="AC699" i="18"/>
  <c r="AE710" i="18"/>
  <c r="AG678" i="18"/>
  <c r="AI684" i="18"/>
  <c r="AD699" i="18"/>
  <c r="AD707" i="18"/>
  <c r="AF721" i="18"/>
  <c r="AH727" i="18"/>
  <c r="AE734" i="18"/>
  <c r="AE741" i="18"/>
  <c r="AE747" i="18"/>
  <c r="AH685" i="18"/>
  <c r="AG721" i="18"/>
  <c r="AF741" i="18"/>
  <c r="AI678" i="18"/>
  <c r="AD693" i="18"/>
  <c r="AH721" i="18"/>
  <c r="AG735" i="18"/>
  <c r="AG747" i="18"/>
  <c r="AG701" i="18"/>
  <c r="AF694" i="18"/>
  <c r="AC716" i="18"/>
  <c r="AG687" i="18"/>
  <c r="AF681" i="18"/>
  <c r="AF730" i="18"/>
  <c r="AG730" i="18"/>
  <c r="AC696" i="18"/>
  <c r="AH724" i="18"/>
  <c r="AF744" i="18"/>
  <c r="AC690" i="18"/>
  <c r="AI724" i="18"/>
  <c r="AH678" i="18"/>
  <c r="AC693" i="18"/>
  <c r="AC700" i="18"/>
  <c r="AE707" i="18"/>
  <c r="AE714" i="18"/>
  <c r="AF747" i="18"/>
  <c r="AI685" i="18"/>
  <c r="AD700" i="18"/>
  <c r="AF714" i="18"/>
  <c r="AG741" i="18"/>
  <c r="AI715" i="18"/>
  <c r="AH676" i="18"/>
  <c r="AF687" i="18"/>
  <c r="AH708" i="18"/>
  <c r="AI676" i="18"/>
  <c r="AE681" i="18"/>
  <c r="AI701" i="18"/>
  <c r="AI709" i="18"/>
  <c r="AD716" i="18"/>
  <c r="AD724" i="18"/>
  <c r="AI742" i="18"/>
  <c r="AH687" i="18"/>
  <c r="AE716" i="18"/>
  <c r="AC743" i="18"/>
  <c r="AF724" i="18"/>
  <c r="AH688" i="18"/>
  <c r="AE717" i="18"/>
  <c r="AG724" i="18"/>
  <c r="AE731" i="18"/>
  <c r="AE737" i="18"/>
  <c r="AD704" i="18"/>
  <c r="AE696" i="18"/>
  <c r="AG738" i="18"/>
  <c r="AC687" i="18"/>
  <c r="AE693" i="18"/>
  <c r="AE701" i="18"/>
  <c r="AG715" i="18"/>
  <c r="AI721" i="18"/>
  <c r="AH735" i="18"/>
  <c r="AH741" i="18"/>
  <c r="AH747" i="18"/>
  <c r="AD687" i="18"/>
  <c r="AF693" i="18"/>
  <c r="AF701" i="18"/>
  <c r="AH715" i="18"/>
  <c r="AC722" i="18"/>
  <c r="AI729" i="18"/>
  <c r="AI735" i="18"/>
  <c r="AI741" i="18"/>
  <c r="AG676" i="18"/>
  <c r="AC680" i="18"/>
  <c r="AE687" i="18"/>
  <c r="AG708" i="18"/>
  <c r="AD680" i="18"/>
  <c r="AH701" i="18"/>
  <c r="AC723" i="18"/>
  <c r="AH742" i="18"/>
  <c r="AC702" i="18"/>
  <c r="AC710" i="18"/>
  <c r="AE724" i="18"/>
  <c r="AC737" i="18"/>
  <c r="AG681" i="18"/>
  <c r="AI702" i="18"/>
  <c r="AD717" i="18"/>
  <c r="AD744" i="18"/>
  <c r="AH681" i="18"/>
  <c r="AD696" i="18"/>
  <c r="AF738" i="18"/>
  <c r="AE704" i="18"/>
  <c r="AG718" i="18"/>
  <c r="AG744" i="18"/>
  <c r="AC703" i="18"/>
  <c r="AD727" i="18"/>
  <c r="AC727" i="18"/>
  <c r="AE703" i="18"/>
  <c r="AE679" i="18"/>
  <c r="AE727" i="18"/>
  <c r="AD703" i="18"/>
  <c r="AD679" i="18"/>
  <c r="AC679" i="18"/>
  <c r="AD706" i="18"/>
  <c r="AD730" i="18"/>
  <c r="AE730" i="18"/>
  <c r="AE682" i="18"/>
  <c r="AC706" i="18"/>
  <c r="AC730" i="18"/>
  <c r="AD682" i="18"/>
  <c r="AE706" i="18"/>
  <c r="AC682" i="18"/>
  <c r="AE685" i="18"/>
  <c r="AD685" i="18"/>
  <c r="AE733" i="18"/>
  <c r="AD709" i="18"/>
  <c r="AE709" i="18"/>
  <c r="AD733" i="18"/>
  <c r="AC709" i="18"/>
  <c r="AC733" i="18"/>
  <c r="AC685" i="18"/>
  <c r="AC736" i="18"/>
  <c r="AC712" i="18"/>
  <c r="AD736" i="18"/>
  <c r="AE736" i="18"/>
  <c r="AD688" i="18"/>
  <c r="AE688" i="18"/>
  <c r="AD712" i="18"/>
  <c r="AC688" i="18"/>
  <c r="AE712" i="18"/>
  <c r="AE715" i="18"/>
  <c r="AE739" i="18"/>
  <c r="AD715" i="18"/>
  <c r="AC691" i="18"/>
  <c r="AD739" i="18"/>
  <c r="AD691" i="18"/>
  <c r="AE691" i="18"/>
  <c r="AC739" i="18"/>
  <c r="AC715" i="18"/>
  <c r="AC742" i="18"/>
  <c r="AE694" i="18"/>
  <c r="AD718" i="18"/>
  <c r="AD694" i="18"/>
  <c r="AE742" i="18"/>
  <c r="AE718" i="18"/>
  <c r="AC694" i="18"/>
  <c r="AC718" i="18"/>
  <c r="AD742" i="18"/>
  <c r="AE745" i="18"/>
  <c r="AE721" i="18"/>
  <c r="AC745" i="18"/>
  <c r="AE697" i="18"/>
  <c r="AC721" i="18"/>
  <c r="AD745" i="18"/>
  <c r="AC697" i="18"/>
  <c r="AD721" i="18"/>
  <c r="AD697" i="18"/>
  <c r="AG704" i="18"/>
  <c r="AI704" i="18"/>
  <c r="AH704" i="18"/>
  <c r="AF704" i="18"/>
  <c r="AI707" i="18"/>
  <c r="AH707" i="18"/>
  <c r="AG707" i="18"/>
  <c r="AF707" i="18"/>
  <c r="AG710" i="18"/>
  <c r="AI710" i="18"/>
  <c r="AF710" i="18"/>
  <c r="AH710" i="18"/>
  <c r="AF713" i="18"/>
  <c r="AI713" i="18"/>
  <c r="AG713" i="18"/>
  <c r="AH713" i="18"/>
  <c r="AI716" i="18"/>
  <c r="AG716" i="18"/>
  <c r="AF716" i="18"/>
  <c r="AH716" i="18"/>
  <c r="AG719" i="18"/>
  <c r="AI719" i="18"/>
  <c r="AF719" i="18"/>
  <c r="AH719" i="18"/>
  <c r="AF722" i="18"/>
  <c r="AI722" i="18"/>
  <c r="AH722" i="18"/>
  <c r="AG722" i="18"/>
  <c r="AF680" i="18"/>
  <c r="AI728" i="18"/>
  <c r="AF728" i="18"/>
  <c r="AH680" i="18"/>
  <c r="AH728" i="18"/>
  <c r="AG680" i="18"/>
  <c r="AG728" i="18"/>
  <c r="AI680" i="18"/>
  <c r="AH731" i="18"/>
  <c r="AG683" i="18"/>
  <c r="AI683" i="18"/>
  <c r="AF683" i="18"/>
  <c r="AF731" i="18"/>
  <c r="AH683" i="18"/>
  <c r="AG731" i="18"/>
  <c r="AI731" i="18"/>
  <c r="AG686" i="18"/>
  <c r="AF689" i="18"/>
  <c r="AG734" i="18"/>
  <c r="AH686" i="18"/>
  <c r="AI734" i="18"/>
  <c r="AF686" i="18"/>
  <c r="AI686" i="18"/>
  <c r="AF734" i="18"/>
  <c r="AH734" i="18"/>
  <c r="AH689" i="18"/>
  <c r="AI689" i="18"/>
  <c r="AF692" i="18"/>
  <c r="AG737" i="18"/>
  <c r="AG689" i="18"/>
  <c r="AH737" i="18"/>
  <c r="AI737" i="18"/>
  <c r="AF737" i="18"/>
  <c r="AG692" i="18"/>
  <c r="AF740" i="18"/>
  <c r="AI692" i="18"/>
  <c r="AH692" i="18"/>
  <c r="AI740" i="18"/>
  <c r="AG740" i="18"/>
  <c r="AH740" i="18"/>
  <c r="AF695" i="18"/>
  <c r="AF743" i="18"/>
  <c r="AH695" i="18"/>
  <c r="AI695" i="18"/>
  <c r="AG695" i="18"/>
  <c r="AH743" i="18"/>
  <c r="AI743" i="18"/>
  <c r="AF698" i="18"/>
  <c r="AG743" i="18"/>
  <c r="AI746" i="18"/>
  <c r="AI698" i="18"/>
  <c r="AH746" i="18"/>
  <c r="AG746" i="18"/>
  <c r="AH698" i="18"/>
  <c r="AG698" i="18"/>
  <c r="AF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AC676"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33" i="19"/>
  <c r="K337" i="18"/>
  <c r="K341" i="18" s="1"/>
  <c r="L217" i="18"/>
  <c r="M217" i="18" s="1"/>
  <c r="J216" i="18"/>
  <c r="K216" i="18" s="1"/>
  <c r="J217" i="18"/>
  <c r="K217" i="18" s="1"/>
  <c r="J215" i="18"/>
  <c r="K215" i="18" s="1"/>
  <c r="M337" i="18" l="1"/>
  <c r="M341" i="18" s="1"/>
  <c r="L337" i="18"/>
  <c r="L341"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37"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CW42"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39"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BG36"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36"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 r="S144" i="27"/>
  <c r="R144" i="27"/>
  <c r="Q144" i="27"/>
  <c r="P144" i="27"/>
  <c r="O144" i="27"/>
  <c r="N144" i="27"/>
  <c r="M144" i="27"/>
  <c r="L144" i="27"/>
  <c r="K144" i="27"/>
  <c r="S145" i="9"/>
  <c r="R145" i="9"/>
  <c r="Q145" i="9"/>
  <c r="P145" i="9"/>
  <c r="O145" i="9"/>
  <c r="N145" i="9"/>
  <c r="M145" i="9"/>
  <c r="L145" i="9"/>
  <c r="K145" i="9"/>
  <c r="I809" i="1"/>
  <c r="I808" i="1"/>
  <c r="I80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21D26F1F-E461-471D-AA21-2F034E9FE8BE}">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60F89A0A-9DCE-4287-ABCF-F047E1CD6F87}">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701AF674-0A48-40EB-B6AA-7FC65EE7FDF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7A7EFE6F-5C5D-4766-B032-40AE98FD10D8}">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279060B7-1DE2-4D56-8C10-879DDACD8F9C}">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A963BC87-F1B2-45E8-89B7-B4D45B50EE92}">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1E5C3C20-21A6-494B-B523-8578D1BB910C}">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0123469-2FE4-4DC8-A049-0B4CEA27AC65}">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D95CCC17-A037-4EF3-BEE0-B0D633C6C9B1}">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78"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<sst xmlns="http://schemas.openxmlformats.org/spreadsheetml/2006/main" count="7494" uniqueCount="1233">
  <si>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</si>
  <si>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</si>
  <si>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</si>
  <si>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</si>
  <si>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</si>
  <si>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</si>
  <si>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</si>
  <si>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</si>
  <si>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</si>
  <si>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</si>
  <si>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</si>
  <si>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</si>
  <si>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</si>
  <si>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</si>
  <si>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</si>
  <si>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</si>
  <si>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</si>
  <si>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</si>
  <si>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</si>
  <si>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</si>
  <si>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</si>
  <si>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</si>
  <si>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</si>
  <si>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</si>
  <si>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</si>
  <si>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</si>
  <si>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</si>
  <si>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</si>
  <si>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</si>
  <si>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</si>
  <si>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</si>
  <si>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</si>
  <si>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</si>
  <si>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</si>
  <si>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</si>
  <si>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</si>
  <si>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</si>
  <si>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</si>
  <si>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</si>
  <si>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</si>
  <si>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</si>
  <si>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</si>
  <si>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</si>
  <si>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</si>
  <si>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</si>
  <si>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</si>
  <si>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</si>
  <si>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</si>
  <si>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</si>
  <si>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</si>
  <si>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</si>
  <si>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</si>
  <si>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</si>
  <si>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</si>
  <si>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</si>
  <si>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</si>
  <si>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</si>
  <si>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</si>
  <si>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</si>
  <si>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</si>
  <si>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</si>
  <si>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</si>
  <si>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</si>
  <si>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</si>
  <si>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</si>
  <si>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</si>
  <si>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</si>
  <si>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</si>
  <si>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</si>
  <si>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</si>
  <si>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</si>
  <si>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</si>
  <si>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</si>
  <si>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</si>
  <si>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</si>
  <si>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</si>
  <si>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</si>
  <si>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</si>
  <si>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</si>
  <si>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</si>
  <si>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</si>
  <si>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</si>
  <si>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</si>
  <si>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</si>
  <si>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</si>
  <si>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</si>
  <si>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</si>
  <si>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</si>
  <si>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</si>
  <si>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</si>
  <si>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</si>
  <si>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</si>
  <si>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</si>
  <si>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</si>
  <si>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</si>
  <si>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</si>
  <si>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</si>
  <si>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</si>
  <si>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</si>
  <si>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</si>
  <si>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</si>
  <si>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</si>
  <si>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</si>
  <si>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</si>
  <si>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</si>
  <si>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</si>
  <si>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</si>
  <si>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</si>
  <si>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</si>
  <si>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</si>
  <si>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</si>
  <si>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</si>
  <si>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</si>
  <si>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</si>
  <si>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</si>
  <si>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</si>
  <si>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</si>
  <si>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</si>
  <si>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</si>
  <si>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</si>
  <si>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</si>
  <si>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</si>
  <si>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</si>
  <si>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</si>
  <si>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</si>
  <si>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</si>
  <si>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</si>
  <si>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</si>
  <si>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</si>
  <si>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</si>
  <si>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</si>
  <si>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</si>
  <si>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</si>
  <si>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</si>
  <si>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</si>
  <si>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</si>
  <si>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</si>
  <si>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</si>
  <si>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</si>
  <si>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</si>
  <si>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</si>
  <si>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</si>
  <si>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</si>
  <si>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</si>
  <si>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</si>
  <si>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</si>
  <si>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</si>
  <si>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</si>
  <si>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</si>
  <si>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</si>
  <si>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</si>
  <si>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</si>
  <si>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</si>
  <si>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</si>
  <si>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</si>
  <si>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</si>
  <si>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</si>
  <si>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</si>
  <si>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</si>
  <si>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</si>
  <si>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</si>
  <si>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</si>
  <si>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</si>
  <si>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</si>
  <si>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</si>
  <si>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</si>
  <si>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</si>
  <si>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</si>
  <si>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</si>
  <si>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</si>
  <si>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</si>
  <si>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</si>
  <si>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</si>
  <si>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</si>
  <si>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</si>
  <si>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</si>
  <si>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</si>
  <si>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</si>
  <si>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</si>
  <si>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</si>
  <si>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</si>
  <si>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</si>
  <si>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</si>
  <si>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</si>
  <si>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</si>
  <si>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</si>
  <si>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</si>
  <si>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</si>
  <si>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</si>
  <si>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</si>
  <si>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</si>
  <si>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</si>
  <si>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</si>
  <si>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</si>
  <si>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</si>
  <si>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</si>
  <si>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</si>
  <si>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</si>
  <si>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</si>
  <si>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</si>
  <si>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</si>
  <si>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</si>
  <si>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</si>
  <si>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</si>
  <si>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</si>
  <si>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</si>
  <si>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</si>
  <si>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</si>
  <si>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</si>
  <si>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</si>
  <si>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</si>
  <si>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</si>
  <si>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</si>
  <si>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</si>
  <si>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</si>
  <si>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</si>
  <si>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</si>
  <si>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</si>
  <si>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</si>
  <si>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</si>
  <si>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</si>
  <si>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</si>
  <si>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</si>
  <si>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</si>
  <si>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</si>
  <si>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</si>
  <si>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</si>
  <si>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</si>
  <si>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</si>
  <si>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</si>
  <si>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</si>
  <si>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</si>
  <si>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</si>
  <si>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</si>
  <si>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</si>
  <si>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</si>
  <si>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</si>
  <si>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</si>
  <si>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</si>
  <si>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</si>
  <si>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</si>
  <si>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</si>
  <si>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</si>
  <si>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</si>
  <si>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</si>
  <si>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</si>
  <si>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</si>
  <si>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</si>
  <si>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</si>
  <si>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</si>
  <si>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</si>
  <si>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</si>
  <si>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</si>
  <si>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</si>
  <si>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</si>
  <si>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</si>
  <si>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</si>
  <si>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</si>
  <si>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</si>
  <si>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</si>
  <si>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</si>
  <si>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</si>
  <si>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</si>
  <si>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</si>
  <si>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</si>
  <si>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</si>
  <si>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</si>
  <si>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</si>
  <si>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</si>
  <si>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</si>
  <si>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</si>
  <si>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</si>
  <si>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</si>
  <si>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</si>
  <si>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</si>
  <si>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</si>
  <si>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</si>
  <si>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</si>
  <si>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</si>
  <si>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</si>
  <si>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</si>
  <si>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</si>
  <si>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</si>
  <si>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</si>
  <si>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</si>
  <si>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</si>
  <si>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</si>
  <si>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</si>
  <si>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</si>
  <si>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</si>
  <si>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</si>
  <si>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</si>
  <si>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</si>
  <si>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</si>
  <si>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</si>
  <si>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</si>
  <si>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</si>
  <si>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</si>
  <si>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</si>
  <si>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</si>
  <si>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</si>
  <si>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</si>
  <si>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</si>
  <si>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</si>
  <si>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</si>
  <si>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</si>
  <si>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</si>
  <si>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</si>
  <si>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</si>
  <si>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</si>
  <si>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</si>
  <si>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</si>
  <si>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</si>
  <si>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</si>
  <si>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</si>
  <si>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</si>
  <si>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</si>
  <si>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</si>
  <si>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</si>
  <si>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</si>
  <si>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</si>
  <si>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</si>
  <si>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</si>
  <si>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</si>
  <si>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</si>
  <si>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</si>
  <si>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</si>
  <si>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</si>
  <si>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</si>
  <si>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</si>
  <si>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</si>
  <si>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</si>
  <si>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</si>
  <si>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</si>
  <si>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</si>
  <si>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</si>
  <si>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</si>
  <si>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</si>
  <si>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</si>
  <si>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</si>
  <si>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</si>
  <si>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</si>
  <si>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</si>
  <si>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</si>
  <si>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</si>
  <si>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</si>
  <si>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</si>
  <si>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</si>
  <si>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</si>
  <si>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</si>
  <si>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</si>
  <si>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</si>
  <si>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</si>
  <si>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</si>
  <si>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</si>
  <si>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</si>
  <si>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</si>
  <si>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</si>
  <si>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</si>
  <si>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</si>
  <si>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</si>
  <si>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</si>
  <si>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</si>
  <si>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</si>
  <si>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</si>
  <si>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</si>
  <si>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</si>
  <si>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</si>
  <si>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</si>
  <si>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</si>
  <si>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</si>
  <si>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</si>
  <si>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</si>
  <si>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</si>
  <si>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</si>
  <si>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</si>
  <si>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</si>
  <si>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</si>
  <si>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</si>
  <si>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</si>
  <si>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</si>
  <si>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</si>
  <si>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</si>
  <si>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</si>
  <si>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</si>
  <si>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</si>
  <si>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</si>
  <si>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</si>
  <si>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</si>
  <si>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</si>
  <si>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</si>
  <si>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</si>
  <si>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</si>
  <si>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</si>
  <si>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</si>
  <si>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</si>
  <si>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</si>
  <si>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</si>
  <si>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</si>
  <si>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</si>
  <si>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</si>
  <si>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</si>
  <si>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</si>
  <si>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</si>
  <si>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</si>
  <si>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</si>
  <si>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</si>
  <si>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</si>
  <si>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</si>
  <si>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</si>
  <si>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</si>
  <si>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</si>
  <si>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</si>
  <si>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</si>
  <si>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</si>
  <si>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</si>
  <si>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</si>
  <si>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</si>
  <si>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</si>
  <si>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</si>
  <si>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</si>
  <si>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</si>
  <si>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</si>
  <si>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</si>
  <si>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</si>
  <si>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</si>
  <si>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</si>
  <si>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</si>
  <si>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</si>
  <si>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</si>
  <si>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</si>
  <si>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</si>
  <si>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</si>
  <si>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</si>
  <si>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</si>
  <si>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</si>
  <si>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</si>
  <si>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</si>
  <si>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</si>
  <si>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</si>
  <si>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</si>
  <si>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</si>
  <si>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</si>
  <si>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</si>
  <si>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</si>
  <si>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</si>
  <si>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</si>
  <si>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</si>
  <si>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</si>
  <si>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</si>
  <si>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</si>
  <si>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</si>
  <si>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</si>
  <si>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</si>
  <si>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</si>
  <si>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</si>
  <si>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</si>
  <si>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</si>
  <si>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</si>
  <si>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</si>
  <si>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</si>
  <si>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</si>
  <si>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</si>
  <si>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</si>
  <si>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</si>
  <si>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</si>
  <si>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</si>
  <si>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</si>
  <si>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</si>
  <si>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</si>
  <si>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</si>
  <si>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</si>
  <si>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</si>
  <si>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</si>
  <si>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</si>
  <si>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</si>
  <si>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</si>
  <si>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</si>
  <si>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</si>
  <si>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</si>
  <si>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</si>
  <si>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</si>
  <si>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</si>
  <si>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</si>
  <si>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</si>
  <si>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</si>
  <si>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</si>
  <si>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</si>
  <si>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</si>
  <si>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</si>
  <si>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</si>
  <si>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</si>
  <si>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</si>
  <si>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</si>
  <si>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</si>
  <si>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</si>
  <si>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</si>
  <si>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</si>
  <si>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</si>
  <si>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</si>
  <si>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</si>
  <si>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</si>
  <si>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</si>
  <si>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</si>
  <si>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</si>
  <si>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</si>
  <si>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</si>
  <si>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</si>
  <si>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</si>
  <si>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</si>
  <si>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</si>
  <si>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</si>
  <si>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</si>
  <si>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</si>
  <si>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</si>
  <si>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</si>
  <si>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</si>
  <si>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</si>
  <si>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</si>
  <si>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</si>
  <si>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</si>
  <si>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</si>
  <si>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</si>
  <si>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</si>
  <si>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</si>
  <si>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</si>
  <si>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</si>
  <si>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</si>
  <si>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</si>
  <si>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</si>
  <si>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</si>
  <si>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</si>
  <si>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</si>
  <si>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</si>
  <si>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</si>
  <si>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</si>
  <si>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</si>
  <si>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</si>
  <si>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</si>
  <si>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</si>
  <si>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</si>
  <si>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</si>
  <si>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</si>
  <si>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</si>
  <si>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</si>
  <si>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</si>
  <si>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</si>
  <si>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</si>
  <si>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</si>
  <si>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</si>
  <si>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</si>
  <si>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</si>
  <si>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</si>
  <si>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</si>
  <si>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</si>
  <si>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</si>
  <si>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</si>
  <si>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</si>
  <si>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</si>
  <si>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</si>
  <si>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</si>
  <si>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</si>
  <si>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</si>
  <si>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</si>
  <si>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</si>
  <si>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</si>
  <si>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</si>
  <si>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</si>
  <si>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</si>
  <si>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</si>
  <si>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</si>
  <si>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</si>
  <si>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</si>
  <si>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</si>
  <si>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</si>
  <si>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</si>
  <si>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</si>
  <si>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</si>
  <si>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</si>
  <si>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</si>
  <si>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</si>
  <si>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</si>
  <si>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</si>
  <si>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</si>
  <si>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</si>
  <si>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</si>
  <si>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</si>
  <si>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</si>
  <si>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</si>
  <si>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</si>
  <si>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</si>
  <si>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</si>
  <si>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</si>
  <si>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</si>
  <si>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</si>
  <si>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</si>
  <si>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</si>
  <si>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</si>
  <si>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</si>
  <si>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</si>
  <si>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</si>
  <si>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</si>
  <si>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</si>
  <si>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</si>
  <si>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</si>
  <si>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</si>
  <si>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</si>
  <si>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</si>
  <si>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</si>
  <si>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</si>
  <si>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</si>
  <si>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</si>
  <si>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</si>
  <si>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</si>
  <si>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</si>
  <si>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</si>
  <si>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</si>
  <si>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</si>
  <si>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</si>
  <si>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</si>
  <si>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</si>
  <si>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</si>
  <si>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</si>
  <si>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</si>
  <si>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</si>
  <si>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</si>
  <si>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</si>
  <si>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</si>
  <si>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</si>
  <si>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</si>
  <si>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</si>
  <si>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</si>
  <si>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</si>
  <si>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</si>
  <si>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</si>
  <si>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</si>
  <si>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</si>
  <si>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</si>
  <si>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</si>
  <si>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</si>
  <si>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</si>
  <si>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</si>
  <si>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</si>
  <si>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</si>
  <si>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</si>
  <si>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</si>
  <si>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</si>
  <si>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</si>
  <si>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</si>
  <si>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</si>
  <si>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</si>
  <si>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</si>
  <si>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</si>
  <si>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</si>
  <si>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</si>
  <si>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</si>
  <si>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</si>
  <si>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</si>
  <si>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</si>
  <si>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</si>
  <si>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</si>
  <si>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</si>
  <si>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</si>
  <si>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</si>
  <si>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</si>
  <si>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</si>
  <si>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</si>
  <si>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</si>
  <si>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</si>
  <si>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</si>
  <si>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</si>
  <si>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</si>
  <si>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</si>
  <si>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</si>
  <si>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</si>
  <si>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</si>
  <si>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</si>
  <si>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</si>
  <si>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</si>
  <si>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</si>
  <si>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</si>
  <si>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</si>
  <si>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</si>
  <si>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</si>
  <si>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</si>
  <si>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</si>
  <si>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</si>
  <si>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</si>
  <si>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</si>
  <si>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</si>
  <si>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</si>
  <si>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</si>
  <si>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</si>
  <si>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</si>
  <si>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</si>
  <si>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</si>
  <si>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</si>
  <si>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</si>
  <si>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</si>
  <si>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</si>
  <si>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</si>
  <si>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</si>
  <si>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</si>
  <si>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</si>
  <si>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</si>
  <si>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</si>
  <si>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</si>
  <si>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</si>
  <si>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</si>
  <si>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</si>
  <si>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</si>
  <si>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</si>
  <si>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</si>
  <si>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</si>
  <si>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</si>
  <si>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</si>
  <si>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</si>
  <si>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</si>
  <si>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</si>
  <si>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</si>
  <si>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</si>
  <si>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</si>
  <si>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</si>
  <si>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</si>
  <si>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</si>
  <si>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</si>
  <si>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</si>
  <si>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</si>
  <si>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</si>
  <si>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</si>
  <si>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</si>
  <si>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</si>
  <si>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</si>
  <si>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</si>
  <si>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</si>
  <si>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</si>
  <si>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</si>
  <si>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</si>
  <si>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</si>
  <si>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</si>
  <si>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</si>
  <si>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</si>
  <si>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</si>
  <si>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</si>
  <si>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</si>
  <si>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</si>
  <si>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</si>
  <si>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</si>
  <si>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</si>
  <si>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</si>
  <si>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</si>
  <si>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</si>
  <si>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</si>
  <si>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</si>
  <si>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</si>
  <si>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</si>
  <si>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</si>
  <si>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</si>
  <si>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</si>
  <si>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</si>
  <si>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</si>
  <si>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</si>
  <si>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</si>
  <si>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</si>
  <si>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</si>
  <si>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</si>
  <si>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</si>
  <si>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</si>
  <si>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</si>
  <si>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</si>
  <si>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</si>
  <si>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</si>
  <si>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</si>
  <si>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</si>
  <si>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</si>
  <si>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</si>
  <si>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</si>
  <si>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</si>
  <si>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</si>
  <si>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</si>
  <si>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</si>
  <si>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</si>
  <si>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</si>
  <si>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</si>
  <si>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</si>
  <si>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</si>
  <si>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</si>
  <si>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</si>
  <si>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</si>
  <si>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</si>
  <si>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</si>
  <si>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</si>
  <si>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</si>
  <si>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</si>
  <si>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</si>
  <si>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</si>
  <si>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</si>
  <si>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</si>
  <si>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</si>
  <si>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</si>
  <si>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</si>
  <si>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</si>
  <si>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</si>
  <si>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</si>
  <si>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</si>
  <si>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</si>
  <si>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</si>
  <si>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</si>
  <si>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</si>
  <si>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</si>
  <si>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</si>
  <si>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</si>
  <si>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</si>
  <si>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</si>
  <si>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</si>
  <si>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</si>
  <si>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</si>
  <si>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</si>
  <si>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</si>
  <si>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</si>
  <si>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</si>
  <si>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</si>
  <si>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</si>
  <si>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</si>
  <si>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</si>
  <si>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</si>
  <si>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</si>
  <si>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</si>
  <si>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</si>
  <si>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</si>
  <si>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</si>
  <si>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</si>
  <si>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</si>
  <si>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</si>
  <si>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</si>
  <si>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</si>
  <si>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</si>
  <si>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</si>
  <si>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</si>
  <si>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</si>
  <si>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</si>
  <si>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</si>
  <si>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</si>
  <si>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</si>
  <si>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</si>
  <si>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</si>
  <si>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</si>
  <si>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</si>
  <si>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</si>
  <si>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</si>
  <si>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</si>
  <si>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</si>
  <si>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</si>
  <si>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</si>
  <si>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</si>
  <si>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</si>
  <si>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</si>
  <si>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</si>
  <si>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</si>
  <si>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</si>
  <si>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</si>
  <si>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</si>
  <si>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</si>
  <si>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</si>
  <si>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</si>
  <si>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</si>
  <si>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</si>
  <si>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</si>
  <si>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</si>
  <si>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</si>
  <si>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</si>
  <si>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</si>
  <si>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</si>
  <si>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</si>
  <si>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</si>
  <si>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</si>
  <si>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</si>
  <si>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</si>
  <si>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</si>
  <si>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</si>
  <si>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</si>
  <si>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</si>
  <si>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</si>
  <si>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</si>
  <si>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</si>
  <si>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</si>
  <si>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</si>
  <si>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</si>
  <si>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</si>
  <si>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</si>
  <si>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</si>
  <si>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</si>
  <si>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</si>
  <si>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</si>
  <si>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</si>
  <si>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</si>
  <si>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</si>
  <si>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</si>
  <si>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</si>
  <si>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</si>
  <si>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</si>
  <si>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</si>
  <si>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</si>
  <si>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</si>
  <si>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</si>
  <si>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</si>
  <si>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</si>
  <si>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</si>
  <si>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</si>
  <si>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</si>
  <si>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</si>
  <si>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</si>
  <si>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</si>
  <si>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</si>
  <si>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</si>
  <si>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</si>
  <si>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</si>
  <si>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</si>
  <si>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</si>
  <si>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</si>
  <si>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</si>
  <si>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</si>
  <si>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</si>
  <si>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</si>
  <si>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</si>
  <si>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</si>
  <si>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</si>
  <si>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</si>
  <si>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</si>
  <si>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</si>
  <si>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</si>
  <si>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</si>
  <si>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</si>
  <si>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</si>
  <si>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</si>
  <si>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</si>
  <si>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</si>
  <si>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</si>
  <si>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</si>
  <si>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</si>
  <si>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</si>
  <si>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</si>
  <si>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</si>
  <si>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</si>
  <si>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</si>
  <si>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</si>
  <si>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</si>
  <si>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</si>
  <si>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</si>
  <si>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</si>
  <si>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</si>
  <si>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</si>
  <si>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</si>
  <si>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</si>
  <si>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</si>
  <si>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</si>
  <si>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</si>
  <si>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</si>
  <si>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</si>
  <si>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</si>
  <si>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</si>
  <si>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</si>
  <si>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</si>
  <si>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</si>
  <si>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</si>
  <si>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</si>
  <si>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</si>
  <si>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</si>
  <si>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</si>
  <si>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</si>
  <si>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</si>
  <si>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</si>
  <si>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</si>
  <si>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</si>
  <si>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</si>
  <si>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</si>
  <si>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</si>
  <si>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</si>
  <si>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</si>
  <si>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</si>
  <si>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</si>
  <si>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</si>
  <si>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</si>
  <si>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</si>
  <si>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</si>
  <si>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</si>
  <si>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</si>
  <si>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</si>
  <si>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</si>
  <si>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</si>
  <si>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</si>
  <si>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</si>
  <si>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</si>
  <si>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</si>
  <si>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</si>
  <si>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</si>
  <si>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</si>
  <si>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</si>
  <si>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</si>
  <si>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</si>
  <si>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</si>
  <si>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</si>
  <si>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</si>
  <si>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</si>
  <si>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</si>
  <si>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</si>
  <si>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</si>
  <si>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</si>
  <si>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</si>
  <si>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</si>
  <si>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</si>
  <si>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</si>
  <si>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</si>
  <si>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</si>
  <si>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</si>
  <si>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</si>
  <si>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</si>
  <si>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</si>
  <si>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</si>
  <si>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</si>
  <si>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</si>
  <si>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</si>
  <si>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</si>
  <si>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</si>
  <si>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</si>
  <si>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</si>
  <si>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</si>
  <si>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</si>
  <si>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</si>
  <si>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</si>
  <si>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</si>
  <si>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</si>
  <si>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</si>
  <si>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</si>
  <si>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</si>
  <si>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</si>
  <si>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</si>
  <si>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</si>
  <si>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</si>
  <si>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</si>
  <si>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</si>
  <si>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</si>
  <si>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</si>
  <si>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</si>
  <si>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</si>
  <si>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</si>
  <si>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</si>
  <si>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</si>
  <si>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</si>
  <si>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</si>
  <si>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</si>
  <si>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</si>
  <si>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</si>
  <si>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</si>
  <si>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</si>
  <si>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</si>
  <si>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</si>
  <si>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</si>
  <si>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</si>
  <si>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</si>
  <si>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</si>
  <si>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</si>
  <si>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</si>
  <si>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</si>
  <si>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</si>
  <si>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</si>
  <si>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</si>
  <si>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</si>
  <si>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</si>
  <si>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</si>
  <si>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</si>
  <si>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</si>
  <si>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</si>
  <si>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</si>
  <si>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</si>
  <si>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</si>
  <si>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</si>
  <si>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</si>
  <si>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</si>
  <si>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</si>
  <si>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</si>
  <si>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</si>
  <si>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</si>
  <si>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</si>
  <si>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</si>
  <si>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</si>
  <si>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</si>
  <si>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</si>
  <si>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</si>
  <si>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</si>
  <si>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</si>
  <si>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</si>
  <si>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</si>
  <si>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</si>
  <si>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</si>
  <si>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</si>
  <si>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</si>
  <si>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</si>
  <si>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</si>
  <si>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</si>
  <si>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</si>
  <si>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</si>
  <si>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</si>
  <si>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</si>
  <si>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</si>
  <si>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</si>
  <si>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</si>
  <si>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</si>
  <si>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</si>
  <si>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</si>
  <si>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</si>
  <si>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</si>
  <si>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</si>
  <si>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</si>
  <si>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</si>
  <si>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</si>
  <si>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</si>
  <si>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</si>
  <si>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</si>
  <si>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</si>
  <si>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</si>
  <si>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</si>
  <si>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</si>
  <si>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</si>
  <si>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</si>
  <si>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</si>
  <si>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</si>
  <si>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</si>
  <si>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</si>
  <si>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</si>
  <si>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</si>
  <si>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</si>
  <si>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</si>
  <si>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</si>
  <si>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</si>
  <si>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</si>
  <si>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</si>
  <si>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</si>
  <si>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</si>
  <si>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</si>
  <si>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</si>
  <si>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</si>
  <si>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</si>
  <si>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</si>
  <si>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</si>
  <si>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</si>
  <si>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</si>
  <si>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</si>
  <si>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</si>
  <si>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</si>
  <si>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</si>
  <si>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</si>
  <si>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</si>
  <si>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</si>
  <si>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</si>
  <si>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</si>
  <si>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</si>
  <si>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</si>
  <si>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</si>
  <si>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</si>
  <si>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</si>
  <si>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</si>
  <si>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</si>
  <si>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</si>
  <si>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</si>
  <si>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</si>
  <si>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</si>
  <si>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</si>
  <si>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</si>
  <si>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</si>
  <si>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</si>
  <si>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</si>
  <si>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</si>
  <si>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</si>
  <si>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</si>
  <si>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</si>
  <si>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</si>
  <si>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</si>
  <si>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</si>
  <si>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</si>
  <si>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</si>
  <si>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</si>
  <si>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</si>
  <si>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</si>
  <si>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</si>
  <si>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</si>
  <si>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</si>
  <si>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</si>
  <si>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</si>
  <si>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</si>
  <si>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</si>
  <si>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</si>
  <si>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</si>
  <si>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</si>
  <si>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</si>
  <si>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</si>
  <si>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</si>
  <si>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</si>
  <si>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</si>
  <si>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</si>
  <si>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</si>
  <si>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</si>
  <si>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</si>
  <si>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</si>
  <si>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</si>
  <si>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</si>
  <si>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</si>
  <si>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</si>
  <si>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</si>
  <si>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</si>
  <si>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</si>
  <si>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</si>
  <si>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</si>
  <si>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</si>
  <si>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</si>
  <si>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</si>
  <si>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</si>
  <si>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</si>
  <si>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</si>
  <si>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</si>
  <si>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</si>
  <si>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</si>
  <si>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</si>
  <si>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</si>
  <si>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</si>
  <si>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</si>
  <si>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</si>
  <si>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</si>
  <si>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</si>
  <si>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</si>
  <si>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</si>
  <si>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</si>
  <si>
    <t>28Oct24: Updated feed supply for BBB &amp; BBT Autumn lambing with smotthed profiles from MRY
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</si>
</sst>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2">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4" workbookViewId="0">
      <selection activeCell="I33" sqref="I33"/>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972</v>
      </c>
      <c r="H4" s="14"/>
      <c r="I4" s="14" t="s">
        <v>306</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973</v>
      </c>
      <c r="I6" s="248" t="s">
        <v>1160</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29" t="s">
        <v>951</v>
      </c>
      <c r="H14" s="33"/>
      <c r="I14" s="35" t="s">
        <v>953</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1157</v>
      </c>
      <c r="Q15" s="33"/>
      <c r="R15" s="33"/>
      <c r="S15" s="33"/>
      <c r="T15" s="35" t="s">
        <v>1105</v>
      </c>
      <c r="U15" s="33"/>
      <c r="V15" s="33"/>
      <c r="W15" s="17"/>
      <c r="X15" s="9"/>
      <c r="Y15" s="9"/>
      <c r="Z15" s="9"/>
    </row>
    <row r="16" spans="1:26" customFormat="1" ht="12" customHeight="1" outlineLevel="1" x14ac:dyDescent="0.25">
      <c r="A16" s="7"/>
      <c r="B16" s="8"/>
      <c r="C16" s="18"/>
      <c r="D16" s="18"/>
      <c r="E16" s="18"/>
      <c r="F16" s="27"/>
      <c r="G16" t="s">
        <v>945</v>
      </c>
      <c r="H16" s="33" t="s">
        <v>1158</v>
      </c>
      <c r="I16" t="s">
        <v>1159</v>
      </c>
      <c r="K16" t="s">
        <v>952</v>
      </c>
      <c r="L16" s="33" t="s">
        <v>1158</v>
      </c>
      <c r="M16" t="s">
        <v>1159</v>
      </c>
      <c r="N16" s="33"/>
      <c r="O16" t="s">
        <v>946</v>
      </c>
      <c r="P16" s="33" t="s">
        <v>926</v>
      </c>
      <c r="Q16" s="33" t="s">
        <v>927</v>
      </c>
      <c r="R16" s="33" t="s">
        <v>890</v>
      </c>
      <c r="S16" s="33"/>
      <c r="T16" s="33" t="s">
        <v>926</v>
      </c>
      <c r="U16" s="33" t="s">
        <v>927</v>
      </c>
      <c r="V16" s="33" t="s">
        <v>890</v>
      </c>
      <c r="W16" s="17"/>
      <c r="X16" s="9"/>
      <c r="Y16" s="9"/>
      <c r="Z16" s="9"/>
    </row>
    <row r="17" spans="1:26" customFormat="1" ht="12" customHeight="1" outlineLevel="1" x14ac:dyDescent="0.2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0</v>
      </c>
      <c r="U17" s="206" t="b">
        <v>0</v>
      </c>
      <c r="V17" s="206" t="b">
        <v>0</v>
      </c>
      <c r="W17" s="17"/>
      <c r="X17" s="9"/>
      <c r="Y17" s="9"/>
      <c r="Z17" s="9"/>
    </row>
    <row r="18" spans="1:26" customFormat="1" ht="12" customHeight="1" outlineLevel="1" x14ac:dyDescent="0.25">
      <c r="A18" s="7"/>
      <c r="B18" s="8"/>
      <c r="C18" s="18"/>
      <c r="D18" s="18"/>
      <c r="E18" s="18"/>
      <c r="F18" s="27"/>
      <c r="G18" s="485" t="s">
        <v>916</v>
      </c>
      <c r="H18" s="206" t="b">
        <v>1</v>
      </c>
      <c r="I18" s="241" t="b">
        <v>0</v>
      </c>
      <c r="K18" s="646" t="s">
        <v>798</v>
      </c>
      <c r="L18" s="206" t="b">
        <v>1</v>
      </c>
      <c r="M18" s="797" t="b">
        <v>0</v>
      </c>
      <c r="N18" s="33"/>
      <c r="O18" s="485" t="s">
        <v>798</v>
      </c>
      <c r="P18" s="206" t="b">
        <v>1</v>
      </c>
      <c r="Q18" s="206" t="b">
        <v>1</v>
      </c>
      <c r="R18" s="206" t="b">
        <v>0</v>
      </c>
      <c r="S18" s="33"/>
      <c r="T18" s="206" t="b">
        <v>0</v>
      </c>
      <c r="U18" s="206" t="b">
        <v>0</v>
      </c>
      <c r="V18" s="206" t="b">
        <v>0</v>
      </c>
      <c r="W18" s="17"/>
      <c r="X18" s="9"/>
      <c r="Y18" s="9"/>
      <c r="Z18" s="9"/>
    </row>
    <row r="19" spans="1:26" customFormat="1" ht="12" customHeight="1" outlineLevel="1" x14ac:dyDescent="0.25">
      <c r="A19" s="7"/>
      <c r="B19" s="8"/>
      <c r="C19" s="18"/>
      <c r="D19" s="18"/>
      <c r="E19" s="18"/>
      <c r="F19" s="27"/>
      <c r="G19" s="485" t="s">
        <v>65</v>
      </c>
      <c r="H19" s="206" t="b">
        <v>1</v>
      </c>
      <c r="I19" s="241" t="b">
        <v>0</v>
      </c>
      <c r="K19" s="646" t="s">
        <v>328</v>
      </c>
      <c r="L19" s="798" t="b">
        <v>1</v>
      </c>
      <c r="M19" s="625" t="b">
        <v>1</v>
      </c>
      <c r="N19" s="33"/>
      <c r="O19" s="485" t="s">
        <v>67</v>
      </c>
      <c r="P19" s="206" t="b">
        <v>1</v>
      </c>
      <c r="Q19" s="206" t="b">
        <v>1</v>
      </c>
      <c r="R19" s="206" t="b">
        <v>0</v>
      </c>
      <c r="S19" s="33"/>
      <c r="T19" s="206" t="b">
        <v>0</v>
      </c>
      <c r="U19" s="206" t="b">
        <v>0</v>
      </c>
      <c r="V19" s="206" t="b">
        <v>0</v>
      </c>
      <c r="W19" s="17"/>
      <c r="X19" s="9"/>
      <c r="Y19" s="9"/>
      <c r="Z19" s="9"/>
    </row>
    <row r="20" spans="1:26" customFormat="1" ht="12" customHeight="1" outlineLevel="1" x14ac:dyDescent="0.25">
      <c r="A20" s="7"/>
      <c r="B20" s="8"/>
      <c r="C20" s="18"/>
      <c r="D20" s="18"/>
      <c r="E20" s="18"/>
      <c r="F20" s="27"/>
      <c r="G20" t="s">
        <v>69</v>
      </c>
      <c r="H20" s="798" t="b">
        <v>1</v>
      </c>
      <c r="I20" s="241" t="b">
        <v>0</v>
      </c>
      <c r="K20" s="485" t="s">
        <v>329</v>
      </c>
      <c r="L20" s="206" t="b">
        <v>0</v>
      </c>
      <c r="M20" s="241" t="b">
        <v>0</v>
      </c>
      <c r="N20" s="33"/>
      <c r="O20" s="485" t="s">
        <v>916</v>
      </c>
      <c r="P20" s="206" t="b">
        <v>1</v>
      </c>
      <c r="Q20" s="206" t="b">
        <v>1</v>
      </c>
      <c r="R20" s="206" t="b">
        <v>0</v>
      </c>
      <c r="S20" s="33"/>
      <c r="T20" s="206" t="b">
        <v>0</v>
      </c>
      <c r="U20" s="206" t="b">
        <v>0</v>
      </c>
      <c r="V20" s="206" t="b">
        <v>0</v>
      </c>
      <c r="W20" s="17"/>
      <c r="X20" s="9"/>
      <c r="Y20" s="9"/>
      <c r="Z20" s="9"/>
    </row>
    <row r="21" spans="1:26" customFormat="1" ht="12" customHeight="1" outlineLevel="1" x14ac:dyDescent="0.25">
      <c r="A21" s="7"/>
      <c r="B21" s="8"/>
      <c r="C21" s="18"/>
      <c r="D21" s="18"/>
      <c r="E21" s="18"/>
      <c r="F21" s="27"/>
      <c r="G21" s="485" t="s">
        <v>72</v>
      </c>
      <c r="H21" s="206" t="b">
        <v>0</v>
      </c>
      <c r="I21" s="241" t="b">
        <v>0</v>
      </c>
      <c r="K21" s="485" t="s">
        <v>947</v>
      </c>
      <c r="L21" s="206" t="b">
        <v>0</v>
      </c>
      <c r="M21" s="206" t="b">
        <v>0</v>
      </c>
      <c r="N21" s="33"/>
      <c r="O21" s="485" t="s">
        <v>65</v>
      </c>
      <c r="P21" s="206" t="b">
        <v>1</v>
      </c>
      <c r="Q21" s="206" t="b">
        <v>1</v>
      </c>
      <c r="R21" s="206" t="b">
        <v>0</v>
      </c>
      <c r="S21" s="33"/>
      <c r="T21" s="206" t="b">
        <v>0</v>
      </c>
      <c r="U21" s="206" t="b">
        <v>0</v>
      </c>
      <c r="V21" s="206" t="b">
        <v>0</v>
      </c>
      <c r="W21" s="17"/>
      <c r="X21" s="9"/>
      <c r="Y21" s="9"/>
      <c r="Z21" s="9"/>
    </row>
    <row r="22" spans="1:26" customFormat="1" ht="12" customHeight="1" outlineLevel="1" x14ac:dyDescent="0.2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0</v>
      </c>
      <c r="U22" s="206" t="b">
        <v>0</v>
      </c>
      <c r="V22" s="206" t="b">
        <v>0</v>
      </c>
      <c r="W22" s="17"/>
      <c r="X22" s="9"/>
      <c r="Y22" s="9"/>
      <c r="Z22" s="9"/>
    </row>
    <row r="23" spans="1:26" customFormat="1" ht="12" customHeight="1" outlineLevel="1" x14ac:dyDescent="0.25">
      <c r="A23" s="7"/>
      <c r="B23" s="8"/>
      <c r="C23" s="18"/>
      <c r="D23" s="18"/>
      <c r="E23" s="18"/>
      <c r="F23" s="27"/>
      <c r="G23" s="485" t="s">
        <v>68</v>
      </c>
      <c r="H23" s="206" t="b">
        <v>1</v>
      </c>
      <c r="I23" s="206" t="b">
        <v>1</v>
      </c>
      <c r="K23" s="646" t="s">
        <v>1039</v>
      </c>
      <c r="L23" s="206" t="b">
        <v>1</v>
      </c>
      <c r="M23" s="206" t="b">
        <v>1</v>
      </c>
      <c r="N23" s="33"/>
      <c r="O23" s="485" t="s">
        <v>72</v>
      </c>
      <c r="P23" s="206" t="b">
        <v>1</v>
      </c>
      <c r="Q23" s="206" t="b">
        <v>1</v>
      </c>
      <c r="R23" s="206" t="b">
        <v>0</v>
      </c>
      <c r="S23" s="33"/>
      <c r="T23" s="206" t="b">
        <v>0</v>
      </c>
      <c r="U23" s="206" t="b">
        <v>0</v>
      </c>
      <c r="V23" s="206" t="b">
        <v>0</v>
      </c>
      <c r="W23" s="17"/>
      <c r="X23" s="9"/>
      <c r="Y23" s="9"/>
      <c r="Z23" s="9"/>
    </row>
    <row r="24" spans="1:26" customFormat="1" ht="12" customHeight="1" outlineLevel="1" x14ac:dyDescent="0.25">
      <c r="A24" s="7"/>
      <c r="B24" s="8"/>
      <c r="C24" s="18"/>
      <c r="D24" s="18"/>
      <c r="E24" s="18"/>
      <c r="F24" s="27"/>
      <c r="G24" s="485" t="s">
        <v>1229</v>
      </c>
      <c r="H24" s="206" t="b">
        <v>0</v>
      </c>
      <c r="I24" s="206" t="b">
        <v>0</v>
      </c>
      <c r="K24" s="646" t="s">
        <v>331</v>
      </c>
      <c r="L24" s="206" t="b">
        <v>0</v>
      </c>
      <c r="M24" s="206" t="b">
        <v>0</v>
      </c>
      <c r="N24" s="33"/>
      <c r="O24" s="485" t="s">
        <v>329</v>
      </c>
      <c r="P24" s="206" t="b">
        <v>1</v>
      </c>
      <c r="Q24" s="206" t="b">
        <v>1</v>
      </c>
      <c r="R24" s="206" t="b">
        <v>0</v>
      </c>
      <c r="S24" s="33"/>
      <c r="T24" s="206" t="b">
        <v>0</v>
      </c>
      <c r="U24" s="206" t="b">
        <v>0</v>
      </c>
      <c r="V24" s="206" t="b">
        <v>0</v>
      </c>
      <c r="W24" s="17"/>
      <c r="X24" s="9"/>
      <c r="Y24" s="9"/>
      <c r="Z24" s="9"/>
    </row>
    <row r="25" spans="1:26" customFormat="1" ht="12" customHeight="1" outlineLevel="1" x14ac:dyDescent="0.25">
      <c r="A25" s="7"/>
      <c r="B25" s="8"/>
      <c r="C25" s="18"/>
      <c r="D25" s="18"/>
      <c r="E25" s="18"/>
      <c r="F25" s="27"/>
      <c r="G25" s="485" t="s">
        <v>66</v>
      </c>
      <c r="H25" s="206" t="b">
        <v>1</v>
      </c>
      <c r="I25" s="241" t="b">
        <v>0</v>
      </c>
      <c r="K25" s="646" t="s">
        <v>948</v>
      </c>
      <c r="L25" s="206" t="b">
        <v>0</v>
      </c>
      <c r="M25" s="206" t="b">
        <v>0</v>
      </c>
      <c r="N25" s="33"/>
      <c r="O25" s="485" t="s">
        <v>947</v>
      </c>
      <c r="P25" s="206" t="b">
        <v>1</v>
      </c>
      <c r="Q25" s="206" t="b">
        <v>1</v>
      </c>
      <c r="R25" s="206" t="b">
        <v>0</v>
      </c>
      <c r="S25" s="33"/>
      <c r="T25" s="206" t="b">
        <v>0</v>
      </c>
      <c r="U25" s="206" t="b">
        <v>0</v>
      </c>
      <c r="V25" s="206" t="b">
        <v>0</v>
      </c>
      <c r="W25" s="17"/>
      <c r="X25" s="9"/>
      <c r="Y25" s="9"/>
      <c r="Z25" s="9"/>
    </row>
    <row r="26" spans="1:26" customFormat="1" ht="12" customHeight="1" outlineLevel="1" x14ac:dyDescent="0.25">
      <c r="A26" s="7"/>
      <c r="B26" s="8"/>
      <c r="C26" s="18"/>
      <c r="D26" s="18"/>
      <c r="E26" s="18"/>
      <c r="F26" s="27"/>
      <c r="G26" s="485" t="s">
        <v>917</v>
      </c>
      <c r="H26" s="206" t="b">
        <v>1</v>
      </c>
      <c r="I26" s="241" t="b">
        <v>0</v>
      </c>
      <c r="K26" s="646" t="s">
        <v>332</v>
      </c>
      <c r="L26" s="206" t="b">
        <v>0</v>
      </c>
      <c r="M26" s="206" t="b">
        <v>0</v>
      </c>
      <c r="N26" s="33"/>
      <c r="O26" s="485" t="s">
        <v>73</v>
      </c>
      <c r="P26" s="206" t="b">
        <v>1</v>
      </c>
      <c r="Q26" s="206" t="b">
        <v>1</v>
      </c>
      <c r="R26" s="206" t="b">
        <v>0</v>
      </c>
      <c r="S26" s="33"/>
      <c r="T26" s="206" t="b">
        <v>0</v>
      </c>
      <c r="U26" s="206" t="b">
        <v>0</v>
      </c>
      <c r="V26" s="206" t="b">
        <v>0</v>
      </c>
      <c r="W26" s="17"/>
      <c r="X26" s="9"/>
      <c r="Y26" s="9"/>
      <c r="Z26" s="9"/>
    </row>
    <row r="27" spans="1:26" customFormat="1" ht="12" customHeight="1" outlineLevel="1" x14ac:dyDescent="0.25">
      <c r="A27" s="7"/>
      <c r="B27" s="8"/>
      <c r="C27" s="18"/>
      <c r="D27" s="18"/>
      <c r="E27" s="18"/>
      <c r="F27" s="27"/>
      <c r="G27" s="485" t="s">
        <v>217</v>
      </c>
      <c r="H27" s="206" t="b">
        <v>1</v>
      </c>
      <c r="I27" s="241" t="b">
        <v>0</v>
      </c>
      <c r="K27" s="647" t="s">
        <v>949</v>
      </c>
      <c r="L27" s="206" t="b">
        <v>0</v>
      </c>
      <c r="M27" s="206" t="b">
        <v>0</v>
      </c>
      <c r="N27" s="33"/>
      <c r="O27" s="485" t="s">
        <v>68</v>
      </c>
      <c r="P27" s="206" t="b">
        <v>1</v>
      </c>
      <c r="Q27" s="206" t="b">
        <v>1</v>
      </c>
      <c r="R27" s="206" t="b">
        <v>0</v>
      </c>
      <c r="S27" s="33"/>
      <c r="T27" s="206" t="b">
        <v>0</v>
      </c>
      <c r="U27" s="206" t="b">
        <v>0</v>
      </c>
      <c r="V27" s="206" t="b">
        <v>0</v>
      </c>
      <c r="W27" s="17"/>
      <c r="X27" s="9"/>
      <c r="Y27" s="9"/>
      <c r="Z27" s="9"/>
    </row>
    <row r="28" spans="1:26" customFormat="1" ht="12" customHeight="1" outlineLevel="1" x14ac:dyDescent="0.2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0</v>
      </c>
      <c r="U28" s="206" t="b">
        <v>0</v>
      </c>
      <c r="V28" s="206" t="b">
        <v>0</v>
      </c>
      <c r="W28" s="17"/>
      <c r="X28" s="9"/>
      <c r="Y28" s="9"/>
      <c r="Z28" s="9"/>
    </row>
    <row r="29" spans="1:26" customFormat="1" ht="12" customHeight="1" outlineLevel="1" x14ac:dyDescent="0.25">
      <c r="A29" s="7"/>
      <c r="B29" s="8"/>
      <c r="C29" s="18"/>
      <c r="D29" s="18"/>
      <c r="E29" s="18"/>
      <c r="F29" s="27"/>
      <c r="G29" s="485" t="s">
        <v>919</v>
      </c>
      <c r="H29" s="206" t="b">
        <v>1</v>
      </c>
      <c r="I29" s="241" t="b">
        <v>0</v>
      </c>
      <c r="K29" s="647" t="s">
        <v>950</v>
      </c>
      <c r="L29" s="206" t="b">
        <v>0</v>
      </c>
      <c r="M29" s="206" t="b">
        <v>0</v>
      </c>
      <c r="N29" s="33"/>
      <c r="O29" s="485" t="s">
        <v>1229</v>
      </c>
      <c r="P29" s="206" t="b">
        <v>1</v>
      </c>
      <c r="Q29" s="206" t="b">
        <v>1</v>
      </c>
      <c r="R29" s="206" t="b">
        <v>0</v>
      </c>
      <c r="S29" s="33"/>
      <c r="T29" s="206" t="b">
        <v>0</v>
      </c>
      <c r="U29" s="206" t="b">
        <v>0</v>
      </c>
      <c r="V29" s="206" t="b">
        <v>0</v>
      </c>
      <c r="W29" s="17"/>
      <c r="X29" s="9"/>
      <c r="Y29" s="9"/>
      <c r="Z29" s="9"/>
    </row>
    <row r="30" spans="1:26" customFormat="1" ht="12" customHeight="1" outlineLevel="1" x14ac:dyDescent="0.25">
      <c r="A30" s="7"/>
      <c r="B30" s="8"/>
      <c r="C30" s="18"/>
      <c r="D30" s="18"/>
      <c r="E30" s="18"/>
      <c r="F30" s="27"/>
      <c r="G30" s="485" t="s">
        <v>74</v>
      </c>
      <c r="H30" s="206" t="b">
        <v>0</v>
      </c>
      <c r="I30" s="241" t="b">
        <v>0</v>
      </c>
      <c r="K30" s="33"/>
      <c r="L30" s="33"/>
      <c r="M30" s="33"/>
      <c r="N30" s="33"/>
      <c r="O30" s="485" t="s">
        <v>66</v>
      </c>
      <c r="P30" s="206" t="b">
        <v>1</v>
      </c>
      <c r="Q30" s="206" t="b">
        <v>1</v>
      </c>
      <c r="R30" s="206" t="b">
        <v>0</v>
      </c>
      <c r="S30" s="33"/>
      <c r="T30" s="206" t="b">
        <v>0</v>
      </c>
      <c r="U30" s="206" t="b">
        <v>0</v>
      </c>
      <c r="V30" s="206" t="b">
        <v>0</v>
      </c>
      <c r="W30" s="17"/>
      <c r="X30" s="9"/>
      <c r="Y30" s="9"/>
      <c r="Z30" s="9"/>
    </row>
    <row r="31" spans="1:26" customFormat="1" ht="12" customHeight="1" outlineLevel="1" x14ac:dyDescent="0.25">
      <c r="A31" s="7"/>
      <c r="B31" s="8"/>
      <c r="C31" s="18"/>
      <c r="D31" s="18"/>
      <c r="E31" s="18"/>
      <c r="F31" s="27"/>
      <c r="G31" s="485" t="s">
        <v>64</v>
      </c>
      <c r="H31" s="206" t="b">
        <v>1</v>
      </c>
      <c r="I31" s="206" t="b">
        <v>1</v>
      </c>
      <c r="K31" s="33"/>
      <c r="L31" s="33"/>
      <c r="M31" s="33"/>
      <c r="N31" s="33"/>
      <c r="O31" s="485" t="s">
        <v>917</v>
      </c>
      <c r="P31" s="206" t="b">
        <v>1</v>
      </c>
      <c r="Q31" s="206" t="b">
        <v>1</v>
      </c>
      <c r="R31" s="206" t="b">
        <v>0</v>
      </c>
      <c r="S31" s="33"/>
      <c r="T31" s="206" t="b">
        <v>0</v>
      </c>
      <c r="U31" s="206" t="b">
        <v>0</v>
      </c>
      <c r="V31" s="206" t="b">
        <v>0</v>
      </c>
      <c r="W31" s="17"/>
      <c r="X31" s="9"/>
      <c r="Y31" s="9"/>
      <c r="Z31" s="9"/>
    </row>
    <row r="32" spans="1:26" customFormat="1" ht="12" customHeight="1" outlineLevel="1" x14ac:dyDescent="0.25">
      <c r="A32" s="7"/>
      <c r="B32" s="8"/>
      <c r="C32" s="18"/>
      <c r="D32" s="18"/>
      <c r="E32" s="18"/>
      <c r="F32" s="27"/>
      <c r="G32" s="485" t="s">
        <v>915</v>
      </c>
      <c r="H32" s="206" t="b">
        <v>1</v>
      </c>
      <c r="I32" s="241" t="b">
        <v>0</v>
      </c>
      <c r="K32" s="33"/>
      <c r="L32" s="33"/>
      <c r="M32" s="33"/>
      <c r="N32" s="33"/>
      <c r="O32" s="485" t="s">
        <v>217</v>
      </c>
      <c r="P32" s="206" t="b">
        <v>1</v>
      </c>
      <c r="Q32" s="206" t="b">
        <v>1</v>
      </c>
      <c r="R32" s="206" t="b">
        <v>0</v>
      </c>
      <c r="S32" s="33"/>
      <c r="T32" s="206" t="b">
        <v>0</v>
      </c>
      <c r="U32" s="206" t="b">
        <v>0</v>
      </c>
      <c r="V32" s="206" t="b">
        <v>0</v>
      </c>
      <c r="W32" s="17"/>
      <c r="X32" s="9"/>
      <c r="Y32" s="9"/>
      <c r="Z32" s="9"/>
    </row>
    <row r="33" spans="1:26" customFormat="1" ht="12" customHeight="1" outlineLevel="1" x14ac:dyDescent="0.25">
      <c r="A33" s="7"/>
      <c r="B33" s="8"/>
      <c r="C33" s="18"/>
      <c r="D33" s="18"/>
      <c r="E33" s="18"/>
      <c r="F33" s="27"/>
      <c r="G33" s="485" t="s">
        <v>71</v>
      </c>
      <c r="H33" s="206" t="b">
        <v>1</v>
      </c>
      <c r="I33" s="241" t="b">
        <v>0</v>
      </c>
      <c r="K33" s="33"/>
      <c r="L33" s="33"/>
      <c r="M33" s="33"/>
      <c r="N33" s="33"/>
      <c r="O33" s="485" t="s">
        <v>63</v>
      </c>
      <c r="P33" s="206" t="b">
        <v>1</v>
      </c>
      <c r="Q33" s="206" t="b">
        <v>1</v>
      </c>
      <c r="R33" s="206" t="b">
        <v>0</v>
      </c>
      <c r="S33" s="33"/>
      <c r="T33" s="206" t="b">
        <v>0</v>
      </c>
      <c r="U33" s="206" t="b">
        <v>0</v>
      </c>
      <c r="V33" s="206" t="b">
        <v>0</v>
      </c>
      <c r="W33" s="17"/>
      <c r="X33" s="9"/>
      <c r="Y33" s="9"/>
      <c r="Z33" s="9"/>
    </row>
    <row r="34" spans="1:26" customFormat="1" ht="12" customHeight="1" outlineLevel="1" x14ac:dyDescent="0.25">
      <c r="A34" s="7"/>
      <c r="B34" s="8"/>
      <c r="C34" s="18"/>
      <c r="D34" s="18"/>
      <c r="E34" s="18"/>
      <c r="F34" s="27"/>
      <c r="G34" s="486" t="s">
        <v>918</v>
      </c>
      <c r="H34" s="206" t="b">
        <v>1</v>
      </c>
      <c r="I34" s="241" t="b">
        <v>0</v>
      </c>
      <c r="K34" s="33"/>
      <c r="L34" s="33"/>
      <c r="M34" s="33"/>
      <c r="N34" s="33"/>
      <c r="O34" s="485" t="s">
        <v>919</v>
      </c>
      <c r="P34" s="206" t="b">
        <v>1</v>
      </c>
      <c r="Q34" s="206" t="b">
        <v>1</v>
      </c>
      <c r="R34" s="206" t="b">
        <v>0</v>
      </c>
      <c r="S34" s="33"/>
      <c r="T34" s="206" t="b">
        <v>0</v>
      </c>
      <c r="U34" s="206" t="b">
        <v>0</v>
      </c>
      <c r="V34" s="206" t="b">
        <v>0</v>
      </c>
      <c r="W34" s="17"/>
      <c r="X34" s="9"/>
      <c r="Y34" s="9"/>
      <c r="Z34" s="9"/>
    </row>
    <row r="35" spans="1:26" customFormat="1" ht="12" customHeight="1" outlineLevel="1" x14ac:dyDescent="0.25">
      <c r="A35" s="7"/>
      <c r="B35" s="8"/>
      <c r="C35" s="18"/>
      <c r="D35" s="18"/>
      <c r="E35" s="18"/>
      <c r="F35" s="27"/>
      <c r="K35" s="33"/>
      <c r="L35" s="33"/>
      <c r="M35" s="33"/>
      <c r="N35" s="33"/>
      <c r="O35" s="485" t="s">
        <v>330</v>
      </c>
      <c r="P35" s="206" t="b">
        <v>1</v>
      </c>
      <c r="Q35" s="206" t="b">
        <v>1</v>
      </c>
      <c r="R35" s="206" t="b">
        <v>0</v>
      </c>
      <c r="S35" s="33"/>
      <c r="T35" s="206" t="b">
        <v>0</v>
      </c>
      <c r="U35" s="206" t="b">
        <v>0</v>
      </c>
      <c r="V35" s="206" t="b">
        <v>0</v>
      </c>
      <c r="W35" s="17"/>
      <c r="X35" s="9"/>
      <c r="Y35" s="9"/>
      <c r="Z35" s="9"/>
    </row>
    <row r="36" spans="1:26" customFormat="1" ht="12" customHeight="1" outlineLevel="1" x14ac:dyDescent="0.25">
      <c r="A36" s="7"/>
      <c r="B36" s="8"/>
      <c r="C36" s="18"/>
      <c r="D36" s="18"/>
      <c r="E36" s="18"/>
      <c r="F36" s="27"/>
      <c r="K36" s="33"/>
      <c r="L36" s="33"/>
      <c r="M36" s="33"/>
      <c r="N36" s="33"/>
      <c r="O36" s="485" t="s">
        <v>1039</v>
      </c>
      <c r="P36" s="206" t="b">
        <v>1</v>
      </c>
      <c r="Q36" s="206" t="b">
        <v>1</v>
      </c>
      <c r="R36" s="206" t="b">
        <v>0</v>
      </c>
      <c r="S36" s="33"/>
      <c r="T36" s="206" t="b">
        <v>0</v>
      </c>
      <c r="U36" s="206" t="b">
        <v>0</v>
      </c>
      <c r="V36" s="206" t="b">
        <v>0</v>
      </c>
      <c r="W36" s="17"/>
      <c r="X36" s="9"/>
      <c r="Y36" s="9"/>
      <c r="Z36" s="9"/>
    </row>
    <row r="37" spans="1:26" customFormat="1" ht="12" customHeight="1" outlineLevel="1" x14ac:dyDescent="0.25">
      <c r="A37" s="7"/>
      <c r="B37" s="8"/>
      <c r="C37" s="18"/>
      <c r="D37" s="18"/>
      <c r="E37" s="18"/>
      <c r="F37" s="27"/>
      <c r="K37" s="33"/>
      <c r="L37" s="33"/>
      <c r="M37" s="33"/>
      <c r="N37" s="33"/>
      <c r="O37" s="485" t="s">
        <v>331</v>
      </c>
      <c r="P37" s="206" t="b">
        <v>1</v>
      </c>
      <c r="Q37" s="206" t="b">
        <v>1</v>
      </c>
      <c r="R37" s="206" t="b">
        <v>0</v>
      </c>
      <c r="S37" s="33"/>
      <c r="T37" s="206" t="b">
        <v>0</v>
      </c>
      <c r="U37" s="206" t="b">
        <v>0</v>
      </c>
      <c r="V37" s="206" t="b">
        <v>0</v>
      </c>
      <c r="W37" s="17"/>
      <c r="X37" s="9"/>
      <c r="Y37" s="9"/>
      <c r="Z37" s="9"/>
    </row>
    <row r="38" spans="1:26" customFormat="1" ht="12" customHeight="1" outlineLevel="1" x14ac:dyDescent="0.25">
      <c r="A38" s="7"/>
      <c r="B38" s="8"/>
      <c r="C38" s="18"/>
      <c r="D38" s="18"/>
      <c r="E38" s="18"/>
      <c r="F38" s="27"/>
      <c r="K38" s="33"/>
      <c r="L38" s="33"/>
      <c r="M38" s="33"/>
      <c r="N38" s="33"/>
      <c r="O38" s="485" t="s">
        <v>948</v>
      </c>
      <c r="P38" s="206" t="b">
        <v>1</v>
      </c>
      <c r="Q38" s="206" t="b">
        <v>1</v>
      </c>
      <c r="R38" s="206" t="b">
        <v>0</v>
      </c>
      <c r="S38" s="33"/>
      <c r="T38" s="206" t="b">
        <v>0</v>
      </c>
      <c r="U38" s="206" t="b">
        <v>0</v>
      </c>
      <c r="V38" s="206" t="b">
        <v>0</v>
      </c>
      <c r="W38" s="17"/>
      <c r="X38" s="9"/>
      <c r="Y38" s="9"/>
      <c r="Z38" s="9"/>
    </row>
    <row r="39" spans="1:26" customFormat="1" ht="12" customHeight="1" outlineLevel="1" x14ac:dyDescent="0.25">
      <c r="A39" s="7"/>
      <c r="B39" s="8"/>
      <c r="C39" s="18"/>
      <c r="D39" s="18"/>
      <c r="E39" s="18"/>
      <c r="F39" s="27"/>
      <c r="K39" s="33"/>
      <c r="L39" s="33"/>
      <c r="M39" s="33"/>
      <c r="N39" s="33"/>
      <c r="O39" s="485" t="s">
        <v>332</v>
      </c>
      <c r="P39" s="206" t="b">
        <v>1</v>
      </c>
      <c r="Q39" s="206" t="b">
        <v>1</v>
      </c>
      <c r="R39" s="206" t="b">
        <v>0</v>
      </c>
      <c r="S39" s="33"/>
      <c r="T39" s="206" t="b">
        <v>0</v>
      </c>
      <c r="U39" s="206" t="b">
        <v>0</v>
      </c>
      <c r="V39" s="206" t="b">
        <v>0</v>
      </c>
      <c r="W39" s="17"/>
      <c r="X39" s="9"/>
      <c r="Y39" s="9"/>
      <c r="Z39" s="9"/>
    </row>
    <row r="40" spans="1:26" customFormat="1" ht="12" customHeight="1" outlineLevel="1" x14ac:dyDescent="0.25">
      <c r="A40" s="7"/>
      <c r="B40" s="8"/>
      <c r="C40" s="18"/>
      <c r="D40" s="18"/>
      <c r="E40" s="18"/>
      <c r="F40" s="27"/>
      <c r="K40" s="33"/>
      <c r="L40" s="33"/>
      <c r="M40" s="33"/>
      <c r="N40" s="33"/>
      <c r="O40" s="485" t="s">
        <v>949</v>
      </c>
      <c r="P40" s="206" t="b">
        <v>1</v>
      </c>
      <c r="Q40" s="206" t="b">
        <v>1</v>
      </c>
      <c r="R40" s="206" t="b">
        <v>0</v>
      </c>
      <c r="S40" s="33"/>
      <c r="T40" s="206" t="b">
        <v>0</v>
      </c>
      <c r="U40" s="206" t="b">
        <v>0</v>
      </c>
      <c r="V40" s="206" t="b">
        <v>0</v>
      </c>
      <c r="W40" s="17"/>
      <c r="X40" s="9"/>
      <c r="Y40" s="9"/>
      <c r="Z40" s="9"/>
    </row>
    <row r="41" spans="1:26" customFormat="1" ht="12" customHeight="1" outlineLevel="1" x14ac:dyDescent="0.25">
      <c r="A41" s="7"/>
      <c r="B41" s="8"/>
      <c r="C41" s="18"/>
      <c r="D41" s="18"/>
      <c r="E41" s="18"/>
      <c r="F41" s="27"/>
      <c r="K41" s="33"/>
      <c r="L41" s="33"/>
      <c r="M41" s="33"/>
      <c r="N41" s="33"/>
      <c r="O41" s="485" t="s">
        <v>74</v>
      </c>
      <c r="P41" s="206" t="b">
        <v>1</v>
      </c>
      <c r="Q41" s="206" t="b">
        <v>1</v>
      </c>
      <c r="R41" s="206" t="b">
        <v>0</v>
      </c>
      <c r="S41" s="33"/>
      <c r="T41" s="206" t="b">
        <v>0</v>
      </c>
      <c r="U41" s="206" t="b">
        <v>0</v>
      </c>
      <c r="V41" s="206" t="b">
        <v>0</v>
      </c>
      <c r="W41" s="17"/>
      <c r="X41" s="9"/>
      <c r="Y41" s="9"/>
      <c r="Z41" s="9"/>
    </row>
    <row r="42" spans="1:26" customFormat="1" ht="12" customHeight="1" outlineLevel="1" x14ac:dyDescent="0.25">
      <c r="A42" s="7"/>
      <c r="B42" s="8"/>
      <c r="C42" s="18"/>
      <c r="D42" s="18"/>
      <c r="E42" s="18"/>
      <c r="F42" s="27"/>
      <c r="K42" s="33"/>
      <c r="L42" s="33"/>
      <c r="M42" s="33"/>
      <c r="N42" s="33"/>
      <c r="O42" s="485" t="s">
        <v>64</v>
      </c>
      <c r="P42" s="206" t="b">
        <v>1</v>
      </c>
      <c r="Q42" s="206" t="b">
        <v>1</v>
      </c>
      <c r="R42" s="206" t="b">
        <v>0</v>
      </c>
      <c r="S42" s="33"/>
      <c r="T42" s="206" t="b">
        <v>0</v>
      </c>
      <c r="U42" s="206" t="b">
        <v>0</v>
      </c>
      <c r="V42" s="206" t="b">
        <v>0</v>
      </c>
      <c r="W42" s="17"/>
      <c r="X42" s="9"/>
      <c r="Y42" s="9"/>
      <c r="Z42" s="9"/>
    </row>
    <row r="43" spans="1:26" customFormat="1" ht="12" customHeight="1" outlineLevel="1" x14ac:dyDescent="0.25">
      <c r="A43" s="7"/>
      <c r="B43" s="8"/>
      <c r="C43" s="18"/>
      <c r="D43" s="18"/>
      <c r="E43" s="18"/>
      <c r="F43" s="27"/>
      <c r="K43" s="33"/>
      <c r="L43" s="33"/>
      <c r="M43" s="33"/>
      <c r="N43" s="33"/>
      <c r="O43" s="485" t="s">
        <v>915</v>
      </c>
      <c r="P43" s="206" t="b">
        <v>1</v>
      </c>
      <c r="Q43" s="206" t="b">
        <v>1</v>
      </c>
      <c r="R43" s="206" t="b">
        <v>0</v>
      </c>
      <c r="S43" s="33"/>
      <c r="T43" s="206" t="b">
        <v>0</v>
      </c>
      <c r="U43" s="206" t="b">
        <v>0</v>
      </c>
      <c r="V43" s="206" t="b">
        <v>0</v>
      </c>
      <c r="W43" s="17"/>
      <c r="X43" s="9"/>
      <c r="Y43" s="9"/>
      <c r="Z43" s="9"/>
    </row>
    <row r="44" spans="1:26" customFormat="1" ht="12" customHeight="1" outlineLevel="1" x14ac:dyDescent="0.25">
      <c r="A44" s="7"/>
      <c r="B44" s="8"/>
      <c r="C44" s="18"/>
      <c r="D44" s="18"/>
      <c r="E44" s="18"/>
      <c r="F44" s="27"/>
      <c r="K44" s="33"/>
      <c r="L44" s="33"/>
      <c r="M44" s="33"/>
      <c r="N44" s="33"/>
      <c r="O44" s="485" t="s">
        <v>333</v>
      </c>
      <c r="P44" s="206" t="b">
        <v>1</v>
      </c>
      <c r="Q44" s="206" t="b">
        <v>1</v>
      </c>
      <c r="R44" s="206" t="b">
        <v>0</v>
      </c>
      <c r="S44" s="39"/>
      <c r="T44" s="206" t="b">
        <v>0</v>
      </c>
      <c r="U44" s="206" t="b">
        <v>0</v>
      </c>
      <c r="V44" s="206" t="b">
        <v>0</v>
      </c>
      <c r="W44" s="17"/>
      <c r="X44" s="9"/>
      <c r="Y44" s="9"/>
      <c r="Z44" s="9"/>
    </row>
    <row r="45" spans="1:26" customFormat="1" ht="12" customHeight="1" outlineLevel="1" x14ac:dyDescent="0.25">
      <c r="A45" s="7"/>
      <c r="B45" s="8"/>
      <c r="C45" s="18"/>
      <c r="D45" s="18"/>
      <c r="E45" s="18"/>
      <c r="F45" s="27"/>
      <c r="K45" s="33"/>
      <c r="L45" s="33"/>
      <c r="M45" s="33"/>
      <c r="N45" s="33"/>
      <c r="O45" s="485" t="s">
        <v>950</v>
      </c>
      <c r="P45" s="206" t="b">
        <v>1</v>
      </c>
      <c r="Q45" s="206" t="b">
        <v>1</v>
      </c>
      <c r="R45" s="206" t="b">
        <v>0</v>
      </c>
      <c r="S45" s="39"/>
      <c r="T45" s="206" t="b">
        <v>0</v>
      </c>
      <c r="U45" s="206" t="b">
        <v>0</v>
      </c>
      <c r="V45" s="206" t="b">
        <v>0</v>
      </c>
      <c r="W45" s="17"/>
      <c r="X45" s="9"/>
      <c r="Y45" s="9"/>
      <c r="Z45" s="9"/>
    </row>
    <row r="46" spans="1:26" customFormat="1" ht="12" customHeight="1" outlineLevel="1" x14ac:dyDescent="0.25">
      <c r="A46" s="7"/>
      <c r="B46" s="8"/>
      <c r="C46" s="18"/>
      <c r="D46" s="18"/>
      <c r="E46" s="18"/>
      <c r="F46" s="27"/>
      <c r="K46" s="33"/>
      <c r="L46" s="33"/>
      <c r="M46" s="33"/>
      <c r="N46" s="33"/>
      <c r="O46" s="485" t="s">
        <v>71</v>
      </c>
      <c r="P46" s="206" t="b">
        <v>1</v>
      </c>
      <c r="Q46" s="206" t="b">
        <v>1</v>
      </c>
      <c r="R46" s="206" t="b">
        <v>0</v>
      </c>
      <c r="S46" s="39"/>
      <c r="T46" s="206" t="b">
        <v>0</v>
      </c>
      <c r="U46" s="206" t="b">
        <v>0</v>
      </c>
      <c r="V46" s="206" t="b">
        <v>0</v>
      </c>
      <c r="W46" s="17"/>
      <c r="X46" s="9"/>
      <c r="Y46" s="9"/>
      <c r="Z46" s="9"/>
    </row>
    <row r="47" spans="1:26" customFormat="1" ht="12" customHeight="1" outlineLevel="1" x14ac:dyDescent="0.25">
      <c r="A47" s="7"/>
      <c r="B47" s="8"/>
      <c r="C47" s="18"/>
      <c r="D47" s="18"/>
      <c r="E47" s="18"/>
      <c r="F47" s="27"/>
      <c r="K47" s="33"/>
      <c r="L47" s="33"/>
      <c r="M47" s="33"/>
      <c r="N47" s="33"/>
      <c r="O47" s="486" t="s">
        <v>918</v>
      </c>
      <c r="P47" s="206" t="b">
        <v>1</v>
      </c>
      <c r="Q47" s="206" t="b">
        <v>1</v>
      </c>
      <c r="R47" s="206" t="b">
        <v>0</v>
      </c>
      <c r="S47" s="39"/>
      <c r="T47" s="206" t="b">
        <v>0</v>
      </c>
      <c r="U47" s="206" t="b">
        <v>0</v>
      </c>
      <c r="V47" s="206" t="b">
        <v>0</v>
      </c>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 outlineLevel="1" x14ac:dyDescent="0.25">
      <c r="A68" s="7"/>
      <c r="B68" s="8"/>
      <c r="C68" s="18"/>
      <c r="D68" s="18"/>
      <c r="E68" s="18"/>
      <c r="F68" s="27"/>
      <c r="G68" t="s">
        <v>212</v>
      </c>
      <c r="H68" t="s">
        <v>213</v>
      </c>
      <c r="I68" s="809" t="s">
        <v>1177</v>
      </c>
      <c r="J68" s="809" t="s">
        <v>1176</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2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85" t="s">
        <v>857</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85" t="s">
        <v>858</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85" t="s">
        <v>859</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86" t="s">
        <v>1097</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765</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766</v>
      </c>
      <c r="J90" s="14" t="s">
        <v>776</v>
      </c>
      <c r="K90" s="14" t="s">
        <v>777</v>
      </c>
      <c r="L90" s="14" t="s">
        <v>1042</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1094</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767</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995</v>
      </c>
      <c r="K106" s="18"/>
      <c r="L106" s="18"/>
      <c r="M106" s="24"/>
      <c r="N106" s="823" t="s">
        <v>892</v>
      </c>
      <c r="O106" s="25"/>
      <c r="P106" s="658" t="s">
        <v>891</v>
      </c>
      <c r="Q106" s="658"/>
      <c r="R106" s="658"/>
      <c r="S106" s="25"/>
      <c r="T106" s="23" t="s">
        <v>942</v>
      </c>
      <c r="U106" s="23"/>
      <c r="V106" s="658" t="s">
        <v>891</v>
      </c>
      <c r="W106" s="658"/>
      <c r="X106" s="658"/>
      <c r="Y106" s="25"/>
      <c r="Z106" s="23" t="s">
        <v>942</v>
      </c>
      <c r="AA106" s="23"/>
      <c r="AB106" s="23" t="s">
        <v>1111</v>
      </c>
      <c r="AC106" s="23"/>
      <c r="AD106" s="23"/>
      <c r="AE106" s="134" t="s">
        <v>1108</v>
      </c>
      <c r="AF106" s="23"/>
      <c r="AG106" s="17"/>
      <c r="AH106" s="9"/>
      <c r="AI106" s="9"/>
      <c r="AJ106" s="9"/>
    </row>
    <row r="107" spans="1:36" customFormat="1" ht="12" customHeight="1" outlineLevel="1" x14ac:dyDescent="0.25">
      <c r="A107" s="7"/>
      <c r="B107" s="8"/>
      <c r="C107" s="18"/>
      <c r="D107" s="18"/>
      <c r="E107" s="18"/>
      <c r="F107" s="18"/>
      <c r="G107" s="18"/>
      <c r="H107" s="199"/>
      <c r="I107" s="199"/>
      <c r="J107" s="23" t="s">
        <v>1006</v>
      </c>
      <c r="K107" s="18"/>
      <c r="L107" s="24" t="s">
        <v>337</v>
      </c>
      <c r="M107" s="24" t="s">
        <v>339</v>
      </c>
      <c r="N107" s="824"/>
      <c r="O107" s="25"/>
      <c r="P107" s="25" t="s">
        <v>926</v>
      </c>
      <c r="Q107" s="25" t="s">
        <v>927</v>
      </c>
      <c r="R107" s="25" t="s">
        <v>890</v>
      </c>
      <c r="S107" s="25"/>
      <c r="T107" s="23"/>
      <c r="U107" s="23"/>
      <c r="V107" s="25" t="s">
        <v>926</v>
      </c>
      <c r="W107" s="25" t="s">
        <v>927</v>
      </c>
      <c r="X107" s="25" t="s">
        <v>890</v>
      </c>
      <c r="Y107" s="25"/>
      <c r="Z107" s="23"/>
      <c r="AA107" s="23"/>
      <c r="AB107" s="23" t="s">
        <v>1109</v>
      </c>
      <c r="AC107" s="23" t="s">
        <v>1110</v>
      </c>
      <c r="AD107" s="23"/>
      <c r="AE107" s="23" t="s">
        <v>1106</v>
      </c>
      <c r="AF107" s="23" t="s">
        <v>1107</v>
      </c>
      <c r="AG107" s="17"/>
      <c r="AH107" s="9"/>
      <c r="AI107" s="9"/>
      <c r="AJ107" s="9"/>
    </row>
    <row r="108" spans="1:36" customFormat="1" ht="12" customHeight="1" outlineLevel="1" x14ac:dyDescent="0.25">
      <c r="A108" s="7"/>
      <c r="B108" s="8"/>
      <c r="C108" s="18"/>
      <c r="D108" s="18"/>
      <c r="E108" s="18"/>
      <c r="F108" s="27"/>
      <c r="J108" s="163" t="s">
        <v>996</v>
      </c>
      <c r="K108" s="487" t="s">
        <v>796</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25">
      <c r="A109" s="7"/>
      <c r="B109" s="8"/>
      <c r="C109" s="18"/>
      <c r="D109" s="18"/>
      <c r="E109" s="18"/>
      <c r="F109" s="27"/>
      <c r="J109" s="163" t="s">
        <v>997</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J110" s="163" t="s">
        <v>998</v>
      </c>
      <c r="K110" s="488" t="s">
        <v>768</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25">
      <c r="A111" s="7"/>
      <c r="B111" s="8"/>
      <c r="C111" s="18"/>
      <c r="D111" s="18"/>
      <c r="E111" s="18"/>
      <c r="F111" s="27"/>
      <c r="J111" s="163" t="s">
        <v>999</v>
      </c>
      <c r="K111" s="488" t="s">
        <v>769</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1000</v>
      </c>
      <c r="K112" s="488" t="s">
        <v>770</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25">
      <c r="A113" s="7"/>
      <c r="B113" s="8"/>
      <c r="C113" s="18"/>
      <c r="D113" s="18"/>
      <c r="E113" s="18"/>
      <c r="F113" s="27"/>
      <c r="J113" s="163" t="s">
        <v>1001</v>
      </c>
      <c r="K113" s="488" t="s">
        <v>771</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25">
      <c r="A114" s="7"/>
      <c r="B114" s="8"/>
      <c r="C114" s="18"/>
      <c r="D114" s="18"/>
      <c r="E114" s="18"/>
      <c r="F114" s="27"/>
      <c r="J114" s="163" t="s">
        <v>1002</v>
      </c>
      <c r="K114" s="488" t="s">
        <v>772</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1003</v>
      </c>
      <c r="K115" s="488" t="s">
        <v>773</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1004</v>
      </c>
      <c r="K116" s="488" t="s">
        <v>774</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687" t="s">
        <v>1005</v>
      </c>
      <c r="K117" s="489" t="s">
        <v>775</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3"/>
      <c r="M118" s="33"/>
      <c r="N118" s="33"/>
      <c r="O118" s="166" t="s">
        <v>889</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1142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1141</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1143</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1144</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61"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1138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1139</v>
      </c>
      <c r="L31" s="30"/>
      <c r="N31" t="s">
        <v>1140</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2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2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2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1032</v>
      </c>
      <c r="I78" s="181" t="s">
        <v>310</v>
      </c>
      <c r="J78" s="181" t="s">
        <v>307</v>
      </c>
      <c r="M78" s="182"/>
      <c r="N78" s="182" t="s">
        <v>1032</v>
      </c>
      <c r="O78" s="182" t="s">
        <v>308</v>
      </c>
      <c r="P78" s="188" t="s">
        <v>309</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2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2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2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2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2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zoomScale="87" zoomScaleNormal="87" workbookViewId="0">
      <selection activeCell="H883" sqref="H883:J883"/>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923</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921</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922</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944</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7" t="s">
        <v>744</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x14ac:dyDescent="0.2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x14ac:dyDescent="0.25">
      <c r="A43" s="7"/>
      <c r="B43" s="8"/>
      <c r="C43" s="18"/>
      <c r="D43" s="18"/>
      <c r="E43" s="18"/>
      <c r="F43" s="27"/>
      <c r="G43" s="36" t="s">
        <v>1228</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6"/>
      <c r="H52" s="630" t="str">
        <f>General!G24</f>
        <v>ms</v>
      </c>
      <c r="I52" s="229">
        <f>(0.65*I59+0.35*I51)*0.8</f>
        <v>20</v>
      </c>
      <c r="J52" s="229">
        <f t="shared" ref="J52:P52" si="2">(0.65*J59+0.35*J51)*0.8</f>
        <v>18</v>
      </c>
      <c r="K52" s="229">
        <f t="shared" si="2"/>
        <v>0</v>
      </c>
      <c r="L52" s="229">
        <f t="shared" si="2"/>
        <v>0</v>
      </c>
      <c r="M52" s="229">
        <f t="shared" si="2"/>
        <v>0</v>
      </c>
      <c r="N52" s="229">
        <f t="shared" si="2"/>
        <v>-19</v>
      </c>
      <c r="O52" s="229">
        <f t="shared" si="2"/>
        <v>-27</v>
      </c>
      <c r="P52" s="229">
        <f t="shared" si="2"/>
        <v>-34</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outlineLevel="1" x14ac:dyDescent="0.2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3"/>
      <c r="H64" s="160" t="s">
        <v>212</v>
      </c>
      <c r="I64" s="105">
        <f>I44</f>
        <v>106</v>
      </c>
      <c r="J64" s="105">
        <f t="shared" ref="J64:P64" si="3">J44</f>
        <v>113</v>
      </c>
      <c r="K64" s="105">
        <f t="shared" si="3"/>
        <v>120</v>
      </c>
      <c r="L64" s="105">
        <f t="shared" si="3"/>
        <v>127</v>
      </c>
      <c r="M64" s="105">
        <f t="shared" si="3"/>
        <v>134</v>
      </c>
      <c r="N64" s="105">
        <f t="shared" si="3"/>
        <v>141</v>
      </c>
      <c r="O64" s="105">
        <f t="shared" si="3"/>
        <v>148</v>
      </c>
      <c r="P64" s="105">
        <f t="shared" si="3"/>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6"/>
      <c r="H70" s="630" t="s">
        <v>857</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6"/>
      <c r="H71" s="630" t="s">
        <v>858</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6"/>
      <c r="H72" s="630" t="s">
        <v>859</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6"/>
      <c r="H73" s="630" t="s">
        <v>1097</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3"/>
      <c r="H75" s="160" t="s">
        <v>781</v>
      </c>
      <c r="I75" s="36" t="s">
        <v>796</v>
      </c>
      <c r="J75" s="36" t="s">
        <v>380</v>
      </c>
      <c r="K75" s="27" t="s">
        <v>768</v>
      </c>
      <c r="L75" s="27" t="s">
        <v>769</v>
      </c>
      <c r="M75" s="27" t="s">
        <v>770</v>
      </c>
      <c r="N75" s="36" t="s">
        <v>771</v>
      </c>
      <c r="O75" s="36" t="s">
        <v>772</v>
      </c>
      <c r="P75" s="36" t="s">
        <v>773</v>
      </c>
      <c r="Q75" s="36" t="s">
        <v>774</v>
      </c>
      <c r="R75" s="36" t="s">
        <v>775</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6"/>
      <c r="H76" s="630" t="str">
        <f t="shared" ref="H76:H93" si="4">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6"/>
      <c r="H77" s="630" t="str">
        <f t="shared" si="4"/>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6"/>
      <c r="H78" s="630" t="str">
        <f t="shared" si="4"/>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6"/>
      <c r="H79" s="630" t="str">
        <f t="shared" si="4"/>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6"/>
      <c r="H80" s="630" t="str">
        <f t="shared" si="4"/>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5" outlineLevel="1" x14ac:dyDescent="0.25">
      <c r="A81" s="7"/>
      <c r="B81" s="8"/>
      <c r="C81" s="18"/>
      <c r="D81" s="18"/>
      <c r="E81" s="18"/>
      <c r="F81" s="27"/>
      <c r="G81" s="36"/>
      <c r="H81" s="630" t="str">
        <f t="shared" si="4"/>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5" outlineLevel="1" x14ac:dyDescent="0.25">
      <c r="A82" s="7"/>
      <c r="B82" s="8"/>
      <c r="C82" s="18"/>
      <c r="D82" s="18"/>
      <c r="E82" s="18"/>
      <c r="F82" s="27"/>
      <c r="G82" s="36"/>
      <c r="H82" s="630" t="str">
        <f t="shared" si="4"/>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5" outlineLevel="1" x14ac:dyDescent="0.25">
      <c r="A83" s="7"/>
      <c r="B83" s="8"/>
      <c r="C83" s="18"/>
      <c r="D83" s="18"/>
      <c r="E83" s="18"/>
      <c r="F83" s="27"/>
      <c r="G83" s="36"/>
      <c r="H83" s="630" t="str">
        <f t="shared" si="4"/>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5" outlineLevel="1" x14ac:dyDescent="0.25">
      <c r="A84" s="7"/>
      <c r="B84" s="8"/>
      <c r="C84" s="18"/>
      <c r="D84" s="18"/>
      <c r="E84" s="18"/>
      <c r="F84" s="27"/>
      <c r="G84" s="36"/>
      <c r="H84" s="630" t="str">
        <f t="shared" si="4"/>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5" outlineLevel="1" x14ac:dyDescent="0.25">
      <c r="A85" s="7"/>
      <c r="B85" s="8"/>
      <c r="C85" s="18"/>
      <c r="D85" s="18"/>
      <c r="E85" s="18"/>
      <c r="F85" s="27"/>
      <c r="G85" s="36"/>
      <c r="H85" s="630" t="str">
        <f t="shared" si="4"/>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5" outlineLevel="1" x14ac:dyDescent="0.25">
      <c r="A86" s="7"/>
      <c r="B86" s="8"/>
      <c r="C86" s="18"/>
      <c r="D86" s="18"/>
      <c r="E86" s="18"/>
      <c r="F86" s="27"/>
      <c r="G86" s="36"/>
      <c r="H86" s="630" t="str">
        <f t="shared" si="4"/>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5" outlineLevel="1" x14ac:dyDescent="0.25">
      <c r="A87" s="7"/>
      <c r="B87" s="8"/>
      <c r="C87" s="18"/>
      <c r="D87" s="18"/>
      <c r="E87" s="18"/>
      <c r="F87" s="27"/>
      <c r="G87" s="36"/>
      <c r="H87" s="630" t="str">
        <f t="shared" si="4"/>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5" outlineLevel="1" x14ac:dyDescent="0.25">
      <c r="A88" s="7"/>
      <c r="B88" s="8"/>
      <c r="C88" s="18"/>
      <c r="D88" s="18"/>
      <c r="E88" s="18"/>
      <c r="F88" s="27"/>
      <c r="G88" s="36"/>
      <c r="H88" s="630" t="str">
        <f t="shared" si="4"/>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5" outlineLevel="1" x14ac:dyDescent="0.25">
      <c r="A89" s="7"/>
      <c r="B89" s="8"/>
      <c r="C89" s="18"/>
      <c r="D89" s="18"/>
      <c r="E89" s="18"/>
      <c r="F89" s="27"/>
      <c r="G89" s="36"/>
      <c r="H89" s="630" t="str">
        <f t="shared" si="4"/>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5" outlineLevel="1" x14ac:dyDescent="0.25">
      <c r="A90" s="7"/>
      <c r="B90" s="8"/>
      <c r="C90" s="18"/>
      <c r="D90" s="18"/>
      <c r="E90" s="18"/>
      <c r="F90" s="27"/>
      <c r="G90" s="36"/>
      <c r="H90" s="630" t="str">
        <f t="shared" si="4"/>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5" outlineLevel="1" x14ac:dyDescent="0.25">
      <c r="A91" s="7"/>
      <c r="B91" s="8"/>
      <c r="C91" s="18"/>
      <c r="D91" s="18"/>
      <c r="E91" s="18"/>
      <c r="F91" s="27"/>
      <c r="G91" s="36"/>
      <c r="H91" s="630" t="str">
        <f t="shared" si="4"/>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5" outlineLevel="1" x14ac:dyDescent="0.25">
      <c r="A92" s="7"/>
      <c r="B92" s="8"/>
      <c r="C92" s="18"/>
      <c r="D92" s="18"/>
      <c r="E92" s="18"/>
      <c r="F92" s="27"/>
      <c r="G92" s="36"/>
      <c r="H92" s="630" t="str">
        <f t="shared" si="4"/>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5" outlineLevel="1" x14ac:dyDescent="0.25">
      <c r="A93" s="7"/>
      <c r="B93" s="8"/>
      <c r="C93" s="18"/>
      <c r="D93" s="18"/>
      <c r="E93" s="18"/>
      <c r="F93" s="27"/>
      <c r="G93" s="36"/>
      <c r="H93" s="630" t="str">
        <f t="shared" si="4"/>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5" outlineLevel="1" x14ac:dyDescent="0.2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5" outlineLevel="1" x14ac:dyDescent="0.2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5" x14ac:dyDescent="0.2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5" outlineLevel="1" x14ac:dyDescent="0.25">
      <c r="A97" s="7"/>
      <c r="B97" s="8"/>
      <c r="C97" s="18"/>
      <c r="D97" s="18"/>
      <c r="E97" s="18"/>
      <c r="F97" s="27"/>
      <c r="G97" s="35"/>
      <c r="H97" s="36" t="s">
        <v>98</v>
      </c>
      <c r="I97" s="36" t="s">
        <v>796</v>
      </c>
      <c r="J97" s="36" t="s">
        <v>380</v>
      </c>
      <c r="K97" s="27" t="s">
        <v>768</v>
      </c>
      <c r="L97" s="27" t="s">
        <v>769</v>
      </c>
      <c r="M97" s="27" t="s">
        <v>770</v>
      </c>
      <c r="N97" s="36" t="s">
        <v>771</v>
      </c>
      <c r="O97" s="36" t="s">
        <v>772</v>
      </c>
      <c r="P97" s="36" t="s">
        <v>773</v>
      </c>
      <c r="Q97" s="36" t="s">
        <v>774</v>
      </c>
      <c r="R97" s="36" t="s">
        <v>775</v>
      </c>
      <c r="S97" s="36"/>
      <c r="T97" s="36" t="s">
        <v>98</v>
      </c>
      <c r="U97" s="36" t="s">
        <v>796</v>
      </c>
      <c r="V97" s="36" t="s">
        <v>380</v>
      </c>
      <c r="W97" s="27" t="s">
        <v>768</v>
      </c>
      <c r="X97" s="27" t="s">
        <v>769</v>
      </c>
      <c r="Y97" s="27" t="s">
        <v>770</v>
      </c>
      <c r="Z97" s="36" t="s">
        <v>771</v>
      </c>
      <c r="AA97" s="36" t="s">
        <v>772</v>
      </c>
      <c r="AB97" s="36" t="s">
        <v>773</v>
      </c>
      <c r="AC97" s="36" t="s">
        <v>774</v>
      </c>
      <c r="AD97" s="36" t="s">
        <v>775</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5" outlineLevel="1" x14ac:dyDescent="0.2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5">MIN(364,INT((J98 - DATE(YEAR(J98),1,1))))</f>
        <v>338</v>
      </c>
      <c r="W98" s="676">
        <f t="shared" si="5"/>
        <v>338</v>
      </c>
      <c r="X98" s="676">
        <f t="shared" si="5"/>
        <v>338</v>
      </c>
      <c r="Y98" s="676">
        <f t="shared" si="5"/>
        <v>338</v>
      </c>
      <c r="Z98" s="676">
        <f t="shared" si="5"/>
        <v>338</v>
      </c>
      <c r="AA98" s="676">
        <f t="shared" si="5"/>
        <v>338</v>
      </c>
      <c r="AB98" s="676">
        <f t="shared" si="5"/>
        <v>338</v>
      </c>
      <c r="AC98" s="676">
        <f t="shared" si="5"/>
        <v>338</v>
      </c>
      <c r="AD98" s="676">
        <f t="shared" si="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5" outlineLevel="1" x14ac:dyDescent="0.2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6">H99</f>
        <v>bd</v>
      </c>
      <c r="U99" s="676">
        <f t="shared" ref="U99:U115" si="7">MIN(364,INT((I99 - DATE(YEAR(I99),1,1))))</f>
        <v>338</v>
      </c>
      <c r="V99" s="676">
        <f t="shared" ref="V99:V115" si="8">MIN(364,INT((J99 - DATE(YEAR(J99),1,1))))</f>
        <v>338</v>
      </c>
      <c r="W99" s="676">
        <f t="shared" ref="W99:W115" si="9">MIN(364,INT((K99 - DATE(YEAR(K99),1,1))))</f>
        <v>338</v>
      </c>
      <c r="X99" s="676">
        <f t="shared" ref="X99:X115" si="10">MIN(364,INT((L99 - DATE(YEAR(L99),1,1))))</f>
        <v>338</v>
      </c>
      <c r="Y99" s="676">
        <f t="shared" ref="Y99:Y115" si="11">MIN(364,INT((M99 - DATE(YEAR(M99),1,1))))</f>
        <v>338</v>
      </c>
      <c r="Z99" s="676">
        <f t="shared" ref="Z99:Z115" si="12">MIN(364,INT((N99 - DATE(YEAR(N99),1,1))))</f>
        <v>338</v>
      </c>
      <c r="AA99" s="676">
        <f t="shared" ref="AA99:AA115" si="13">MIN(364,INT((O99 - DATE(YEAR(O99),1,1))))</f>
        <v>338</v>
      </c>
      <c r="AB99" s="676">
        <f t="shared" ref="AB99:AB115" si="14">MIN(364,INT((P99 - DATE(YEAR(P99),1,1))))</f>
        <v>338</v>
      </c>
      <c r="AC99" s="676">
        <f t="shared" ref="AC99:AC115" si="15">MIN(364,INT((Q99 - DATE(YEAR(Q99),1,1))))</f>
        <v>338</v>
      </c>
      <c r="AD99" s="676">
        <f t="shared" ref="AD99:AD115" si="16">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5" outlineLevel="1" x14ac:dyDescent="0.2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6"/>
        <v>f</v>
      </c>
      <c r="U100" s="676">
        <f t="shared" si="7"/>
        <v>338</v>
      </c>
      <c r="V100" s="676">
        <f t="shared" si="8"/>
        <v>338</v>
      </c>
      <c r="W100" s="676">
        <f t="shared" si="9"/>
        <v>338</v>
      </c>
      <c r="X100" s="676">
        <f t="shared" si="10"/>
        <v>338</v>
      </c>
      <c r="Y100" s="676">
        <f t="shared" si="11"/>
        <v>338</v>
      </c>
      <c r="Z100" s="676">
        <f t="shared" si="12"/>
        <v>338</v>
      </c>
      <c r="AA100" s="676">
        <f t="shared" si="13"/>
        <v>338</v>
      </c>
      <c r="AB100" s="676">
        <f t="shared" si="14"/>
        <v>338</v>
      </c>
      <c r="AC100" s="676">
        <f t="shared" si="15"/>
        <v>338</v>
      </c>
      <c r="AD100" s="676">
        <f t="shared" si="16"/>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5" outlineLevel="1" x14ac:dyDescent="0.2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6"/>
        <v>h</v>
      </c>
      <c r="U101" s="676">
        <f t="shared" si="7"/>
        <v>328</v>
      </c>
      <c r="V101" s="676">
        <f t="shared" si="8"/>
        <v>328</v>
      </c>
      <c r="W101" s="676">
        <f t="shared" si="9"/>
        <v>328</v>
      </c>
      <c r="X101" s="676">
        <f t="shared" si="10"/>
        <v>328</v>
      </c>
      <c r="Y101" s="676">
        <f t="shared" si="11"/>
        <v>328</v>
      </c>
      <c r="Z101" s="676">
        <f t="shared" si="12"/>
        <v>328</v>
      </c>
      <c r="AA101" s="676">
        <f t="shared" si="13"/>
        <v>328</v>
      </c>
      <c r="AB101" s="676">
        <f t="shared" si="14"/>
        <v>328</v>
      </c>
      <c r="AC101" s="676">
        <f t="shared" si="15"/>
        <v>328</v>
      </c>
      <c r="AD101" s="676">
        <f t="shared" si="16"/>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5" outlineLevel="1" x14ac:dyDescent="0.2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6"/>
        <v>i</v>
      </c>
      <c r="U102" s="676">
        <f t="shared" si="7"/>
        <v>338</v>
      </c>
      <c r="V102" s="676">
        <f t="shared" si="8"/>
        <v>338</v>
      </c>
      <c r="W102" s="676">
        <f t="shared" si="9"/>
        <v>338</v>
      </c>
      <c r="X102" s="676">
        <f t="shared" si="10"/>
        <v>338</v>
      </c>
      <c r="Y102" s="676">
        <f t="shared" si="11"/>
        <v>338</v>
      </c>
      <c r="Z102" s="676">
        <f t="shared" si="12"/>
        <v>338</v>
      </c>
      <c r="AA102" s="676">
        <f t="shared" si="13"/>
        <v>338</v>
      </c>
      <c r="AB102" s="676">
        <f t="shared" si="14"/>
        <v>338</v>
      </c>
      <c r="AC102" s="676">
        <f t="shared" si="15"/>
        <v>338</v>
      </c>
      <c r="AD102" s="676">
        <f t="shared" si="16"/>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5" outlineLevel="1" x14ac:dyDescent="0.2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6"/>
        <v>k</v>
      </c>
      <c r="U103" s="676">
        <f t="shared" si="7"/>
        <v>338</v>
      </c>
      <c r="V103" s="676">
        <f t="shared" si="8"/>
        <v>338</v>
      </c>
      <c r="W103" s="676">
        <f t="shared" si="9"/>
        <v>338</v>
      </c>
      <c r="X103" s="676">
        <f t="shared" si="10"/>
        <v>338</v>
      </c>
      <c r="Y103" s="676">
        <f t="shared" si="11"/>
        <v>338</v>
      </c>
      <c r="Z103" s="676">
        <f t="shared" si="12"/>
        <v>338</v>
      </c>
      <c r="AA103" s="676">
        <f t="shared" si="13"/>
        <v>338</v>
      </c>
      <c r="AB103" s="676">
        <f t="shared" si="14"/>
        <v>338</v>
      </c>
      <c r="AC103" s="676">
        <f t="shared" si="15"/>
        <v>338</v>
      </c>
      <c r="AD103" s="676">
        <f t="shared" si="16"/>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5" outlineLevel="1" x14ac:dyDescent="0.2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6"/>
        <v>l</v>
      </c>
      <c r="U104" s="676">
        <f t="shared" si="7"/>
        <v>338</v>
      </c>
      <c r="V104" s="676">
        <f t="shared" si="8"/>
        <v>338</v>
      </c>
      <c r="W104" s="676">
        <f t="shared" si="9"/>
        <v>338</v>
      </c>
      <c r="X104" s="676">
        <f t="shared" si="10"/>
        <v>338</v>
      </c>
      <c r="Y104" s="676">
        <f t="shared" si="11"/>
        <v>338</v>
      </c>
      <c r="Z104" s="676">
        <f t="shared" si="12"/>
        <v>338</v>
      </c>
      <c r="AA104" s="676">
        <f t="shared" si="13"/>
        <v>338</v>
      </c>
      <c r="AB104" s="676">
        <f t="shared" si="14"/>
        <v>338</v>
      </c>
      <c r="AC104" s="676">
        <f t="shared" si="15"/>
        <v>338</v>
      </c>
      <c r="AD104" s="676">
        <f t="shared" si="16"/>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5" outlineLevel="1" x14ac:dyDescent="0.2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7">H105</f>
        <v>ms</v>
      </c>
      <c r="U105" s="676">
        <f t="shared" ref="U105" si="18">MIN(364,INT((I105 - DATE(YEAR(I105),1,1))))</f>
        <v>338</v>
      </c>
      <c r="V105" s="676">
        <f t="shared" ref="V105" si="19">MIN(364,INT((J105 - DATE(YEAR(J105),1,1))))</f>
        <v>338</v>
      </c>
      <c r="W105" s="676">
        <f t="shared" ref="W105" si="20">MIN(364,INT((K105 - DATE(YEAR(K105),1,1))))</f>
        <v>338</v>
      </c>
      <c r="X105" s="676">
        <f t="shared" ref="X105" si="21">MIN(364,INT((L105 - DATE(YEAR(L105),1,1))))</f>
        <v>338</v>
      </c>
      <c r="Y105" s="676">
        <f t="shared" ref="Y105" si="22">MIN(364,INT((M105 - DATE(YEAR(M105),1,1))))</f>
        <v>338</v>
      </c>
      <c r="Z105" s="676">
        <f t="shared" ref="Z105" si="23">MIN(364,INT((N105 - DATE(YEAR(N105),1,1))))</f>
        <v>338</v>
      </c>
      <c r="AA105" s="676">
        <f t="shared" ref="AA105" si="24">MIN(364,INT((O105 - DATE(YEAR(O105),1,1))))</f>
        <v>338</v>
      </c>
      <c r="AB105" s="676">
        <f t="shared" ref="AB105" si="25">MIN(364,INT((P105 - DATE(YEAR(P105),1,1))))</f>
        <v>338</v>
      </c>
      <c r="AC105" s="676">
        <f t="shared" ref="AC105" si="26">MIN(364,INT((Q105 - DATE(YEAR(Q105),1,1))))</f>
        <v>338</v>
      </c>
      <c r="AD105" s="676">
        <f t="shared" ref="AD105" si="27">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5" outlineLevel="1" x14ac:dyDescent="0.2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6"/>
        <v>o</v>
      </c>
      <c r="U106" s="676">
        <f t="shared" si="7"/>
        <v>338</v>
      </c>
      <c r="V106" s="676">
        <f t="shared" si="8"/>
        <v>338</v>
      </c>
      <c r="W106" s="676">
        <f t="shared" si="9"/>
        <v>338</v>
      </c>
      <c r="X106" s="676">
        <f t="shared" si="10"/>
        <v>338</v>
      </c>
      <c r="Y106" s="676">
        <f t="shared" si="11"/>
        <v>338</v>
      </c>
      <c r="Z106" s="676">
        <f t="shared" si="12"/>
        <v>338</v>
      </c>
      <c r="AA106" s="676">
        <f t="shared" si="13"/>
        <v>338</v>
      </c>
      <c r="AB106" s="676">
        <f t="shared" si="14"/>
        <v>338</v>
      </c>
      <c r="AC106" s="676">
        <f t="shared" si="15"/>
        <v>338</v>
      </c>
      <c r="AD106" s="676">
        <f t="shared" si="16"/>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5" outlineLevel="1" x14ac:dyDescent="0.2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6"/>
        <v>od</v>
      </c>
      <c r="U107" s="676">
        <f t="shared" si="7"/>
        <v>338</v>
      </c>
      <c r="V107" s="676">
        <f t="shared" si="8"/>
        <v>338</v>
      </c>
      <c r="W107" s="676">
        <f t="shared" si="9"/>
        <v>338</v>
      </c>
      <c r="X107" s="676">
        <f t="shared" si="10"/>
        <v>338</v>
      </c>
      <c r="Y107" s="676">
        <f t="shared" si="11"/>
        <v>338</v>
      </c>
      <c r="Z107" s="676">
        <f t="shared" si="12"/>
        <v>338</v>
      </c>
      <c r="AA107" s="676">
        <f t="shared" si="13"/>
        <v>338</v>
      </c>
      <c r="AB107" s="676">
        <f t="shared" si="14"/>
        <v>338</v>
      </c>
      <c r="AC107" s="676">
        <f t="shared" si="15"/>
        <v>338</v>
      </c>
      <c r="AD107" s="676">
        <f t="shared" si="16"/>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5" outlineLevel="1" x14ac:dyDescent="0.2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6"/>
        <v>of</v>
      </c>
      <c r="U108" s="676">
        <f t="shared" si="7"/>
        <v>328</v>
      </c>
      <c r="V108" s="676">
        <f t="shared" si="8"/>
        <v>328</v>
      </c>
      <c r="W108" s="676">
        <f t="shared" si="9"/>
        <v>328</v>
      </c>
      <c r="X108" s="676">
        <f t="shared" si="10"/>
        <v>328</v>
      </c>
      <c r="Y108" s="676">
        <f t="shared" si="11"/>
        <v>328</v>
      </c>
      <c r="Z108" s="676">
        <f t="shared" si="12"/>
        <v>328</v>
      </c>
      <c r="AA108" s="676">
        <f t="shared" si="13"/>
        <v>328</v>
      </c>
      <c r="AB108" s="676">
        <f t="shared" si="14"/>
        <v>328</v>
      </c>
      <c r="AC108" s="676">
        <f t="shared" si="15"/>
        <v>328</v>
      </c>
      <c r="AD108" s="676">
        <f t="shared" si="16"/>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5" outlineLevel="1" x14ac:dyDescent="0.2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6"/>
        <v>r</v>
      </c>
      <c r="U109" s="676">
        <f t="shared" si="7"/>
        <v>328</v>
      </c>
      <c r="V109" s="676">
        <f t="shared" si="8"/>
        <v>328</v>
      </c>
      <c r="W109" s="676">
        <f t="shared" si="9"/>
        <v>328</v>
      </c>
      <c r="X109" s="676">
        <f t="shared" si="10"/>
        <v>328</v>
      </c>
      <c r="Y109" s="676">
        <f t="shared" si="11"/>
        <v>328</v>
      </c>
      <c r="Z109" s="676">
        <f t="shared" si="12"/>
        <v>328</v>
      </c>
      <c r="AA109" s="676">
        <f t="shared" si="13"/>
        <v>328</v>
      </c>
      <c r="AB109" s="676">
        <f t="shared" si="14"/>
        <v>328</v>
      </c>
      <c r="AC109" s="676">
        <f t="shared" si="15"/>
        <v>328</v>
      </c>
      <c r="AD109" s="676">
        <f t="shared" si="16"/>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5" outlineLevel="1" x14ac:dyDescent="0.2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6"/>
        <v>rd</v>
      </c>
      <c r="U110" s="676">
        <f t="shared" si="7"/>
        <v>328</v>
      </c>
      <c r="V110" s="676">
        <f t="shared" si="8"/>
        <v>328</v>
      </c>
      <c r="W110" s="676">
        <f t="shared" si="9"/>
        <v>328</v>
      </c>
      <c r="X110" s="676">
        <f t="shared" si="10"/>
        <v>328</v>
      </c>
      <c r="Y110" s="676">
        <f t="shared" si="11"/>
        <v>328</v>
      </c>
      <c r="Z110" s="676">
        <f t="shared" si="12"/>
        <v>328</v>
      </c>
      <c r="AA110" s="676">
        <f t="shared" si="13"/>
        <v>328</v>
      </c>
      <c r="AB110" s="676">
        <f t="shared" si="14"/>
        <v>328</v>
      </c>
      <c r="AC110" s="676">
        <f t="shared" si="15"/>
        <v>328</v>
      </c>
      <c r="AD110" s="676">
        <f t="shared" si="16"/>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5" outlineLevel="1" x14ac:dyDescent="0.2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6"/>
        <v>v</v>
      </c>
      <c r="U111" s="676">
        <f t="shared" si="7"/>
        <v>338</v>
      </c>
      <c r="V111" s="676">
        <f t="shared" si="8"/>
        <v>338</v>
      </c>
      <c r="W111" s="676">
        <f t="shared" si="9"/>
        <v>338</v>
      </c>
      <c r="X111" s="676">
        <f t="shared" si="10"/>
        <v>338</v>
      </c>
      <c r="Y111" s="676">
        <f t="shared" si="11"/>
        <v>338</v>
      </c>
      <c r="Z111" s="676">
        <f t="shared" si="12"/>
        <v>338</v>
      </c>
      <c r="AA111" s="676">
        <f t="shared" si="13"/>
        <v>338</v>
      </c>
      <c r="AB111" s="676">
        <f t="shared" si="14"/>
        <v>338</v>
      </c>
      <c r="AC111" s="676">
        <f t="shared" si="15"/>
        <v>338</v>
      </c>
      <c r="AD111" s="676">
        <f t="shared" si="16"/>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5" outlineLevel="1" x14ac:dyDescent="0.2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6"/>
        <v>w</v>
      </c>
      <c r="U112" s="676">
        <f t="shared" si="7"/>
        <v>338</v>
      </c>
      <c r="V112" s="676">
        <f t="shared" si="8"/>
        <v>338</v>
      </c>
      <c r="W112" s="676">
        <f t="shared" si="9"/>
        <v>338</v>
      </c>
      <c r="X112" s="676">
        <f t="shared" si="10"/>
        <v>338</v>
      </c>
      <c r="Y112" s="676">
        <f t="shared" si="11"/>
        <v>338</v>
      </c>
      <c r="Z112" s="676">
        <f t="shared" si="12"/>
        <v>338</v>
      </c>
      <c r="AA112" s="676">
        <f t="shared" si="13"/>
        <v>338</v>
      </c>
      <c r="AB112" s="676">
        <f t="shared" si="14"/>
        <v>338</v>
      </c>
      <c r="AC112" s="676">
        <f t="shared" si="15"/>
        <v>338</v>
      </c>
      <c r="AD112" s="676">
        <f t="shared" si="16"/>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5" outlineLevel="1" x14ac:dyDescent="0.2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6"/>
        <v>wd</v>
      </c>
      <c r="U113" s="676">
        <f t="shared" si="7"/>
        <v>338</v>
      </c>
      <c r="V113" s="676">
        <f t="shared" si="8"/>
        <v>338</v>
      </c>
      <c r="W113" s="676">
        <f t="shared" si="9"/>
        <v>338</v>
      </c>
      <c r="X113" s="676">
        <f t="shared" si="10"/>
        <v>338</v>
      </c>
      <c r="Y113" s="676">
        <f t="shared" si="11"/>
        <v>338</v>
      </c>
      <c r="Z113" s="676">
        <f t="shared" si="12"/>
        <v>338</v>
      </c>
      <c r="AA113" s="676">
        <f t="shared" si="13"/>
        <v>338</v>
      </c>
      <c r="AB113" s="676">
        <f t="shared" si="14"/>
        <v>338</v>
      </c>
      <c r="AC113" s="676">
        <f t="shared" si="15"/>
        <v>338</v>
      </c>
      <c r="AD113" s="676">
        <f t="shared" si="16"/>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5" outlineLevel="1" x14ac:dyDescent="0.2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6"/>
        <v>z</v>
      </c>
      <c r="U114" s="676">
        <f t="shared" si="7"/>
        <v>328</v>
      </c>
      <c r="V114" s="676">
        <f t="shared" si="8"/>
        <v>328</v>
      </c>
      <c r="W114" s="676">
        <f t="shared" si="9"/>
        <v>328</v>
      </c>
      <c r="X114" s="676">
        <f t="shared" si="10"/>
        <v>328</v>
      </c>
      <c r="Y114" s="676">
        <f t="shared" si="11"/>
        <v>328</v>
      </c>
      <c r="Z114" s="676">
        <f t="shared" si="12"/>
        <v>328</v>
      </c>
      <c r="AA114" s="676">
        <f t="shared" si="13"/>
        <v>328</v>
      </c>
      <c r="AB114" s="676">
        <f t="shared" si="14"/>
        <v>328</v>
      </c>
      <c r="AC114" s="676">
        <f t="shared" si="15"/>
        <v>328</v>
      </c>
      <c r="AD114" s="676">
        <f t="shared" si="16"/>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5" outlineLevel="1" x14ac:dyDescent="0.2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6"/>
        <v>zd</v>
      </c>
      <c r="U115" s="676">
        <f t="shared" si="7"/>
        <v>328</v>
      </c>
      <c r="V115" s="676">
        <f t="shared" si="8"/>
        <v>328</v>
      </c>
      <c r="W115" s="676">
        <f t="shared" si="9"/>
        <v>328</v>
      </c>
      <c r="X115" s="676">
        <f t="shared" si="10"/>
        <v>328</v>
      </c>
      <c r="Y115" s="676">
        <f t="shared" si="11"/>
        <v>328</v>
      </c>
      <c r="Z115" s="676">
        <f t="shared" si="12"/>
        <v>328</v>
      </c>
      <c r="AA115" s="676">
        <f t="shared" si="13"/>
        <v>328</v>
      </c>
      <c r="AB115" s="676">
        <f t="shared" si="14"/>
        <v>328</v>
      </c>
      <c r="AC115" s="676">
        <f t="shared" si="15"/>
        <v>328</v>
      </c>
      <c r="AD115" s="676">
        <f t="shared" si="16"/>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5" outlineLevel="1" x14ac:dyDescent="0.2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5" outlineLevel="1" x14ac:dyDescent="0.2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5" outlineLevel="1" x14ac:dyDescent="0.2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5" outlineLevel="1" x14ac:dyDescent="0.2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5" x14ac:dyDescent="0.2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5" x14ac:dyDescent="0.25">
      <c r="A121" s="7"/>
      <c r="B121" s="8"/>
      <c r="C121" s="18"/>
      <c r="D121" s="18"/>
      <c r="E121" s="18"/>
      <c r="F121" s="27"/>
      <c r="G121" s="742"/>
      <c r="H121" s="36" t="s">
        <v>1146</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35" customHeight="1" outlineLevel="1" x14ac:dyDescent="0.2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5" outlineLevel="1" x14ac:dyDescent="0.2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0999999999999996" customHeight="1" outlineLevel="1" x14ac:dyDescent="0.2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35" customHeight="1" outlineLevel="1" x14ac:dyDescent="0.2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2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2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0999999999999996" customHeight="1" outlineLevel="1" thickBot="1" x14ac:dyDescent="0.3">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0999999999999996" customHeight="1" outlineLevel="1" x14ac:dyDescent="0.2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2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2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2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2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2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25">
      <c r="A135" s="7"/>
      <c r="B135" s="8"/>
      <c r="C135" s="18"/>
      <c r="D135" s="18"/>
      <c r="E135" s="18"/>
      <c r="F135" s="18"/>
      <c r="G135" s="18"/>
      <c r="H135" s="818" t="s">
        <v>1183</v>
      </c>
      <c r="I135" s="818"/>
      <c r="J135" s="818" t="s">
        <v>1222</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2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2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5" outlineLevel="1" x14ac:dyDescent="0.2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5" outlineLevel="1" x14ac:dyDescent="0.2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2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2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0999999999999996" customHeight="1" outlineLevel="1" x14ac:dyDescent="0.2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35" customHeight="1" outlineLevel="1" x14ac:dyDescent="0.2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2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2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0999999999999996" customHeight="1" outlineLevel="1" thickBot="1" x14ac:dyDescent="0.3">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0999999999999996" customHeight="1" outlineLevel="1" x14ac:dyDescent="0.2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2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2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2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2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2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2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2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2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2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25">
      <c r="A157" s="7"/>
      <c r="B157" s="8"/>
      <c r="C157" s="18"/>
      <c r="D157" s="18"/>
      <c r="E157" s="18"/>
      <c r="F157" s="18"/>
      <c r="G157" s="18"/>
      <c r="H157" s="18"/>
      <c r="I157" s="23"/>
      <c r="J157" s="23"/>
      <c r="K157" s="23"/>
      <c r="L157" s="23"/>
      <c r="M157" s="23"/>
      <c r="N157" s="199" t="s">
        <v>1219</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2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2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25">
      <c r="A160" s="7"/>
      <c r="B160" s="8"/>
      <c r="C160" s="18"/>
      <c r="D160" s="18"/>
      <c r="E160" s="18"/>
      <c r="F160" s="18"/>
      <c r="G160" s="18"/>
      <c r="H160" s="24" t="s">
        <v>327</v>
      </c>
      <c r="I160" s="24" t="s">
        <v>326</v>
      </c>
      <c r="J160" s="24" t="s">
        <v>324</v>
      </c>
      <c r="K160" s="24" t="s">
        <v>325</v>
      </c>
      <c r="L160" s="24" t="s">
        <v>323</v>
      </c>
      <c r="M160" s="24" t="s">
        <v>322</v>
      </c>
      <c r="N160" s="23" t="s">
        <v>793</v>
      </c>
      <c r="O160" s="23"/>
      <c r="P160" s="23"/>
      <c r="Q160" s="23"/>
      <c r="R160" s="23" t="s">
        <v>767</v>
      </c>
      <c r="S160" s="23"/>
      <c r="T160" s="23" t="s">
        <v>1220</v>
      </c>
      <c r="U160" s="23"/>
      <c r="V160" s="23" t="s">
        <v>1151</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5" outlineLevel="1" x14ac:dyDescent="0.25">
      <c r="A161" s="7"/>
      <c r="B161" s="8"/>
      <c r="C161" s="18"/>
      <c r="D161" s="18"/>
      <c r="E161" s="18"/>
      <c r="F161" s="27"/>
      <c r="G161" t="str">
        <f t="shared" ref="G161:G239" si="28">_xlfn.CONCAT(H161:M161)</f>
        <v>AAAA2A1a</v>
      </c>
      <c r="H161" s="648" t="s">
        <v>23</v>
      </c>
      <c r="I161" s="648" t="s">
        <v>23</v>
      </c>
      <c r="J161" s="648" t="s">
        <v>23</v>
      </c>
      <c r="K161" s="648" t="s">
        <v>1132</v>
      </c>
      <c r="L161" s="648" t="s">
        <v>219</v>
      </c>
      <c r="M161" s="649" t="s">
        <v>70</v>
      </c>
      <c r="N161" t="b">
        <f>AND(COUNTIF(G162:$G$239,G161))</f>
        <v>0</v>
      </c>
      <c r="O161" s="34" t="s">
        <v>23</v>
      </c>
      <c r="R161" s="248" t="b">
        <v>1</v>
      </c>
      <c r="T161" s="248">
        <f t="shared" ref="T161:T225" si="29">IF(OR(M161="a",M161="a2",M161="sp"),0,1)</f>
        <v>0</v>
      </c>
      <c r="V161" s="230">
        <f>1-T161</f>
        <v>1</v>
      </c>
      <c r="AX161" s="17"/>
      <c r="AY161" s="9"/>
      <c r="AZ161" s="9"/>
      <c r="BA161" s="9"/>
    </row>
    <row r="162" spans="1:53" ht="15" outlineLevel="1" x14ac:dyDescent="0.25">
      <c r="A162" s="7"/>
      <c r="B162" s="8"/>
      <c r="C162" s="18"/>
      <c r="D162" s="18"/>
      <c r="E162" s="18"/>
      <c r="F162" s="27"/>
      <c r="G162" t="str">
        <f t="shared" si="28"/>
        <v>GGGGAg1a2</v>
      </c>
      <c r="H162" s="648" t="s">
        <v>147</v>
      </c>
      <c r="I162" s="648" t="s">
        <v>147</v>
      </c>
      <c r="J162" s="648" t="s">
        <v>147</v>
      </c>
      <c r="K162" s="648" t="s">
        <v>147</v>
      </c>
      <c r="L162" s="648" t="s">
        <v>1128</v>
      </c>
      <c r="M162" s="648" t="s">
        <v>798</v>
      </c>
      <c r="N162" t="b">
        <f>AND(COUNTIF(G163:$G$239,G162))</f>
        <v>0</v>
      </c>
      <c r="O162" s="34" t="s">
        <v>1104</v>
      </c>
      <c r="R162" s="248" t="b">
        <v>1</v>
      </c>
      <c r="T162" s="248">
        <f t="shared" si="29"/>
        <v>0</v>
      </c>
      <c r="V162" s="230">
        <f t="shared" ref="V162:V225" si="30">1-T162</f>
        <v>1</v>
      </c>
      <c r="AX162" s="17"/>
      <c r="AY162" s="9"/>
      <c r="AZ162" s="9"/>
      <c r="BA162" s="9"/>
    </row>
    <row r="163" spans="1:53" ht="15" outlineLevel="1" x14ac:dyDescent="0.25">
      <c r="A163" s="7"/>
      <c r="B163" s="8"/>
      <c r="C163" s="18"/>
      <c r="D163" s="18"/>
      <c r="E163" s="18"/>
      <c r="F163" s="27"/>
      <c r="G163" t="str">
        <f t="shared" ref="G163" si="31">_xlfn.CONCAT(H163:M163)</f>
        <v>GGGGSg1a2</v>
      </c>
      <c r="H163" s="648" t="s">
        <v>147</v>
      </c>
      <c r="I163" s="648" t="s">
        <v>147</v>
      </c>
      <c r="J163" s="648" t="s">
        <v>147</v>
      </c>
      <c r="K163" s="648" t="s">
        <v>147</v>
      </c>
      <c r="L163" s="648" t="s">
        <v>1129</v>
      </c>
      <c r="M163" s="648" t="s">
        <v>798</v>
      </c>
      <c r="N163" t="b">
        <f>AND(COUNTIF(G164:$G$239,G163))</f>
        <v>0</v>
      </c>
      <c r="O163" s="34" t="s">
        <v>1104</v>
      </c>
      <c r="R163" s="248" t="b">
        <v>1</v>
      </c>
      <c r="T163" s="248">
        <f t="shared" si="29"/>
        <v>0</v>
      </c>
      <c r="V163" s="230">
        <f t="shared" si="30"/>
        <v>1</v>
      </c>
      <c r="AX163" s="17"/>
      <c r="AY163" s="9"/>
      <c r="AZ163" s="9"/>
      <c r="BA163" s="9"/>
    </row>
    <row r="164" spans="1:53" ht="15" outlineLevel="1" x14ac:dyDescent="0.25">
      <c r="A164" s="7"/>
      <c r="B164" s="8"/>
      <c r="C164" s="18"/>
      <c r="D164" s="18"/>
      <c r="E164" s="18"/>
      <c r="F164" s="27"/>
      <c r="G164" t="str">
        <f t="shared" si="28"/>
        <v>GGGAg2Na2</v>
      </c>
      <c r="H164" s="648" t="s">
        <v>147</v>
      </c>
      <c r="I164" s="648" t="s">
        <v>147</v>
      </c>
      <c r="J164" s="648" t="s">
        <v>147</v>
      </c>
      <c r="K164" s="648" t="s">
        <v>1131</v>
      </c>
      <c r="L164" s="648" t="s">
        <v>75</v>
      </c>
      <c r="M164" s="648" t="s">
        <v>798</v>
      </c>
      <c r="N164" t="b">
        <f>AND(COUNTIF(G165:$G$239,G164))</f>
        <v>0</v>
      </c>
      <c r="O164" s="34" t="s">
        <v>1104</v>
      </c>
      <c r="R164" s="248" t="b">
        <v>1</v>
      </c>
      <c r="T164" s="248">
        <f t="shared" si="29"/>
        <v>0</v>
      </c>
      <c r="V164" s="230">
        <f t="shared" si="30"/>
        <v>1</v>
      </c>
      <c r="AX164" s="17"/>
      <c r="AY164" s="9"/>
      <c r="AZ164" s="9"/>
      <c r="BA164" s="9"/>
    </row>
    <row r="165" spans="1:53" ht="15" outlineLevel="1" x14ac:dyDescent="0.25">
      <c r="A165" s="7"/>
      <c r="B165" s="8"/>
      <c r="C165" s="18"/>
      <c r="D165" s="18"/>
      <c r="E165" s="18"/>
      <c r="F165" s="27"/>
      <c r="G165" t="str">
        <f t="shared" si="28"/>
        <v>GGGAg2Ea2</v>
      </c>
      <c r="H165" s="648" t="s">
        <v>147</v>
      </c>
      <c r="I165" s="648" t="s">
        <v>147</v>
      </c>
      <c r="J165" s="648" t="s">
        <v>147</v>
      </c>
      <c r="K165" s="648" t="s">
        <v>1131</v>
      </c>
      <c r="L165" s="648" t="s">
        <v>76</v>
      </c>
      <c r="M165" s="648" t="s">
        <v>798</v>
      </c>
      <c r="N165" t="b">
        <f>AND(COUNTIF(G166:$G$239,G165))</f>
        <v>0</v>
      </c>
      <c r="O165" s="34" t="s">
        <v>1104</v>
      </c>
      <c r="R165" s="248" t="b">
        <v>1</v>
      </c>
      <c r="T165" s="248">
        <f t="shared" si="29"/>
        <v>0</v>
      </c>
      <c r="V165" s="230">
        <f t="shared" si="30"/>
        <v>1</v>
      </c>
      <c r="AX165" s="17"/>
      <c r="AY165" s="9"/>
      <c r="AZ165" s="9"/>
      <c r="BA165" s="9"/>
    </row>
    <row r="166" spans="1:53" ht="15" outlineLevel="1" x14ac:dyDescent="0.25">
      <c r="A166" s="7"/>
      <c r="B166" s="8"/>
      <c r="C166" s="18"/>
      <c r="D166" s="18"/>
      <c r="E166" s="18"/>
      <c r="F166" s="27"/>
      <c r="G166" t="str">
        <f t="shared" si="28"/>
        <v>GGGAg2OFa2</v>
      </c>
      <c r="H166" s="648" t="s">
        <v>147</v>
      </c>
      <c r="I166" s="648" t="s">
        <v>147</v>
      </c>
      <c r="J166" s="648" t="s">
        <v>147</v>
      </c>
      <c r="K166" s="648" t="s">
        <v>1131</v>
      </c>
      <c r="L166" s="648" t="s">
        <v>148</v>
      </c>
      <c r="M166" s="648" t="s">
        <v>798</v>
      </c>
      <c r="N166" t="b">
        <f>AND(COUNTIF(G167:$G$239,G166))</f>
        <v>0</v>
      </c>
      <c r="O166" s="34" t="s">
        <v>1104</v>
      </c>
      <c r="R166" s="248" t="b">
        <v>1</v>
      </c>
      <c r="T166" s="248">
        <f t="shared" si="29"/>
        <v>0</v>
      </c>
      <c r="V166" s="230">
        <f t="shared" si="30"/>
        <v>1</v>
      </c>
      <c r="AX166" s="17"/>
      <c r="AY166" s="9"/>
      <c r="AZ166" s="9"/>
      <c r="BA166" s="9"/>
    </row>
    <row r="167" spans="1:53" ht="15" outlineLevel="1" x14ac:dyDescent="0.25">
      <c r="A167" s="7"/>
      <c r="B167" s="8"/>
      <c r="C167" s="18"/>
      <c r="D167" s="18"/>
      <c r="E167" s="18"/>
      <c r="F167" s="27"/>
      <c r="G167" t="str">
        <f t="shared" si="28"/>
        <v>GGGC1Na2</v>
      </c>
      <c r="H167" s="648" t="s">
        <v>147</v>
      </c>
      <c r="I167" s="648" t="s">
        <v>147</v>
      </c>
      <c r="J167" s="648" t="s">
        <v>147</v>
      </c>
      <c r="K167" s="648" t="s">
        <v>220</v>
      </c>
      <c r="L167" s="648" t="s">
        <v>75</v>
      </c>
      <c r="M167" s="648" t="s">
        <v>798</v>
      </c>
      <c r="N167" t="b">
        <f>AND(COUNTIF(G168:$G$239,G167))</f>
        <v>0</v>
      </c>
      <c r="O167" s="34" t="s">
        <v>1104</v>
      </c>
      <c r="R167" s="248" t="b">
        <v>1</v>
      </c>
      <c r="T167" s="248">
        <f t="shared" si="29"/>
        <v>0</v>
      </c>
      <c r="V167" s="230">
        <f t="shared" si="30"/>
        <v>1</v>
      </c>
      <c r="AX167" s="17"/>
      <c r="AY167" s="9"/>
      <c r="AZ167" s="9"/>
      <c r="BA167" s="9"/>
    </row>
    <row r="168" spans="1:53" ht="15" outlineLevel="1" x14ac:dyDescent="0.25">
      <c r="A168" s="7"/>
      <c r="B168" s="8"/>
      <c r="C168" s="18"/>
      <c r="D168" s="18"/>
      <c r="E168" s="18"/>
      <c r="F168" s="27"/>
      <c r="G168" t="str">
        <f t="shared" si="28"/>
        <v>GGGC1Ea2</v>
      </c>
      <c r="H168" s="648" t="s">
        <v>147</v>
      </c>
      <c r="I168" s="648" t="s">
        <v>147</v>
      </c>
      <c r="J168" s="648" t="s">
        <v>147</v>
      </c>
      <c r="K168" s="648" t="s">
        <v>220</v>
      </c>
      <c r="L168" s="648" t="s">
        <v>76</v>
      </c>
      <c r="M168" s="648" t="s">
        <v>798</v>
      </c>
      <c r="N168" t="b">
        <f>AND(COUNTIF(G169:$G$239,G168))</f>
        <v>0</v>
      </c>
      <c r="O168" s="34" t="s">
        <v>1104</v>
      </c>
      <c r="R168" s="248" t="b">
        <v>1</v>
      </c>
      <c r="T168" s="248">
        <f t="shared" si="29"/>
        <v>0</v>
      </c>
      <c r="V168" s="230">
        <f t="shared" si="30"/>
        <v>1</v>
      </c>
      <c r="AX168" s="17"/>
      <c r="AY168" s="9"/>
      <c r="AZ168" s="9"/>
      <c r="BA168" s="9"/>
    </row>
    <row r="169" spans="1:53" ht="15" outlineLevel="1" x14ac:dyDescent="0.25">
      <c r="A169" s="7"/>
      <c r="B169" s="8"/>
      <c r="C169" s="18"/>
      <c r="D169" s="18"/>
      <c r="E169" s="18"/>
      <c r="F169" s="27"/>
      <c r="G169" t="str">
        <f t="shared" si="28"/>
        <v>GGGC1Pa2</v>
      </c>
      <c r="H169" s="648" t="s">
        <v>147</v>
      </c>
      <c r="I169" s="648" t="s">
        <v>147</v>
      </c>
      <c r="J169" s="648" t="s">
        <v>147</v>
      </c>
      <c r="K169" s="648" t="s">
        <v>220</v>
      </c>
      <c r="L169" s="648" t="s">
        <v>77</v>
      </c>
      <c r="M169" s="648" t="s">
        <v>798</v>
      </c>
      <c r="N169" t="b">
        <f>AND(COUNTIF(G170:$G$239,G169))</f>
        <v>0</v>
      </c>
      <c r="O169" s="34" t="s">
        <v>1104</v>
      </c>
      <c r="R169" s="248" t="b">
        <v>1</v>
      </c>
      <c r="T169" s="248">
        <f t="shared" si="29"/>
        <v>0</v>
      </c>
      <c r="V169" s="230">
        <f t="shared" si="30"/>
        <v>1</v>
      </c>
      <c r="AX169" s="17"/>
      <c r="AY169" s="9"/>
      <c r="AZ169" s="9"/>
      <c r="BA169" s="9"/>
    </row>
    <row r="170" spans="1:53" ht="15" outlineLevel="1" x14ac:dyDescent="0.25">
      <c r="A170" s="7"/>
      <c r="B170" s="8"/>
      <c r="C170" s="18"/>
      <c r="D170" s="18"/>
      <c r="E170" s="18"/>
      <c r="F170" s="27"/>
      <c r="G170" t="str">
        <f t="shared" si="28"/>
        <v>GGGC1OFa2</v>
      </c>
      <c r="H170" s="648" t="s">
        <v>147</v>
      </c>
      <c r="I170" s="648" t="s">
        <v>147</v>
      </c>
      <c r="J170" s="648" t="s">
        <v>147</v>
      </c>
      <c r="K170" s="648" t="s">
        <v>220</v>
      </c>
      <c r="L170" s="648" t="s">
        <v>148</v>
      </c>
      <c r="M170" s="648" t="s">
        <v>798</v>
      </c>
      <c r="N170" t="b">
        <f>AND(COUNTIF(G171:$G$239,G170))</f>
        <v>0</v>
      </c>
      <c r="O170" s="34" t="s">
        <v>1104</v>
      </c>
      <c r="R170" s="248" t="b">
        <v>1</v>
      </c>
      <c r="T170" s="248">
        <f t="shared" si="29"/>
        <v>0</v>
      </c>
      <c r="V170" s="230">
        <f t="shared" si="30"/>
        <v>1</v>
      </c>
      <c r="AX170" s="17"/>
      <c r="AY170" s="9"/>
      <c r="AZ170" s="9"/>
      <c r="BA170" s="9"/>
    </row>
    <row r="171" spans="1:53" ht="15" outlineLevel="1" x14ac:dyDescent="0.25">
      <c r="A171" s="7"/>
      <c r="B171" s="8"/>
      <c r="C171" s="18"/>
      <c r="D171" s="18"/>
      <c r="E171" s="18"/>
      <c r="F171" s="27"/>
      <c r="G171" t="str">
        <f t="shared" ref="G171" si="32">_xlfn.CONCAT(H171:M171)</f>
        <v>SPSPSPSPSPsp</v>
      </c>
      <c r="H171" s="648" t="s">
        <v>1095</v>
      </c>
      <c r="I171" s="648" t="s">
        <v>1095</v>
      </c>
      <c r="J171" s="648" t="s">
        <v>1095</v>
      </c>
      <c r="K171" s="648" t="s">
        <v>1095</v>
      </c>
      <c r="L171" s="648" t="s">
        <v>1095</v>
      </c>
      <c r="M171" s="649" t="s">
        <v>1039</v>
      </c>
      <c r="N171" t="b">
        <f>AND(COUNTIF(G172:$G$239,G171))</f>
        <v>0</v>
      </c>
      <c r="O171" s="34" t="s">
        <v>1096</v>
      </c>
      <c r="R171" s="248" t="b">
        <v>1</v>
      </c>
      <c r="T171" s="248">
        <f t="shared" si="29"/>
        <v>0</v>
      </c>
      <c r="V171" s="230">
        <f t="shared" si="30"/>
        <v>1</v>
      </c>
      <c r="AX171" s="17"/>
      <c r="AY171" s="9"/>
      <c r="AZ171" s="9"/>
      <c r="BA171" s="9"/>
    </row>
    <row r="172" spans="1:53" ht="15" outlineLevel="1" x14ac:dyDescent="0.25">
      <c r="A172" s="7"/>
      <c r="B172" s="8"/>
      <c r="C172" s="18"/>
      <c r="D172" s="18"/>
      <c r="E172" s="18"/>
      <c r="F172" s="27"/>
      <c r="G172" t="str">
        <f t="shared" ref="G172:G192" si="33">_xlfn.CONCAT(H172:M172)</f>
        <v>ANWFWb</v>
      </c>
      <c r="H172" s="648" t="s">
        <v>23</v>
      </c>
      <c r="I172" s="648" t="s">
        <v>75</v>
      </c>
      <c r="J172" s="648" t="s">
        <v>8</v>
      </c>
      <c r="K172" s="648" t="s">
        <v>10</v>
      </c>
      <c r="L172" s="648" t="s">
        <v>8</v>
      </c>
      <c r="M172" s="649" t="s">
        <v>67</v>
      </c>
      <c r="N172" t="b">
        <f>AND(COUNTIF(G173:$G$239,G172))</f>
        <v>0</v>
      </c>
      <c r="O172" s="34" t="s">
        <v>1165</v>
      </c>
      <c r="R172" s="248" t="b">
        <v>1</v>
      </c>
      <c r="T172" s="248">
        <f t="shared" si="29"/>
        <v>1</v>
      </c>
      <c r="V172" s="230">
        <f t="shared" si="30"/>
        <v>0</v>
      </c>
      <c r="AX172" s="17"/>
      <c r="AY172" s="9"/>
      <c r="AZ172" s="9"/>
      <c r="BA172" s="9"/>
    </row>
    <row r="173" spans="1:53" ht="15" outlineLevel="1" x14ac:dyDescent="0.25">
      <c r="A173" s="7"/>
      <c r="B173" s="8"/>
      <c r="C173" s="18"/>
      <c r="D173" s="18"/>
      <c r="E173" s="18"/>
      <c r="F173" s="27"/>
      <c r="G173" t="str">
        <f t="shared" ref="G173" si="34">_xlfn.CONCAT(H173:M173)</f>
        <v>ANWFWbd</v>
      </c>
      <c r="H173" s="648" t="s">
        <v>23</v>
      </c>
      <c r="I173" s="648" t="s">
        <v>75</v>
      </c>
      <c r="J173" s="648" t="s">
        <v>8</v>
      </c>
      <c r="K173" s="648" t="s">
        <v>10</v>
      </c>
      <c r="L173" s="648" t="s">
        <v>8</v>
      </c>
      <c r="M173" s="649" t="s">
        <v>916</v>
      </c>
      <c r="N173" t="b">
        <f>AND(COUNTIF(G174:$G$239,G173))</f>
        <v>0</v>
      </c>
      <c r="O173" s="34" t="s">
        <v>1165</v>
      </c>
      <c r="R173" s="248" t="b">
        <v>1</v>
      </c>
      <c r="T173" s="248">
        <f t="shared" si="29"/>
        <v>1</v>
      </c>
      <c r="V173" s="230">
        <f t="shared" si="30"/>
        <v>0</v>
      </c>
      <c r="AX173" s="17"/>
      <c r="AY173" s="9"/>
      <c r="AZ173" s="9"/>
      <c r="BA173" s="9"/>
    </row>
    <row r="174" spans="1:53" ht="15" outlineLevel="1" x14ac:dyDescent="0.25">
      <c r="A174" s="7"/>
      <c r="B174" s="8"/>
      <c r="C174" s="18"/>
      <c r="D174" s="18"/>
      <c r="E174" s="18"/>
      <c r="F174" s="27"/>
      <c r="G174" t="str">
        <f t="shared" si="33"/>
        <v>AANWFw</v>
      </c>
      <c r="H174" s="648" t="s">
        <v>23</v>
      </c>
      <c r="I174" s="648" t="s">
        <v>23</v>
      </c>
      <c r="J174" s="648" t="s">
        <v>75</v>
      </c>
      <c r="K174" s="648" t="s">
        <v>8</v>
      </c>
      <c r="L174" s="648" t="s">
        <v>10</v>
      </c>
      <c r="M174" s="649" t="s">
        <v>64</v>
      </c>
      <c r="N174" t="b">
        <f>AND(COUNTIF(G175:$G$239,G174))</f>
        <v>0</v>
      </c>
      <c r="O174" s="34" t="s">
        <v>1165</v>
      </c>
      <c r="R174" s="248" t="b">
        <v>1</v>
      </c>
      <c r="T174" s="248">
        <f t="shared" si="29"/>
        <v>1</v>
      </c>
      <c r="V174" s="230">
        <f t="shared" si="30"/>
        <v>0</v>
      </c>
      <c r="AX174" s="17"/>
      <c r="AY174" s="9"/>
      <c r="AZ174" s="9"/>
      <c r="BA174" s="9"/>
    </row>
    <row r="175" spans="1:53" ht="15" outlineLevel="1" x14ac:dyDescent="0.25">
      <c r="A175" s="7"/>
      <c r="B175" s="8"/>
      <c r="C175" s="18"/>
      <c r="D175" s="18"/>
      <c r="E175" s="18"/>
      <c r="F175" s="27"/>
      <c r="G175" t="str">
        <f t="shared" ref="G175" si="35">_xlfn.CONCAT(H175:M175)</f>
        <v>AANWFwd</v>
      </c>
      <c r="H175" s="648" t="s">
        <v>23</v>
      </c>
      <c r="I175" s="648" t="s">
        <v>23</v>
      </c>
      <c r="J175" s="648" t="s">
        <v>75</v>
      </c>
      <c r="K175" s="648" t="s">
        <v>8</v>
      </c>
      <c r="L175" s="648" t="s">
        <v>10</v>
      </c>
      <c r="M175" s="649" t="s">
        <v>915</v>
      </c>
      <c r="N175" t="b">
        <f>AND(COUNTIF(G176:$G$239,G175))</f>
        <v>0</v>
      </c>
      <c r="O175" s="34" t="s">
        <v>1165</v>
      </c>
      <c r="R175" s="248" t="b">
        <v>1</v>
      </c>
      <c r="T175" s="248">
        <f t="shared" si="29"/>
        <v>1</v>
      </c>
      <c r="V175" s="230">
        <f t="shared" si="30"/>
        <v>0</v>
      </c>
      <c r="AX175" s="17"/>
      <c r="AY175" s="9"/>
      <c r="AZ175" s="9"/>
      <c r="BA175" s="9"/>
    </row>
    <row r="176" spans="1:53" ht="15" outlineLevel="1" x14ac:dyDescent="0.25">
      <c r="A176" s="7"/>
      <c r="B176" s="8"/>
      <c r="C176" s="18"/>
      <c r="D176" s="18"/>
      <c r="E176" s="18"/>
      <c r="F176" s="27"/>
      <c r="G176" t="str">
        <f t="shared" si="33"/>
        <v>AAANWf</v>
      </c>
      <c r="H176" s="648" t="s">
        <v>23</v>
      </c>
      <c r="I176" s="648" t="s">
        <v>23</v>
      </c>
      <c r="J176" s="648" t="s">
        <v>23</v>
      </c>
      <c r="K176" s="648" t="s">
        <v>75</v>
      </c>
      <c r="L176" s="648" t="s">
        <v>8</v>
      </c>
      <c r="M176" s="649" t="s">
        <v>65</v>
      </c>
      <c r="N176" t="b">
        <f>AND(COUNTIF(G177:$G$239,G176))</f>
        <v>0</v>
      </c>
      <c r="O176" s="34" t="s">
        <v>1165</v>
      </c>
      <c r="R176" s="248" t="b">
        <v>1</v>
      </c>
      <c r="T176" s="248">
        <f t="shared" si="29"/>
        <v>1</v>
      </c>
      <c r="V176" s="230">
        <f t="shared" si="30"/>
        <v>0</v>
      </c>
      <c r="AX176" s="17"/>
      <c r="AY176" s="9"/>
      <c r="AZ176" s="9"/>
      <c r="BA176" s="9"/>
    </row>
    <row r="177" spans="1:53" ht="15" outlineLevel="1" x14ac:dyDescent="0.25">
      <c r="A177" s="7"/>
      <c r="B177" s="8"/>
      <c r="C177" s="18"/>
      <c r="D177" s="18"/>
      <c r="E177" s="18"/>
      <c r="F177" s="27"/>
      <c r="G177" t="str">
        <f t="shared" si="33"/>
        <v>YAAA2Nw</v>
      </c>
      <c r="H177" s="648" t="s">
        <v>340</v>
      </c>
      <c r="I177" s="648" t="s">
        <v>23</v>
      </c>
      <c r="J177" s="648" t="s">
        <v>23</v>
      </c>
      <c r="K177" s="648" t="s">
        <v>1132</v>
      </c>
      <c r="L177" s="648" t="s">
        <v>75</v>
      </c>
      <c r="M177" s="649" t="s">
        <v>64</v>
      </c>
      <c r="N177" t="b">
        <f>AND(COUNTIF(G178:$G$239,G177))</f>
        <v>0</v>
      </c>
      <c r="O177" s="34" t="s">
        <v>1165</v>
      </c>
      <c r="R177" s="248" t="b">
        <v>1</v>
      </c>
      <c r="T177" s="248">
        <f t="shared" si="29"/>
        <v>1</v>
      </c>
      <c r="V177" s="230">
        <f t="shared" si="30"/>
        <v>0</v>
      </c>
      <c r="AX177" s="17"/>
      <c r="AY177" s="9"/>
      <c r="AZ177" s="9"/>
      <c r="BA177" s="9"/>
    </row>
    <row r="178" spans="1:53" ht="15" outlineLevel="1" x14ac:dyDescent="0.25">
      <c r="A178" s="7"/>
      <c r="B178" s="8"/>
      <c r="C178" s="18"/>
      <c r="D178" s="18"/>
      <c r="E178" s="18"/>
      <c r="F178" s="27"/>
      <c r="G178" t="str">
        <f t="shared" ref="G178" si="36">_xlfn.CONCAT(H178:M178)</f>
        <v>YAAA2Nwd</v>
      </c>
      <c r="H178" s="648" t="s">
        <v>340</v>
      </c>
      <c r="I178" s="648" t="s">
        <v>23</v>
      </c>
      <c r="J178" s="648" t="s">
        <v>23</v>
      </c>
      <c r="K178" s="648" t="s">
        <v>1132</v>
      </c>
      <c r="L178" s="648" t="s">
        <v>75</v>
      </c>
      <c r="M178" s="649" t="s">
        <v>915</v>
      </c>
      <c r="N178" t="b">
        <f>AND(COUNTIF(G179:$G$239,G178))</f>
        <v>0</v>
      </c>
      <c r="O178" s="34" t="s">
        <v>1165</v>
      </c>
      <c r="R178" s="248" t="b">
        <v>1</v>
      </c>
      <c r="T178" s="248">
        <f t="shared" si="29"/>
        <v>1</v>
      </c>
      <c r="V178" s="230">
        <f t="shared" si="30"/>
        <v>0</v>
      </c>
      <c r="AX178" s="17"/>
      <c r="AY178" s="9"/>
      <c r="AZ178" s="9"/>
      <c r="BA178" s="9"/>
    </row>
    <row r="179" spans="1:53" ht="15" outlineLevel="1" x14ac:dyDescent="0.25">
      <c r="A179" s="7"/>
      <c r="B179" s="8"/>
      <c r="C179" s="18"/>
      <c r="D179" s="18"/>
      <c r="E179" s="18"/>
      <c r="F179" s="27"/>
      <c r="G179" t="str">
        <f t="shared" si="33"/>
        <v>YYAA2A1z</v>
      </c>
      <c r="H179" s="648" t="s">
        <v>340</v>
      </c>
      <c r="I179" s="648" t="s">
        <v>340</v>
      </c>
      <c r="J179" s="648" t="s">
        <v>23</v>
      </c>
      <c r="K179" s="648" t="s">
        <v>1132</v>
      </c>
      <c r="L179" s="648" t="s">
        <v>219</v>
      </c>
      <c r="M179" s="649" t="s">
        <v>71</v>
      </c>
      <c r="N179" t="b">
        <f>AND(COUNTIF(G180:$G$239,G179))</f>
        <v>0</v>
      </c>
      <c r="O179" s="34" t="s">
        <v>1165</v>
      </c>
      <c r="R179" s="248" t="b">
        <v>1</v>
      </c>
      <c r="T179" s="248">
        <f t="shared" si="29"/>
        <v>1</v>
      </c>
      <c r="V179" s="230">
        <f t="shared" si="30"/>
        <v>0</v>
      </c>
      <c r="AX179" s="17"/>
      <c r="AY179" s="9"/>
      <c r="AZ179" s="9"/>
      <c r="BA179" s="9"/>
    </row>
    <row r="180" spans="1:53" ht="15" outlineLevel="1" x14ac:dyDescent="0.25">
      <c r="A180" s="7"/>
      <c r="B180" s="8"/>
      <c r="C180" s="18"/>
      <c r="D180" s="18"/>
      <c r="E180" s="18"/>
      <c r="F180" s="27"/>
      <c r="G180" t="str">
        <f t="shared" si="33"/>
        <v>YYBA2A1a</v>
      </c>
      <c r="H180" s="648" t="s">
        <v>340</v>
      </c>
      <c r="I180" s="648" t="s">
        <v>340</v>
      </c>
      <c r="J180" s="648" t="s">
        <v>14</v>
      </c>
      <c r="K180" s="648" t="s">
        <v>1132</v>
      </c>
      <c r="L180" s="648" t="s">
        <v>219</v>
      </c>
      <c r="M180" s="649" t="s">
        <v>70</v>
      </c>
      <c r="N180" t="b">
        <f>AND(COUNTIF(G181:$G$239,G180))</f>
        <v>0</v>
      </c>
      <c r="O180" s="34" t="s">
        <v>1165</v>
      </c>
      <c r="P180" s="34" t="s">
        <v>1168</v>
      </c>
      <c r="Q180" s="34"/>
      <c r="R180" s="248" t="b">
        <v>1</v>
      </c>
      <c r="T180" s="248">
        <f t="shared" si="29"/>
        <v>0</v>
      </c>
      <c r="V180" s="230">
        <f t="shared" si="30"/>
        <v>1</v>
      </c>
      <c r="AX180" s="17"/>
      <c r="AY180" s="9"/>
      <c r="AZ180" s="9"/>
      <c r="BA180" s="9"/>
    </row>
    <row r="181" spans="1:53" ht="15" outlineLevel="1" x14ac:dyDescent="0.25">
      <c r="A181" s="7"/>
      <c r="B181" s="8"/>
      <c r="C181" s="18"/>
      <c r="D181" s="18"/>
      <c r="E181" s="18"/>
      <c r="F181" s="27"/>
      <c r="G181" t="str">
        <f t="shared" si="33"/>
        <v>YYWBA1a</v>
      </c>
      <c r="H181" s="648" t="s">
        <v>340</v>
      </c>
      <c r="I181" s="648" t="s">
        <v>340</v>
      </c>
      <c r="J181" s="648" t="s">
        <v>8</v>
      </c>
      <c r="K181" s="648" t="s">
        <v>14</v>
      </c>
      <c r="L181" s="648" t="s">
        <v>219</v>
      </c>
      <c r="M181" s="649" t="s">
        <v>70</v>
      </c>
      <c r="N181" t="b">
        <f>AND(COUNTIF(G182:$G$239,G181))</f>
        <v>0</v>
      </c>
      <c r="O181" s="34" t="s">
        <v>1165</v>
      </c>
      <c r="R181" s="248" t="b">
        <v>1</v>
      </c>
      <c r="T181" s="248">
        <f t="shared" si="29"/>
        <v>0</v>
      </c>
      <c r="V181" s="230">
        <f t="shared" si="30"/>
        <v>1</v>
      </c>
      <c r="AX181" s="17"/>
      <c r="AY181" s="9"/>
      <c r="AZ181" s="9"/>
      <c r="BA181" s="9"/>
    </row>
    <row r="182" spans="1:53" ht="15" outlineLevel="1" x14ac:dyDescent="0.25">
      <c r="A182" s="7"/>
      <c r="B182" s="8"/>
      <c r="C182" s="18"/>
      <c r="D182" s="18"/>
      <c r="E182" s="18"/>
      <c r="F182" s="27"/>
      <c r="G182" t="str">
        <f t="shared" si="33"/>
        <v>YYFWBa</v>
      </c>
      <c r="H182" s="648" t="s">
        <v>340</v>
      </c>
      <c r="I182" s="648" t="s">
        <v>340</v>
      </c>
      <c r="J182" s="648" t="s">
        <v>10</v>
      </c>
      <c r="K182" s="648" t="s">
        <v>8</v>
      </c>
      <c r="L182" s="648" t="s">
        <v>14</v>
      </c>
      <c r="M182" s="649" t="s">
        <v>70</v>
      </c>
      <c r="N182" t="b">
        <f>AND(COUNTIF(G183:$G$239,G182))</f>
        <v>0</v>
      </c>
      <c r="O182" s="34" t="s">
        <v>1165</v>
      </c>
      <c r="R182" s="248" t="b">
        <v>1</v>
      </c>
      <c r="T182" s="248">
        <f t="shared" si="29"/>
        <v>0</v>
      </c>
      <c r="V182" s="230">
        <f t="shared" si="30"/>
        <v>1</v>
      </c>
      <c r="AX182" s="17"/>
      <c r="AY182" s="9"/>
      <c r="AZ182" s="9"/>
      <c r="BA182" s="9"/>
    </row>
    <row r="183" spans="1:53" ht="15" outlineLevel="1" x14ac:dyDescent="0.25">
      <c r="A183" s="7"/>
      <c r="B183" s="8"/>
      <c r="C183" s="18"/>
      <c r="D183" s="18"/>
      <c r="E183" s="18"/>
      <c r="F183" s="27"/>
      <c r="G183" t="str">
        <f t="shared" si="33"/>
        <v>AAANBo</v>
      </c>
      <c r="H183" s="648" t="s">
        <v>23</v>
      </c>
      <c r="I183" s="648" t="s">
        <v>23</v>
      </c>
      <c r="J183" s="648" t="s">
        <v>23</v>
      </c>
      <c r="K183" s="648" t="s">
        <v>75</v>
      </c>
      <c r="L183" s="648" t="s">
        <v>14</v>
      </c>
      <c r="M183" s="649" t="s">
        <v>66</v>
      </c>
      <c r="N183" t="b">
        <f>AND(COUNTIF(G184:$G$239,G183))</f>
        <v>0</v>
      </c>
      <c r="O183" s="34" t="s">
        <v>1167</v>
      </c>
      <c r="R183" s="248" t="b">
        <v>1</v>
      </c>
      <c r="T183" s="248">
        <f t="shared" si="29"/>
        <v>1</v>
      </c>
      <c r="V183" s="230">
        <f t="shared" si="30"/>
        <v>0</v>
      </c>
      <c r="AX183" s="17"/>
      <c r="AY183" s="9"/>
      <c r="AZ183" s="9"/>
      <c r="BA183" s="9"/>
    </row>
    <row r="184" spans="1:53" ht="15" outlineLevel="1" x14ac:dyDescent="0.25">
      <c r="A184" s="7"/>
      <c r="B184" s="8"/>
      <c r="C184" s="18"/>
      <c r="D184" s="18"/>
      <c r="E184" s="18"/>
      <c r="F184" s="27"/>
      <c r="G184" t="str">
        <f t="shared" ref="G184" si="37">_xlfn.CONCAT(H184:M184)</f>
        <v>AAANBod</v>
      </c>
      <c r="H184" s="648" t="s">
        <v>23</v>
      </c>
      <c r="I184" s="648" t="s">
        <v>23</v>
      </c>
      <c r="J184" s="648" t="s">
        <v>23</v>
      </c>
      <c r="K184" s="648" t="s">
        <v>75</v>
      </c>
      <c r="L184" s="648" t="s">
        <v>14</v>
      </c>
      <c r="M184" s="649" t="s">
        <v>917</v>
      </c>
      <c r="N184" t="b">
        <f>AND(COUNTIF(G185:$G$239,G184))</f>
        <v>0</v>
      </c>
      <c r="O184" s="34" t="s">
        <v>1167</v>
      </c>
      <c r="R184" s="248" t="b">
        <v>1</v>
      </c>
      <c r="T184" s="248">
        <f t="shared" si="29"/>
        <v>1</v>
      </c>
      <c r="V184" s="230">
        <f t="shared" si="30"/>
        <v>0</v>
      </c>
      <c r="AX184" s="17"/>
      <c r="AY184" s="9"/>
      <c r="AZ184" s="9"/>
      <c r="BA184" s="9"/>
    </row>
    <row r="185" spans="1:53" ht="15" outlineLevel="1" x14ac:dyDescent="0.25">
      <c r="A185" s="7"/>
      <c r="B185" s="8"/>
      <c r="C185" s="18"/>
      <c r="D185" s="18"/>
      <c r="E185" s="18"/>
      <c r="F185" s="27"/>
      <c r="G185" t="str">
        <f t="shared" si="33"/>
        <v>AAAA2Nb</v>
      </c>
      <c r="H185" s="648" t="s">
        <v>23</v>
      </c>
      <c r="I185" s="648" t="s">
        <v>23</v>
      </c>
      <c r="J185" s="648" t="s">
        <v>23</v>
      </c>
      <c r="K185" s="648" t="s">
        <v>1132</v>
      </c>
      <c r="L185" s="648" t="s">
        <v>75</v>
      </c>
      <c r="M185" s="649" t="s">
        <v>67</v>
      </c>
      <c r="N185" t="b">
        <f>AND(COUNTIF(G186:$G$239,G185))</f>
        <v>0</v>
      </c>
      <c r="O185" s="34" t="s">
        <v>1167</v>
      </c>
      <c r="R185" s="248" t="b">
        <v>1</v>
      </c>
      <c r="T185" s="248">
        <f t="shared" si="29"/>
        <v>1</v>
      </c>
      <c r="V185" s="230">
        <f t="shared" si="30"/>
        <v>0</v>
      </c>
      <c r="AX185" s="17"/>
      <c r="AY185" s="9"/>
      <c r="AZ185" s="9"/>
      <c r="BA185" s="9"/>
    </row>
    <row r="186" spans="1:53" ht="15" outlineLevel="1" x14ac:dyDescent="0.25">
      <c r="A186" s="7"/>
      <c r="B186" s="8"/>
      <c r="C186" s="18"/>
      <c r="D186" s="18"/>
      <c r="E186" s="18"/>
      <c r="F186" s="27"/>
      <c r="G186" t="str">
        <f t="shared" ref="G186" si="38">_xlfn.CONCAT(H186:M186)</f>
        <v>AAAA2Nbd</v>
      </c>
      <c r="H186" s="648" t="s">
        <v>23</v>
      </c>
      <c r="I186" s="648" t="s">
        <v>23</v>
      </c>
      <c r="J186" s="648" t="s">
        <v>23</v>
      </c>
      <c r="K186" s="648" t="s">
        <v>1132</v>
      </c>
      <c r="L186" s="648" t="s">
        <v>75</v>
      </c>
      <c r="M186" s="649" t="s">
        <v>916</v>
      </c>
      <c r="N186" t="b">
        <f>AND(COUNTIF(G187:$G$239,G186))</f>
        <v>0</v>
      </c>
      <c r="O186" s="34" t="s">
        <v>1167</v>
      </c>
      <c r="R186" s="248" t="b">
        <v>1</v>
      </c>
      <c r="T186" s="248">
        <f t="shared" si="29"/>
        <v>1</v>
      </c>
      <c r="V186" s="230">
        <f t="shared" si="30"/>
        <v>0</v>
      </c>
      <c r="AX186" s="17"/>
      <c r="AY186" s="9"/>
      <c r="AZ186" s="9"/>
      <c r="BA186" s="9"/>
    </row>
    <row r="187" spans="1:53" ht="15" outlineLevel="1" x14ac:dyDescent="0.25">
      <c r="A187" s="7"/>
      <c r="B187" s="8"/>
      <c r="C187" s="18"/>
      <c r="D187" s="18"/>
      <c r="E187" s="18"/>
      <c r="F187" s="27"/>
      <c r="G187" t="str">
        <f t="shared" si="33"/>
        <v>AAAA2A1z</v>
      </c>
      <c r="H187" s="648" t="s">
        <v>23</v>
      </c>
      <c r="I187" s="648" t="s">
        <v>23</v>
      </c>
      <c r="J187" s="648" t="s">
        <v>23</v>
      </c>
      <c r="K187" s="648" t="s">
        <v>1132</v>
      </c>
      <c r="L187" s="648" t="s">
        <v>219</v>
      </c>
      <c r="M187" s="649" t="s">
        <v>71</v>
      </c>
      <c r="N187" t="b">
        <f>AND(COUNTIF(G188:$G$239,G187))</f>
        <v>0</v>
      </c>
      <c r="O187" s="34" t="s">
        <v>1167</v>
      </c>
      <c r="P187" s="34" t="s">
        <v>1168</v>
      </c>
      <c r="Q187" s="34"/>
      <c r="R187" s="248" t="b">
        <v>1</v>
      </c>
      <c r="T187" s="248">
        <f t="shared" si="29"/>
        <v>1</v>
      </c>
      <c r="V187" s="230">
        <f t="shared" si="30"/>
        <v>0</v>
      </c>
      <c r="AX187" s="17"/>
      <c r="AY187" s="9"/>
      <c r="AZ187" s="9"/>
      <c r="BA187" s="9"/>
    </row>
    <row r="188" spans="1:53" ht="15" outlineLevel="1" x14ac:dyDescent="0.25">
      <c r="A188" s="7"/>
      <c r="B188" s="8"/>
      <c r="C188" s="18"/>
      <c r="D188" s="18"/>
      <c r="E188" s="18"/>
      <c r="F188" s="27"/>
      <c r="G188" t="str">
        <f t="shared" si="33"/>
        <v>YAAA2A1a</v>
      </c>
      <c r="H188" s="648" t="s">
        <v>340</v>
      </c>
      <c r="I188" s="648" t="s">
        <v>23</v>
      </c>
      <c r="J188" s="648" t="s">
        <v>23</v>
      </c>
      <c r="K188" s="648" t="s">
        <v>1132</v>
      </c>
      <c r="L188" s="648" t="s">
        <v>219</v>
      </c>
      <c r="M188" s="649" t="s">
        <v>70</v>
      </c>
      <c r="N188" t="b">
        <f>AND(COUNTIF(G189:$G$239,G188))</f>
        <v>0</v>
      </c>
      <c r="O188" s="34" t="s">
        <v>1167</v>
      </c>
      <c r="P188" s="34" t="s">
        <v>1168</v>
      </c>
      <c r="Q188" s="34"/>
      <c r="R188" s="248" t="b">
        <v>1</v>
      </c>
      <c r="T188" s="248">
        <f t="shared" si="29"/>
        <v>0</v>
      </c>
      <c r="V188" s="230">
        <f t="shared" si="30"/>
        <v>1</v>
      </c>
      <c r="AX188" s="17"/>
      <c r="AY188" s="9"/>
      <c r="AZ188" s="9"/>
      <c r="BA188" s="9"/>
    </row>
    <row r="189" spans="1:53" ht="15" outlineLevel="1" x14ac:dyDescent="0.25">
      <c r="A189" s="7"/>
      <c r="B189" s="8"/>
      <c r="C189" s="18"/>
      <c r="D189" s="18"/>
      <c r="E189" s="18"/>
      <c r="F189" s="27"/>
      <c r="G189" t="str">
        <f t="shared" si="33"/>
        <v>YYAA2A1a</v>
      </c>
      <c r="H189" s="648" t="s">
        <v>340</v>
      </c>
      <c r="I189" s="648" t="s">
        <v>340</v>
      </c>
      <c r="J189" s="648" t="s">
        <v>23</v>
      </c>
      <c r="K189" s="648" t="s">
        <v>1132</v>
      </c>
      <c r="L189" s="648" t="s">
        <v>219</v>
      </c>
      <c r="M189" s="649" t="s">
        <v>70</v>
      </c>
      <c r="N189" t="b">
        <f>AND(COUNTIF(G190:$G$239,G189))</f>
        <v>0</v>
      </c>
      <c r="O189" s="34" t="s">
        <v>1167</v>
      </c>
      <c r="P189" s="34" t="s">
        <v>1168</v>
      </c>
      <c r="Q189" s="34"/>
      <c r="R189" s="248" t="b">
        <v>1</v>
      </c>
      <c r="T189" s="248">
        <f t="shared" si="29"/>
        <v>0</v>
      </c>
      <c r="V189" s="230">
        <f t="shared" si="30"/>
        <v>1</v>
      </c>
      <c r="AX189" s="17"/>
      <c r="AY189" s="9"/>
      <c r="AZ189" s="9"/>
      <c r="BA189" s="9"/>
    </row>
    <row r="190" spans="1:53" ht="15" outlineLevel="1" x14ac:dyDescent="0.25">
      <c r="A190" s="7"/>
      <c r="B190" s="8"/>
      <c r="C190" s="18"/>
      <c r="D190" s="18"/>
      <c r="E190" s="18"/>
      <c r="F190" s="27"/>
      <c r="G190" t="str">
        <f t="shared" si="33"/>
        <v>YYOA2A1a</v>
      </c>
      <c r="H190" s="648" t="s">
        <v>340</v>
      </c>
      <c r="I190" s="648" t="s">
        <v>340</v>
      </c>
      <c r="J190" s="648" t="s">
        <v>12</v>
      </c>
      <c r="K190" s="648" t="s">
        <v>1132</v>
      </c>
      <c r="L190" s="648" t="s">
        <v>219</v>
      </c>
      <c r="M190" s="649" t="s">
        <v>70</v>
      </c>
      <c r="N190" t="b">
        <f>AND(COUNTIF(G191:$G$239,G190))</f>
        <v>0</v>
      </c>
      <c r="O190" s="34" t="s">
        <v>1167</v>
      </c>
      <c r="R190" s="248" t="b">
        <v>1</v>
      </c>
      <c r="T190" s="248">
        <f t="shared" si="29"/>
        <v>0</v>
      </c>
      <c r="V190" s="230">
        <f t="shared" si="30"/>
        <v>1</v>
      </c>
      <c r="AX190" s="17"/>
      <c r="AY190" s="9"/>
      <c r="AZ190" s="9"/>
      <c r="BA190" s="9"/>
    </row>
    <row r="191" spans="1:53" ht="15" outlineLevel="1" x14ac:dyDescent="0.25">
      <c r="A191" s="7"/>
      <c r="B191" s="8"/>
      <c r="C191" s="18"/>
      <c r="D191" s="18"/>
      <c r="E191" s="18"/>
      <c r="F191" s="27"/>
      <c r="G191" t="str">
        <f t="shared" si="33"/>
        <v>AYBOA1a</v>
      </c>
      <c r="H191" s="648" t="s">
        <v>23</v>
      </c>
      <c r="I191" s="648" t="s">
        <v>340</v>
      </c>
      <c r="J191" s="648" t="s">
        <v>14</v>
      </c>
      <c r="K191" s="648" t="s">
        <v>12</v>
      </c>
      <c r="L191" s="648" t="s">
        <v>219</v>
      </c>
      <c r="M191" s="649" t="s">
        <v>70</v>
      </c>
      <c r="N191" t="b">
        <f>AND(COUNTIF(G192:$G$239,G191))</f>
        <v>0</v>
      </c>
      <c r="O191" s="34" t="s">
        <v>1167</v>
      </c>
      <c r="R191" s="248" t="b">
        <v>1</v>
      </c>
      <c r="T191" s="248">
        <f t="shared" si="29"/>
        <v>0</v>
      </c>
      <c r="V191" s="230">
        <f t="shared" si="30"/>
        <v>1</v>
      </c>
      <c r="AX191" s="17"/>
      <c r="AY191" s="9"/>
      <c r="AZ191" s="9"/>
      <c r="BA191" s="9"/>
    </row>
    <row r="192" spans="1:53" ht="15" outlineLevel="1" x14ac:dyDescent="0.25">
      <c r="A192" s="7"/>
      <c r="B192" s="8"/>
      <c r="C192" s="18"/>
      <c r="D192" s="18"/>
      <c r="E192" s="18"/>
      <c r="F192" s="27"/>
      <c r="G192" t="str">
        <f t="shared" si="33"/>
        <v>AANBOa</v>
      </c>
      <c r="H192" s="648" t="s">
        <v>23</v>
      </c>
      <c r="I192" s="648" t="s">
        <v>23</v>
      </c>
      <c r="J192" s="648" t="s">
        <v>75</v>
      </c>
      <c r="K192" s="648" t="s">
        <v>14</v>
      </c>
      <c r="L192" s="648" t="s">
        <v>12</v>
      </c>
      <c r="M192" s="649" t="s">
        <v>70</v>
      </c>
      <c r="N192" t="b">
        <f>AND(COUNTIF(G193:$G$239,G192))</f>
        <v>0</v>
      </c>
      <c r="O192" s="34" t="s">
        <v>1167</v>
      </c>
      <c r="R192" s="248" t="b">
        <v>1</v>
      </c>
      <c r="T192" s="248">
        <f t="shared" si="29"/>
        <v>0</v>
      </c>
      <c r="V192" s="230">
        <f t="shared" si="30"/>
        <v>1</v>
      </c>
      <c r="AX192" s="17"/>
      <c r="AY192" s="9"/>
      <c r="AZ192" s="9"/>
      <c r="BA192" s="9"/>
    </row>
    <row r="193" spans="1:53" ht="15" outlineLevel="1" x14ac:dyDescent="0.25">
      <c r="A193" s="7"/>
      <c r="B193" s="8"/>
      <c r="C193" s="18"/>
      <c r="D193" s="18"/>
      <c r="E193" s="18"/>
      <c r="F193" s="27"/>
      <c r="G193" t="str">
        <f t="shared" si="28"/>
        <v>YABA2Ba</v>
      </c>
      <c r="H193" s="648" t="s">
        <v>340</v>
      </c>
      <c r="I193" s="648" t="s">
        <v>23</v>
      </c>
      <c r="J193" s="648" t="s">
        <v>14</v>
      </c>
      <c r="K193" s="648" t="s">
        <v>1132</v>
      </c>
      <c r="L193" s="648" t="s">
        <v>14</v>
      </c>
      <c r="M193" s="649" t="s">
        <v>70</v>
      </c>
      <c r="N193" t="b">
        <f>AND(COUNTIF(G194:$G$239,G193))</f>
        <v>0</v>
      </c>
      <c r="O193" s="34" t="s">
        <v>342</v>
      </c>
      <c r="R193" s="248" t="b">
        <v>1</v>
      </c>
      <c r="T193" s="248">
        <f t="shared" si="29"/>
        <v>0</v>
      </c>
      <c r="V193" s="230">
        <f t="shared" si="30"/>
        <v>1</v>
      </c>
      <c r="AX193" s="17"/>
      <c r="AY193" s="9"/>
      <c r="AZ193" s="9"/>
      <c r="BA193" s="9"/>
    </row>
    <row r="194" spans="1:53" ht="15" outlineLevel="1" x14ac:dyDescent="0.25">
      <c r="A194" s="7"/>
      <c r="B194" s="8"/>
      <c r="C194" s="18"/>
      <c r="D194" s="18"/>
      <c r="E194" s="18"/>
      <c r="F194" s="27"/>
      <c r="G194" t="str">
        <f t="shared" si="28"/>
        <v>AYABA1b</v>
      </c>
      <c r="H194" s="648" t="s">
        <v>23</v>
      </c>
      <c r="I194" s="648" t="s">
        <v>340</v>
      </c>
      <c r="J194" s="648" t="s">
        <v>23</v>
      </c>
      <c r="K194" s="648" t="s">
        <v>14</v>
      </c>
      <c r="L194" s="648" t="s">
        <v>219</v>
      </c>
      <c r="M194" s="649" t="s">
        <v>67</v>
      </c>
      <c r="N194" t="b">
        <f>AND(COUNTIF(G195:$G$239,G194))</f>
        <v>0</v>
      </c>
      <c r="O194" s="34" t="s">
        <v>342</v>
      </c>
      <c r="R194" s="248" t="b">
        <v>1</v>
      </c>
      <c r="T194" s="248">
        <f t="shared" si="29"/>
        <v>1</v>
      </c>
      <c r="V194" s="230">
        <f t="shared" si="30"/>
        <v>0</v>
      </c>
      <c r="AX194" s="17"/>
      <c r="AY194" s="9"/>
      <c r="AZ194" s="9"/>
      <c r="BA194" s="9"/>
    </row>
    <row r="195" spans="1:53" ht="15" outlineLevel="1" x14ac:dyDescent="0.25">
      <c r="A195" s="7"/>
      <c r="B195" s="8"/>
      <c r="C195" s="18"/>
      <c r="D195" s="18"/>
      <c r="E195" s="18"/>
      <c r="F195" s="27"/>
      <c r="G195" t="str">
        <f t="shared" ref="G195:G196" si="39">_xlfn.CONCAT(H195:M195)</f>
        <v>YAOA2OFa</v>
      </c>
      <c r="H195" s="648" t="s">
        <v>340</v>
      </c>
      <c r="I195" s="648" t="s">
        <v>23</v>
      </c>
      <c r="J195" s="648" t="s">
        <v>12</v>
      </c>
      <c r="K195" s="648" t="s">
        <v>1132</v>
      </c>
      <c r="L195" s="648" t="s">
        <v>148</v>
      </c>
      <c r="M195" s="649" t="s">
        <v>70</v>
      </c>
      <c r="N195" t="b">
        <f>AND(COUNTIF(G196:$G$239,G195))</f>
        <v>0</v>
      </c>
      <c r="O195" s="34" t="s">
        <v>914</v>
      </c>
      <c r="R195" s="248" t="b">
        <v>1</v>
      </c>
      <c r="T195" s="248">
        <f t="shared" si="29"/>
        <v>0</v>
      </c>
      <c r="V195" s="230">
        <f t="shared" si="30"/>
        <v>1</v>
      </c>
      <c r="AX195" s="17"/>
      <c r="AY195" s="9"/>
      <c r="AZ195" s="9"/>
      <c r="BA195" s="9"/>
    </row>
    <row r="196" spans="1:53" ht="15" outlineLevel="1" x14ac:dyDescent="0.25">
      <c r="A196" s="7"/>
      <c r="B196" s="8"/>
      <c r="C196" s="18"/>
      <c r="D196" s="18"/>
      <c r="E196" s="18"/>
      <c r="F196" s="27"/>
      <c r="G196" t="str">
        <f t="shared" si="39"/>
        <v>AYAOA1of</v>
      </c>
      <c r="H196" s="648" t="s">
        <v>23</v>
      </c>
      <c r="I196" s="648" t="s">
        <v>340</v>
      </c>
      <c r="J196" s="648" t="s">
        <v>23</v>
      </c>
      <c r="K196" s="648" t="s">
        <v>12</v>
      </c>
      <c r="L196" s="648" t="s">
        <v>219</v>
      </c>
      <c r="M196" s="649" t="s">
        <v>217</v>
      </c>
      <c r="N196" t="b">
        <f>AND(COUNTIF(G197:$G$239,G196))</f>
        <v>0</v>
      </c>
      <c r="O196" s="34" t="s">
        <v>914</v>
      </c>
      <c r="R196" s="248" t="b">
        <v>1</v>
      </c>
      <c r="T196" s="248">
        <f t="shared" si="29"/>
        <v>1</v>
      </c>
      <c r="V196" s="230">
        <f t="shared" si="30"/>
        <v>0</v>
      </c>
      <c r="AX196" s="17"/>
      <c r="AY196" s="9"/>
      <c r="AZ196" s="9"/>
      <c r="BA196" s="9"/>
    </row>
    <row r="197" spans="1:53" ht="15" outlineLevel="1" x14ac:dyDescent="0.25">
      <c r="A197" s="7"/>
      <c r="B197" s="8"/>
      <c r="C197" s="18"/>
      <c r="D197" s="18"/>
      <c r="E197" s="18"/>
      <c r="F197" s="27"/>
      <c r="G197" t="str">
        <f t="shared" si="28"/>
        <v>YYNBNb</v>
      </c>
      <c r="H197" s="648" t="s">
        <v>340</v>
      </c>
      <c r="I197" s="648" t="s">
        <v>340</v>
      </c>
      <c r="J197" s="648" t="s">
        <v>75</v>
      </c>
      <c r="K197" s="648" t="s">
        <v>14</v>
      </c>
      <c r="L197" s="648" t="s">
        <v>75</v>
      </c>
      <c r="M197" s="649" t="s">
        <v>67</v>
      </c>
      <c r="N197" t="b">
        <f>AND(COUNTIF(G198:$G$239,G197))</f>
        <v>0</v>
      </c>
      <c r="O197" s="34" t="s">
        <v>343</v>
      </c>
      <c r="P197" s="34" t="s">
        <v>1170</v>
      </c>
      <c r="Q197" s="34"/>
      <c r="R197" s="248" t="b">
        <v>1</v>
      </c>
      <c r="T197" s="248">
        <f t="shared" si="29"/>
        <v>1</v>
      </c>
      <c r="V197" s="230">
        <f t="shared" si="30"/>
        <v>0</v>
      </c>
      <c r="AX197" s="17"/>
      <c r="AY197" s="9"/>
      <c r="AZ197" s="9"/>
      <c r="BA197" s="9"/>
    </row>
    <row r="198" spans="1:53" ht="15" outlineLevel="1" x14ac:dyDescent="0.25">
      <c r="A198" s="7"/>
      <c r="B198" s="8"/>
      <c r="C198" s="18"/>
      <c r="D198" s="18"/>
      <c r="E198" s="18"/>
      <c r="F198" s="27"/>
      <c r="G198" t="str">
        <f t="shared" ref="G198" si="40">_xlfn.CONCAT(H198:M198)</f>
        <v>YYNBNbd</v>
      </c>
      <c r="H198" s="648" t="s">
        <v>340</v>
      </c>
      <c r="I198" s="648" t="s">
        <v>340</v>
      </c>
      <c r="J198" s="648" t="s">
        <v>75</v>
      </c>
      <c r="K198" s="648" t="s">
        <v>14</v>
      </c>
      <c r="L198" s="648" t="s">
        <v>75</v>
      </c>
      <c r="M198" s="649" t="s">
        <v>916</v>
      </c>
      <c r="N198" t="b">
        <f>AND(COUNTIF(G199:$G$239,G198))</f>
        <v>0</v>
      </c>
      <c r="O198" s="34" t="s">
        <v>343</v>
      </c>
      <c r="P198" s="34" t="s">
        <v>1170</v>
      </c>
      <c r="R198" s="248" t="b">
        <v>1</v>
      </c>
      <c r="T198" s="248">
        <f t="shared" si="29"/>
        <v>1</v>
      </c>
      <c r="V198" s="230">
        <f t="shared" si="30"/>
        <v>0</v>
      </c>
      <c r="AX198" s="17"/>
      <c r="AY198" s="9"/>
      <c r="AZ198" s="9"/>
      <c r="BA198" s="9"/>
    </row>
    <row r="199" spans="1:53" ht="15" outlineLevel="1" x14ac:dyDescent="0.25">
      <c r="A199" s="7"/>
      <c r="B199" s="8"/>
      <c r="C199" s="18"/>
      <c r="D199" s="18"/>
      <c r="E199" s="18"/>
      <c r="F199" s="27"/>
      <c r="G199" t="str">
        <f t="shared" si="28"/>
        <v>YYBNBz</v>
      </c>
      <c r="H199" s="648" t="s">
        <v>340</v>
      </c>
      <c r="I199" s="648" t="s">
        <v>340</v>
      </c>
      <c r="J199" s="648" t="s">
        <v>14</v>
      </c>
      <c r="K199" s="648" t="s">
        <v>75</v>
      </c>
      <c r="L199" s="648" t="s">
        <v>14</v>
      </c>
      <c r="M199" s="648" t="s">
        <v>71</v>
      </c>
      <c r="N199" t="b">
        <f>AND(COUNTIF(G200:$G$239,G199))</f>
        <v>0</v>
      </c>
      <c r="O199" s="34" t="s">
        <v>343</v>
      </c>
      <c r="P199" s="34"/>
      <c r="R199" s="248" t="b">
        <v>1</v>
      </c>
      <c r="T199" s="248">
        <f t="shared" si="29"/>
        <v>1</v>
      </c>
      <c r="V199" s="230">
        <f t="shared" si="30"/>
        <v>0</v>
      </c>
      <c r="AX199" s="17"/>
      <c r="AY199" s="9"/>
      <c r="AZ199" s="9"/>
      <c r="BA199" s="9"/>
    </row>
    <row r="200" spans="1:53" ht="15" outlineLevel="1" x14ac:dyDescent="0.25">
      <c r="A200" s="7"/>
      <c r="B200" s="8"/>
      <c r="C200" s="18"/>
      <c r="D200" s="18"/>
      <c r="E200" s="18"/>
      <c r="F200" s="27"/>
      <c r="G200" t="str">
        <f t="shared" ref="G200" si="41">_xlfn.CONCAT(H200:M200)</f>
        <v>YYBNBzd</v>
      </c>
      <c r="H200" s="648" t="s">
        <v>340</v>
      </c>
      <c r="I200" s="648" t="s">
        <v>340</v>
      </c>
      <c r="J200" s="648" t="s">
        <v>14</v>
      </c>
      <c r="K200" s="648" t="s">
        <v>75</v>
      </c>
      <c r="L200" s="648" t="s">
        <v>14</v>
      </c>
      <c r="M200" s="648" t="s">
        <v>918</v>
      </c>
      <c r="N200" t="b">
        <f>AND(COUNTIF(G201:$G$239,G200))</f>
        <v>0</v>
      </c>
      <c r="O200" s="34" t="s">
        <v>343</v>
      </c>
      <c r="P200" s="34"/>
      <c r="R200" s="248" t="b">
        <v>1</v>
      </c>
      <c r="T200" s="248">
        <f t="shared" si="29"/>
        <v>1</v>
      </c>
      <c r="V200" s="230">
        <f t="shared" si="30"/>
        <v>0</v>
      </c>
      <c r="AX200" s="17"/>
      <c r="AY200" s="9"/>
      <c r="AZ200" s="9"/>
      <c r="BA200" s="9"/>
    </row>
    <row r="201" spans="1:53" ht="15" outlineLevel="1" x14ac:dyDescent="0.25">
      <c r="A201" s="7"/>
      <c r="B201" s="8"/>
      <c r="C201" s="18"/>
      <c r="D201" s="18"/>
      <c r="E201" s="18"/>
      <c r="F201" s="27"/>
      <c r="G201" t="str">
        <f t="shared" si="28"/>
        <v>YYBNBr</v>
      </c>
      <c r="H201" s="648" t="s">
        <v>340</v>
      </c>
      <c r="I201" s="648" t="s">
        <v>340</v>
      </c>
      <c r="J201" s="648" t="s">
        <v>14</v>
      </c>
      <c r="K201" s="648" t="s">
        <v>75</v>
      </c>
      <c r="L201" s="648" t="s">
        <v>14</v>
      </c>
      <c r="M201" s="648" t="s">
        <v>63</v>
      </c>
      <c r="N201" t="b">
        <f>AND(COUNTIF(G202:$G$239,G201))</f>
        <v>0</v>
      </c>
      <c r="O201" s="34" t="s">
        <v>343</v>
      </c>
      <c r="P201" s="34" t="s">
        <v>1170</v>
      </c>
      <c r="R201" s="248" t="b">
        <v>1</v>
      </c>
      <c r="T201" s="248">
        <f t="shared" si="29"/>
        <v>1</v>
      </c>
      <c r="V201" s="230">
        <f t="shared" si="30"/>
        <v>0</v>
      </c>
      <c r="AX201" s="17"/>
      <c r="AY201" s="9"/>
      <c r="AZ201" s="9"/>
      <c r="BA201" s="9"/>
    </row>
    <row r="202" spans="1:53" ht="15" outlineLevel="1" x14ac:dyDescent="0.25">
      <c r="A202" s="7"/>
      <c r="B202" s="8"/>
      <c r="C202" s="18"/>
      <c r="D202" s="18"/>
      <c r="E202" s="18"/>
      <c r="F202" s="27"/>
      <c r="G202" t="str">
        <f t="shared" ref="G202:G208" si="42">_xlfn.CONCAT(H202:M202)</f>
        <v>YYBNBrd</v>
      </c>
      <c r="H202" s="648" t="s">
        <v>340</v>
      </c>
      <c r="I202" s="648" t="s">
        <v>340</v>
      </c>
      <c r="J202" s="648" t="s">
        <v>14</v>
      </c>
      <c r="K202" s="648" t="s">
        <v>75</v>
      </c>
      <c r="L202" s="648" t="s">
        <v>14</v>
      </c>
      <c r="M202" s="648" t="s">
        <v>919</v>
      </c>
      <c r="N202" t="b">
        <f>AND(COUNTIF(G203:$G$239,G202))</f>
        <v>0</v>
      </c>
      <c r="O202" s="34" t="s">
        <v>343</v>
      </c>
      <c r="P202" s="34" t="s">
        <v>1170</v>
      </c>
      <c r="R202" s="248" t="b">
        <v>1</v>
      </c>
      <c r="T202" s="248">
        <f t="shared" si="29"/>
        <v>1</v>
      </c>
      <c r="V202" s="230">
        <f t="shared" si="30"/>
        <v>0</v>
      </c>
      <c r="AX202" s="17"/>
      <c r="AY202" s="9"/>
      <c r="AZ202" s="9"/>
      <c r="BA202" s="9"/>
    </row>
    <row r="203" spans="1:53" ht="15" outlineLevel="1" x14ac:dyDescent="0.25">
      <c r="A203" s="7"/>
      <c r="B203" s="8"/>
      <c r="C203" s="18"/>
      <c r="D203" s="18"/>
      <c r="E203" s="18"/>
      <c r="F203" s="27"/>
      <c r="G203" t="str">
        <f t="shared" si="42"/>
        <v>YYBNBl</v>
      </c>
      <c r="H203" s="648" t="s">
        <v>340</v>
      </c>
      <c r="I203" s="648" t="s">
        <v>340</v>
      </c>
      <c r="J203" s="648" t="s">
        <v>14</v>
      </c>
      <c r="K203" s="648" t="s">
        <v>75</v>
      </c>
      <c r="L203" s="648" t="s">
        <v>14</v>
      </c>
      <c r="M203" s="648" t="s">
        <v>68</v>
      </c>
      <c r="N203" t="b">
        <f>AND(COUNTIF(G204:$G$239,G203))</f>
        <v>0</v>
      </c>
      <c r="O203" s="34" t="s">
        <v>1171</v>
      </c>
      <c r="R203" s="248" t="b">
        <v>1</v>
      </c>
      <c r="T203" s="248">
        <f t="shared" si="29"/>
        <v>1</v>
      </c>
      <c r="V203" s="230">
        <f t="shared" si="30"/>
        <v>0</v>
      </c>
      <c r="AX203" s="17"/>
      <c r="AY203" s="9"/>
      <c r="AZ203" s="9"/>
      <c r="BA203" s="9"/>
    </row>
    <row r="204" spans="1:53" ht="15" outlineLevel="1" x14ac:dyDescent="0.25">
      <c r="A204" s="7"/>
      <c r="B204" s="8"/>
      <c r="C204" s="18"/>
      <c r="D204" s="18"/>
      <c r="E204" s="18"/>
      <c r="F204" s="27"/>
      <c r="G204" t="str">
        <f t="shared" si="42"/>
        <v>YYNBLb</v>
      </c>
      <c r="H204" s="648" t="s">
        <v>340</v>
      </c>
      <c r="I204" s="648" t="s">
        <v>340</v>
      </c>
      <c r="J204" s="648" t="s">
        <v>75</v>
      </c>
      <c r="K204" s="648" t="s">
        <v>14</v>
      </c>
      <c r="L204" s="648" t="s">
        <v>16</v>
      </c>
      <c r="M204" s="648" t="s">
        <v>67</v>
      </c>
      <c r="N204" t="b">
        <f>AND(COUNTIF(G206:$G$239,G204))</f>
        <v>0</v>
      </c>
      <c r="O204" s="34" t="s">
        <v>1171</v>
      </c>
      <c r="R204" s="248" t="b">
        <v>1</v>
      </c>
      <c r="T204" s="248">
        <f t="shared" si="29"/>
        <v>1</v>
      </c>
      <c r="V204" s="230">
        <f t="shared" si="30"/>
        <v>0</v>
      </c>
      <c r="AX204" s="17"/>
      <c r="AY204" s="9"/>
      <c r="AZ204" s="9"/>
      <c r="BA204" s="9"/>
    </row>
    <row r="205" spans="1:53" ht="15" outlineLevel="1" x14ac:dyDescent="0.25">
      <c r="A205" s="7"/>
      <c r="B205" s="8"/>
      <c r="C205" s="18"/>
      <c r="D205" s="18"/>
      <c r="E205" s="18"/>
      <c r="F205" s="27"/>
      <c r="G205" t="str">
        <f t="shared" ref="G205" si="43">_xlfn.CONCAT(H205:M205)</f>
        <v>YYNBLbd</v>
      </c>
      <c r="H205" s="648" t="s">
        <v>340</v>
      </c>
      <c r="I205" s="648" t="s">
        <v>340</v>
      </c>
      <c r="J205" s="648" t="s">
        <v>75</v>
      </c>
      <c r="K205" s="648" t="s">
        <v>14</v>
      </c>
      <c r="L205" s="648" t="s">
        <v>16</v>
      </c>
      <c r="M205" s="648" t="s">
        <v>916</v>
      </c>
      <c r="N205" t="b">
        <f>AND(COUNTIF(G208:$G$239,G205))</f>
        <v>0</v>
      </c>
      <c r="O205" s="34" t="s">
        <v>1171</v>
      </c>
      <c r="R205" s="248" t="b">
        <v>1</v>
      </c>
      <c r="T205" s="248">
        <f t="shared" si="29"/>
        <v>1</v>
      </c>
      <c r="V205" s="230">
        <f t="shared" si="30"/>
        <v>0</v>
      </c>
      <c r="AX205" s="17"/>
      <c r="AY205" s="9"/>
      <c r="AZ205" s="9"/>
      <c r="BA205" s="9"/>
    </row>
    <row r="206" spans="1:53" ht="15" outlineLevel="1" x14ac:dyDescent="0.25">
      <c r="A206" s="7"/>
      <c r="B206" s="8"/>
      <c r="C206" s="18"/>
      <c r="D206" s="18"/>
      <c r="E206" s="18"/>
      <c r="F206" s="27"/>
      <c r="G206" t="str">
        <f t="shared" si="42"/>
        <v>YYBLBz</v>
      </c>
      <c r="H206" s="648" t="s">
        <v>340</v>
      </c>
      <c r="I206" s="648" t="s">
        <v>340</v>
      </c>
      <c r="J206" s="648" t="s">
        <v>14</v>
      </c>
      <c r="K206" s="648" t="s">
        <v>16</v>
      </c>
      <c r="L206" s="648" t="s">
        <v>14</v>
      </c>
      <c r="M206" s="648" t="s">
        <v>71</v>
      </c>
      <c r="N206" t="b">
        <f>AND(COUNTIF(G208:$G$239,G206))</f>
        <v>0</v>
      </c>
      <c r="O206" s="34" t="s">
        <v>1171</v>
      </c>
      <c r="R206" s="248" t="b">
        <v>1</v>
      </c>
      <c r="T206" s="248">
        <f t="shared" si="29"/>
        <v>1</v>
      </c>
      <c r="V206" s="230">
        <f t="shared" si="30"/>
        <v>0</v>
      </c>
      <c r="AX206" s="17"/>
      <c r="AY206" s="9"/>
      <c r="AZ206" s="9"/>
      <c r="BA206" s="9"/>
    </row>
    <row r="207" spans="1:53" ht="15" outlineLevel="1" x14ac:dyDescent="0.25">
      <c r="A207" s="7"/>
      <c r="B207" s="8"/>
      <c r="C207" s="18"/>
      <c r="D207" s="18"/>
      <c r="E207" s="18"/>
      <c r="F207" s="27"/>
      <c r="G207" t="str">
        <f t="shared" ref="G207" si="44">_xlfn.CONCAT(H207:M207)</f>
        <v>YYBLBzd</v>
      </c>
      <c r="H207" s="648" t="s">
        <v>340</v>
      </c>
      <c r="I207" s="648" t="s">
        <v>340</v>
      </c>
      <c r="J207" s="648" t="s">
        <v>14</v>
      </c>
      <c r="K207" s="648" t="s">
        <v>16</v>
      </c>
      <c r="L207" s="648" t="s">
        <v>14</v>
      </c>
      <c r="M207" s="648" t="s">
        <v>918</v>
      </c>
      <c r="N207" t="b">
        <f>AND(COUNTIF(G210:$G$239,G207))</f>
        <v>0</v>
      </c>
      <c r="O207" s="34" t="s">
        <v>1171</v>
      </c>
      <c r="R207" s="248" t="b">
        <v>1</v>
      </c>
      <c r="T207" s="248">
        <f t="shared" si="29"/>
        <v>1</v>
      </c>
      <c r="V207" s="230">
        <f t="shared" si="30"/>
        <v>0</v>
      </c>
      <c r="AX207" s="17"/>
      <c r="AY207" s="9"/>
      <c r="AZ207" s="9"/>
      <c r="BA207" s="9"/>
    </row>
    <row r="208" spans="1:53" ht="15" outlineLevel="1" x14ac:dyDescent="0.25">
      <c r="A208" s="7"/>
      <c r="B208" s="8"/>
      <c r="C208" s="18"/>
      <c r="D208" s="18"/>
      <c r="E208" s="18"/>
      <c r="F208" s="27"/>
      <c r="G208" t="str">
        <f t="shared" si="42"/>
        <v>YYLBNb</v>
      </c>
      <c r="H208" s="648" t="s">
        <v>340</v>
      </c>
      <c r="I208" s="648" t="s">
        <v>340</v>
      </c>
      <c r="J208" s="648" t="s">
        <v>16</v>
      </c>
      <c r="K208" s="648" t="s">
        <v>14</v>
      </c>
      <c r="L208" s="648" t="s">
        <v>75</v>
      </c>
      <c r="M208" s="648" t="s">
        <v>67</v>
      </c>
      <c r="N208" t="b">
        <f>AND(COUNTIF(G210:$G$239,G208))</f>
        <v>0</v>
      </c>
      <c r="O208" s="34" t="s">
        <v>1171</v>
      </c>
      <c r="R208" s="248" t="b">
        <v>1</v>
      </c>
      <c r="T208" s="248">
        <f t="shared" si="29"/>
        <v>1</v>
      </c>
      <c r="V208" s="230">
        <f t="shared" si="30"/>
        <v>0</v>
      </c>
      <c r="AX208" s="17"/>
      <c r="AY208" s="9"/>
      <c r="AZ208" s="9"/>
      <c r="BA208" s="9"/>
    </row>
    <row r="209" spans="1:53" ht="15" outlineLevel="1" x14ac:dyDescent="0.25">
      <c r="A209" s="7"/>
      <c r="B209" s="8"/>
      <c r="C209" s="18"/>
      <c r="D209" s="18"/>
      <c r="E209" s="18"/>
      <c r="F209" s="27"/>
      <c r="G209" t="str">
        <f t="shared" ref="G209" si="45">_xlfn.CONCAT(H209:M209)</f>
        <v>YYLBNbd</v>
      </c>
      <c r="H209" s="648" t="s">
        <v>340</v>
      </c>
      <c r="I209" s="648" t="s">
        <v>340</v>
      </c>
      <c r="J209" s="648" t="s">
        <v>16</v>
      </c>
      <c r="K209" s="648" t="s">
        <v>14</v>
      </c>
      <c r="L209" s="648" t="s">
        <v>75</v>
      </c>
      <c r="M209" s="648" t="s">
        <v>916</v>
      </c>
      <c r="N209" t="b">
        <f>AND(COUNTIF(G211:$G$239,G209))</f>
        <v>0</v>
      </c>
      <c r="O209" s="34" t="s">
        <v>1171</v>
      </c>
      <c r="R209" s="248" t="b">
        <v>1</v>
      </c>
      <c r="T209" s="248">
        <f t="shared" si="29"/>
        <v>1</v>
      </c>
      <c r="V209" s="230">
        <f t="shared" si="30"/>
        <v>0</v>
      </c>
      <c r="AX209" s="17"/>
      <c r="AY209" s="9"/>
      <c r="AZ209" s="9"/>
      <c r="BA209" s="9"/>
    </row>
    <row r="210" spans="1:53" ht="15" outlineLevel="1" x14ac:dyDescent="0.25">
      <c r="A210" s="7"/>
      <c r="B210" s="8"/>
      <c r="C210" s="18"/>
      <c r="D210" s="18"/>
      <c r="E210" s="18"/>
      <c r="F210" s="27"/>
      <c r="G210" t="str">
        <f t="shared" ref="G210:G212" si="46">_xlfn.CONCAT(H210:M210)</f>
        <v>YYNWNw</v>
      </c>
      <c r="H210" s="648" t="s">
        <v>340</v>
      </c>
      <c r="I210" s="648" t="s">
        <v>340</v>
      </c>
      <c r="J210" s="648" t="s">
        <v>75</v>
      </c>
      <c r="K210" s="648" t="s">
        <v>8</v>
      </c>
      <c r="L210" s="648" t="s">
        <v>75</v>
      </c>
      <c r="M210" s="649" t="s">
        <v>64</v>
      </c>
      <c r="N210" t="b">
        <f>AND(COUNTIF(G211:$G$239,G210))</f>
        <v>0</v>
      </c>
      <c r="O210" s="34" t="s">
        <v>1166</v>
      </c>
      <c r="R210" s="248" t="b">
        <v>1</v>
      </c>
      <c r="T210" s="248">
        <f t="shared" si="29"/>
        <v>1</v>
      </c>
      <c r="V210" s="230">
        <f t="shared" si="30"/>
        <v>0</v>
      </c>
      <c r="AX210" s="17"/>
      <c r="AY210" s="9"/>
      <c r="AZ210" s="9"/>
      <c r="BA210" s="9"/>
    </row>
    <row r="211" spans="1:53" ht="15" outlineLevel="1" x14ac:dyDescent="0.25">
      <c r="A211" s="7"/>
      <c r="B211" s="8"/>
      <c r="C211" s="18"/>
      <c r="D211" s="18"/>
      <c r="E211" s="18"/>
      <c r="F211" s="27"/>
      <c r="G211" t="str">
        <f t="shared" ref="G211" si="47">_xlfn.CONCAT(H211:M211)</f>
        <v>YYNWNwd</v>
      </c>
      <c r="H211" s="648" t="s">
        <v>340</v>
      </c>
      <c r="I211" s="648" t="s">
        <v>340</v>
      </c>
      <c r="J211" s="648" t="s">
        <v>75</v>
      </c>
      <c r="K211" s="648" t="s">
        <v>8</v>
      </c>
      <c r="L211" s="648" t="s">
        <v>75</v>
      </c>
      <c r="M211" s="649" t="s">
        <v>915</v>
      </c>
      <c r="N211" t="b">
        <f>AND(COUNTIF(G212:$G$239,G211))</f>
        <v>0</v>
      </c>
      <c r="O211" s="34" t="s">
        <v>1166</v>
      </c>
      <c r="R211" s="248" t="b">
        <v>1</v>
      </c>
      <c r="T211" s="248">
        <f t="shared" si="29"/>
        <v>1</v>
      </c>
      <c r="V211" s="230">
        <f t="shared" si="30"/>
        <v>0</v>
      </c>
      <c r="AX211" s="17"/>
      <c r="AY211" s="9"/>
      <c r="AZ211" s="9"/>
      <c r="BA211" s="9"/>
    </row>
    <row r="212" spans="1:53" ht="15" outlineLevel="1" x14ac:dyDescent="0.25">
      <c r="A212" s="7"/>
      <c r="B212" s="8"/>
      <c r="C212" s="18"/>
      <c r="D212" s="18"/>
      <c r="E212" s="18"/>
      <c r="F212" s="27"/>
      <c r="G212" t="str">
        <f t="shared" si="46"/>
        <v>YYWNWz</v>
      </c>
      <c r="H212" s="648" t="s">
        <v>340</v>
      </c>
      <c r="I212" s="648" t="s">
        <v>340</v>
      </c>
      <c r="J212" s="648" t="s">
        <v>8</v>
      </c>
      <c r="K212" s="648" t="s">
        <v>75</v>
      </c>
      <c r="L212" s="648" t="s">
        <v>8</v>
      </c>
      <c r="M212" s="648" t="s">
        <v>71</v>
      </c>
      <c r="N212" t="b">
        <f>AND(COUNTIF(G213:$G$239,G212))</f>
        <v>0</v>
      </c>
      <c r="O212" s="34" t="s">
        <v>1166</v>
      </c>
      <c r="R212" s="248" t="b">
        <v>1</v>
      </c>
      <c r="T212" s="248">
        <f t="shared" si="29"/>
        <v>1</v>
      </c>
      <c r="V212" s="230">
        <f t="shared" si="30"/>
        <v>0</v>
      </c>
      <c r="AX212" s="17"/>
      <c r="AY212" s="9"/>
      <c r="AZ212" s="9"/>
      <c r="BA212" s="9"/>
    </row>
    <row r="213" spans="1:53" ht="15" outlineLevel="1" x14ac:dyDescent="0.25">
      <c r="A213" s="7"/>
      <c r="B213" s="8"/>
      <c r="C213" s="18"/>
      <c r="D213" s="18"/>
      <c r="E213" s="18"/>
      <c r="F213" s="27"/>
      <c r="G213" t="str">
        <f t="shared" ref="G213" si="48">_xlfn.CONCAT(H213:M213)</f>
        <v>YYWNWzd</v>
      </c>
      <c r="H213" s="648" t="s">
        <v>340</v>
      </c>
      <c r="I213" s="648" t="s">
        <v>340</v>
      </c>
      <c r="J213" s="648" t="s">
        <v>8</v>
      </c>
      <c r="K213" s="648" t="s">
        <v>75</v>
      </c>
      <c r="L213" s="648" t="s">
        <v>8</v>
      </c>
      <c r="M213" s="648" t="s">
        <v>918</v>
      </c>
      <c r="N213" t="b">
        <f>AND(COUNTIF(G214:$G$239,G213))</f>
        <v>0</v>
      </c>
      <c r="O213" s="34" t="s">
        <v>1166</v>
      </c>
      <c r="R213" s="248" t="b">
        <v>1</v>
      </c>
      <c r="T213" s="248">
        <f t="shared" si="29"/>
        <v>1</v>
      </c>
      <c r="V213" s="230">
        <f t="shared" si="30"/>
        <v>0</v>
      </c>
      <c r="AX213" s="17"/>
      <c r="AY213" s="9"/>
      <c r="AZ213" s="9"/>
      <c r="BA213" s="9"/>
    </row>
    <row r="214" spans="1:53" ht="15" outlineLevel="1" x14ac:dyDescent="0.25">
      <c r="A214" s="7"/>
      <c r="B214" s="8"/>
      <c r="C214" s="18"/>
      <c r="D214" s="18"/>
      <c r="E214" s="18"/>
      <c r="F214" s="27"/>
      <c r="G214" t="str">
        <f t="shared" si="28"/>
        <v>YYNWBr</v>
      </c>
      <c r="H214" s="648" t="s">
        <v>340</v>
      </c>
      <c r="I214" s="648" t="s">
        <v>340</v>
      </c>
      <c r="J214" s="648" t="s">
        <v>75</v>
      </c>
      <c r="K214" s="648" t="s">
        <v>8</v>
      </c>
      <c r="L214" s="648" t="s">
        <v>14</v>
      </c>
      <c r="M214" s="648" t="s">
        <v>63</v>
      </c>
      <c r="N214" t="b">
        <f>AND(COUNTIF(G215:$G$239,G214))</f>
        <v>0</v>
      </c>
      <c r="O214" s="34" t="s">
        <v>792</v>
      </c>
      <c r="P214" s="34" t="s">
        <v>1172</v>
      </c>
      <c r="R214" s="248" t="b">
        <v>1</v>
      </c>
      <c r="T214" s="248">
        <f t="shared" si="29"/>
        <v>1</v>
      </c>
      <c r="V214" s="230">
        <f t="shared" si="30"/>
        <v>0</v>
      </c>
      <c r="AX214" s="17"/>
      <c r="AY214" s="9"/>
      <c r="AZ214" s="9"/>
      <c r="BA214" s="9"/>
    </row>
    <row r="215" spans="1:53" ht="15" outlineLevel="1" x14ac:dyDescent="0.25">
      <c r="A215" s="7"/>
      <c r="B215" s="8"/>
      <c r="C215" s="18"/>
      <c r="D215" s="18"/>
      <c r="E215" s="18"/>
      <c r="F215" s="27"/>
      <c r="G215" t="str">
        <f t="shared" ref="G215" si="49">_xlfn.CONCAT(H215:M215)</f>
        <v>YYNWBrd</v>
      </c>
      <c r="H215" s="648" t="s">
        <v>340</v>
      </c>
      <c r="I215" s="648" t="s">
        <v>340</v>
      </c>
      <c r="J215" s="648" t="s">
        <v>75</v>
      </c>
      <c r="K215" s="648" t="s">
        <v>8</v>
      </c>
      <c r="L215" s="648" t="s">
        <v>14</v>
      </c>
      <c r="M215" s="648" t="s">
        <v>919</v>
      </c>
      <c r="N215" t="b">
        <f>AND(COUNTIF(G216:$G$239,G215))</f>
        <v>0</v>
      </c>
      <c r="O215" s="34" t="s">
        <v>792</v>
      </c>
      <c r="P215" s="34" t="s">
        <v>1172</v>
      </c>
      <c r="R215" s="248" t="b">
        <v>1</v>
      </c>
      <c r="T215" s="248">
        <f t="shared" si="29"/>
        <v>1</v>
      </c>
      <c r="V215" s="230">
        <f t="shared" si="30"/>
        <v>0</v>
      </c>
      <c r="AX215" s="17"/>
      <c r="AY215" s="9"/>
      <c r="AZ215" s="9"/>
      <c r="BA215" s="9"/>
    </row>
    <row r="216" spans="1:53" ht="15" outlineLevel="1" x14ac:dyDescent="0.25">
      <c r="A216" s="7"/>
      <c r="B216" s="8"/>
      <c r="C216" s="18"/>
      <c r="D216" s="18"/>
      <c r="E216" s="18"/>
      <c r="F216" s="27"/>
      <c r="G216" t="str">
        <f t="shared" si="28"/>
        <v>YYWBNw</v>
      </c>
      <c r="H216" s="648" t="s">
        <v>340</v>
      </c>
      <c r="I216" s="648" t="s">
        <v>340</v>
      </c>
      <c r="J216" s="648" t="s">
        <v>8</v>
      </c>
      <c r="K216" s="648" t="s">
        <v>14</v>
      </c>
      <c r="L216" s="648" t="s">
        <v>75</v>
      </c>
      <c r="M216" s="648" t="s">
        <v>64</v>
      </c>
      <c r="N216" t="b">
        <f>AND(COUNTIF(G217:$G$239,G216))</f>
        <v>0</v>
      </c>
      <c r="O216" s="34" t="s">
        <v>792</v>
      </c>
      <c r="P216" s="34" t="s">
        <v>1172</v>
      </c>
      <c r="Q216" s="34" t="s">
        <v>994</v>
      </c>
      <c r="R216" s="248" t="b">
        <v>1</v>
      </c>
      <c r="T216" s="248">
        <f t="shared" si="29"/>
        <v>1</v>
      </c>
      <c r="V216" s="230">
        <f t="shared" si="30"/>
        <v>0</v>
      </c>
      <c r="AX216" s="17"/>
      <c r="AY216" s="9"/>
      <c r="AZ216" s="9"/>
      <c r="BA216" s="9"/>
    </row>
    <row r="217" spans="1:53" ht="15" outlineLevel="1" x14ac:dyDescent="0.25">
      <c r="A217" s="7"/>
      <c r="B217" s="8"/>
      <c r="C217" s="18"/>
      <c r="D217" s="18"/>
      <c r="E217" s="18"/>
      <c r="F217" s="27"/>
      <c r="G217" t="str">
        <f t="shared" ref="G217" si="50">_xlfn.CONCAT(H217:M217)</f>
        <v>YYWBNwd</v>
      </c>
      <c r="H217" s="648" t="s">
        <v>340</v>
      </c>
      <c r="I217" s="648" t="s">
        <v>340</v>
      </c>
      <c r="J217" s="648" t="s">
        <v>8</v>
      </c>
      <c r="K217" s="648" t="s">
        <v>14</v>
      </c>
      <c r="L217" s="648" t="s">
        <v>75</v>
      </c>
      <c r="M217" s="648" t="s">
        <v>915</v>
      </c>
      <c r="N217" t="b">
        <f>AND(COUNTIF(G218:$G$239,G217))</f>
        <v>0</v>
      </c>
      <c r="O217" s="34" t="s">
        <v>792</v>
      </c>
      <c r="P217" s="34" t="s">
        <v>1172</v>
      </c>
      <c r="Q217" s="34" t="s">
        <v>994</v>
      </c>
      <c r="R217" s="248" t="b">
        <v>1</v>
      </c>
      <c r="T217" s="248">
        <f t="shared" si="29"/>
        <v>1</v>
      </c>
      <c r="V217" s="230">
        <f t="shared" si="30"/>
        <v>0</v>
      </c>
      <c r="AX217" s="17"/>
      <c r="AY217" s="9"/>
      <c r="AZ217" s="9"/>
      <c r="BA217" s="9"/>
    </row>
    <row r="218" spans="1:53" ht="15" outlineLevel="1" x14ac:dyDescent="0.25">
      <c r="A218" s="7"/>
      <c r="B218" s="8"/>
      <c r="C218" s="18"/>
      <c r="D218" s="18"/>
      <c r="E218" s="18"/>
      <c r="F218" s="27"/>
      <c r="G218" t="str">
        <f t="shared" si="28"/>
        <v>YYBNWb</v>
      </c>
      <c r="H218" s="648" t="s">
        <v>340</v>
      </c>
      <c r="I218" s="648" t="s">
        <v>340</v>
      </c>
      <c r="J218" s="648" t="s">
        <v>14</v>
      </c>
      <c r="K218" s="648" t="s">
        <v>75</v>
      </c>
      <c r="L218" s="648" t="s">
        <v>8</v>
      </c>
      <c r="M218" s="648" t="s">
        <v>67</v>
      </c>
      <c r="N218" t="b">
        <f>AND(COUNTIF(G219:$G$239,G218))</f>
        <v>0</v>
      </c>
      <c r="O218" s="34" t="s">
        <v>792</v>
      </c>
      <c r="P218" s="34" t="s">
        <v>1172</v>
      </c>
      <c r="R218" s="248" t="b">
        <v>1</v>
      </c>
      <c r="T218" s="248">
        <f t="shared" si="29"/>
        <v>1</v>
      </c>
      <c r="V218" s="230">
        <f t="shared" si="30"/>
        <v>0</v>
      </c>
      <c r="AX218" s="17"/>
      <c r="AY218" s="9"/>
      <c r="AZ218" s="9"/>
      <c r="BA218" s="9"/>
    </row>
    <row r="219" spans="1:53" ht="15" outlineLevel="1" x14ac:dyDescent="0.25">
      <c r="A219" s="7"/>
      <c r="B219" s="8"/>
      <c r="C219" s="18"/>
      <c r="D219" s="18"/>
      <c r="E219" s="18"/>
      <c r="F219" s="27"/>
      <c r="G219" t="str">
        <f t="shared" ref="G219:G226" si="51">_xlfn.CONCAT(H219:M219)</f>
        <v>YYBNWbd</v>
      </c>
      <c r="H219" s="648" t="s">
        <v>340</v>
      </c>
      <c r="I219" s="648" t="s">
        <v>340</v>
      </c>
      <c r="J219" s="648" t="s">
        <v>14</v>
      </c>
      <c r="K219" s="648" t="s">
        <v>75</v>
      </c>
      <c r="L219" s="648" t="s">
        <v>8</v>
      </c>
      <c r="M219" s="648" t="s">
        <v>916</v>
      </c>
      <c r="N219" t="b">
        <f>AND(COUNTIF(G227:$G$239,G219))</f>
        <v>0</v>
      </c>
      <c r="O219" s="34" t="s">
        <v>792</v>
      </c>
      <c r="P219" s="34" t="s">
        <v>1172</v>
      </c>
      <c r="R219" s="248" t="b">
        <v>1</v>
      </c>
      <c r="T219" s="248">
        <f t="shared" si="29"/>
        <v>1</v>
      </c>
      <c r="V219" s="230">
        <f t="shared" si="30"/>
        <v>0</v>
      </c>
      <c r="AX219" s="17"/>
      <c r="AY219" s="9"/>
      <c r="AZ219" s="9"/>
      <c r="BA219" s="9"/>
    </row>
    <row r="220" spans="1:53" ht="15" outlineLevel="1" x14ac:dyDescent="0.25">
      <c r="A220" s="7"/>
      <c r="B220" s="8"/>
      <c r="C220" s="18"/>
      <c r="D220" s="18"/>
      <c r="E220" s="18"/>
      <c r="F220" s="27"/>
      <c r="G220" t="str">
        <f t="shared" si="51"/>
        <v>YYNWBl</v>
      </c>
      <c r="H220" s="648" t="s">
        <v>340</v>
      </c>
      <c r="I220" s="648" t="s">
        <v>340</v>
      </c>
      <c r="J220" s="648" t="s">
        <v>75</v>
      </c>
      <c r="K220" s="648" t="s">
        <v>8</v>
      </c>
      <c r="L220" s="648" t="s">
        <v>14</v>
      </c>
      <c r="M220" s="648" t="s">
        <v>68</v>
      </c>
      <c r="N220" t="b">
        <f>AND(COUNTIF(G228:$G$239,G220))</f>
        <v>0</v>
      </c>
      <c r="O220" s="34" t="s">
        <v>1172</v>
      </c>
      <c r="R220" s="248" t="b">
        <v>1</v>
      </c>
      <c r="T220" s="248">
        <f t="shared" si="29"/>
        <v>1</v>
      </c>
      <c r="V220" s="230">
        <f t="shared" si="30"/>
        <v>0</v>
      </c>
      <c r="AX220" s="17"/>
      <c r="AY220" s="9"/>
      <c r="AZ220" s="9"/>
      <c r="BA220" s="9"/>
    </row>
    <row r="221" spans="1:53" ht="15" outlineLevel="1" x14ac:dyDescent="0.25">
      <c r="A221" s="7"/>
      <c r="B221" s="8"/>
      <c r="C221" s="18"/>
      <c r="D221" s="18"/>
      <c r="E221" s="18"/>
      <c r="F221" s="27"/>
      <c r="G221" t="str">
        <f t="shared" si="51"/>
        <v>YYWBLw</v>
      </c>
      <c r="H221" s="648" t="s">
        <v>340</v>
      </c>
      <c r="I221" s="648" t="s">
        <v>340</v>
      </c>
      <c r="J221" s="648" t="s">
        <v>8</v>
      </c>
      <c r="K221" s="648" t="s">
        <v>14</v>
      </c>
      <c r="L221" s="648" t="s">
        <v>16</v>
      </c>
      <c r="M221" s="648" t="s">
        <v>64</v>
      </c>
      <c r="N221" t="b">
        <f>AND(COUNTIF(G229:$G$239,G221))</f>
        <v>0</v>
      </c>
      <c r="O221" s="34" t="s">
        <v>1172</v>
      </c>
      <c r="R221" s="248" t="b">
        <v>1</v>
      </c>
      <c r="T221" s="248">
        <f t="shared" si="29"/>
        <v>1</v>
      </c>
      <c r="V221" s="230">
        <f t="shared" si="30"/>
        <v>0</v>
      </c>
      <c r="AX221" s="17"/>
      <c r="AY221" s="9"/>
      <c r="AZ221" s="9"/>
      <c r="BA221" s="9"/>
    </row>
    <row r="222" spans="1:53" ht="15" outlineLevel="1" x14ac:dyDescent="0.25">
      <c r="A222" s="7"/>
      <c r="B222" s="8"/>
      <c r="C222" s="18"/>
      <c r="D222" s="18"/>
      <c r="E222" s="18"/>
      <c r="F222" s="27"/>
      <c r="G222" t="str">
        <f t="shared" si="51"/>
        <v>YYWBLwd</v>
      </c>
      <c r="H222" s="648" t="s">
        <v>340</v>
      </c>
      <c r="I222" s="648" t="s">
        <v>340</v>
      </c>
      <c r="J222" s="648" t="s">
        <v>8</v>
      </c>
      <c r="K222" s="648" t="s">
        <v>14</v>
      </c>
      <c r="L222" s="648" t="s">
        <v>16</v>
      </c>
      <c r="M222" s="648" t="s">
        <v>915</v>
      </c>
      <c r="N222" t="b">
        <f>AND(COUNTIF(G230:$G$239,G222))</f>
        <v>0</v>
      </c>
      <c r="O222" s="34" t="s">
        <v>1172</v>
      </c>
      <c r="R222" s="248" t="b">
        <v>1</v>
      </c>
      <c r="T222" s="248">
        <f t="shared" si="29"/>
        <v>1</v>
      </c>
      <c r="V222" s="230">
        <f t="shared" si="30"/>
        <v>0</v>
      </c>
      <c r="AX222" s="17"/>
      <c r="AY222" s="9"/>
      <c r="AZ222" s="9"/>
      <c r="BA222" s="9"/>
    </row>
    <row r="223" spans="1:53" ht="15" outlineLevel="1" x14ac:dyDescent="0.25">
      <c r="A223" s="7"/>
      <c r="B223" s="8"/>
      <c r="C223" s="18"/>
      <c r="D223" s="18"/>
      <c r="E223" s="18"/>
      <c r="F223" s="27"/>
      <c r="G223" t="str">
        <f t="shared" si="51"/>
        <v>YYBLWb</v>
      </c>
      <c r="H223" s="648" t="s">
        <v>340</v>
      </c>
      <c r="I223" s="648" t="s">
        <v>340</v>
      </c>
      <c r="J223" s="648" t="s">
        <v>14</v>
      </c>
      <c r="K223" s="648" t="s">
        <v>16</v>
      </c>
      <c r="L223" s="648" t="s">
        <v>8</v>
      </c>
      <c r="M223" s="648" t="s">
        <v>67</v>
      </c>
      <c r="N223" t="b">
        <f>AND(COUNTIF(G230:$G$239,G223))</f>
        <v>0</v>
      </c>
      <c r="O223" s="34" t="s">
        <v>1172</v>
      </c>
      <c r="R223" s="248" t="b">
        <v>1</v>
      </c>
      <c r="T223" s="248">
        <f t="shared" si="29"/>
        <v>1</v>
      </c>
      <c r="V223" s="230">
        <f t="shared" si="30"/>
        <v>0</v>
      </c>
      <c r="AX223" s="17"/>
      <c r="AY223" s="9"/>
      <c r="AZ223" s="9"/>
      <c r="BA223" s="9"/>
    </row>
    <row r="224" spans="1:53" ht="15" outlineLevel="1" x14ac:dyDescent="0.25">
      <c r="A224" s="7"/>
      <c r="B224" s="8"/>
      <c r="C224" s="18"/>
      <c r="D224" s="18"/>
      <c r="E224" s="18"/>
      <c r="F224" s="27"/>
      <c r="G224" t="str">
        <f t="shared" si="51"/>
        <v>YYBLWbd</v>
      </c>
      <c r="H224" s="648" t="s">
        <v>340</v>
      </c>
      <c r="I224" s="648" t="s">
        <v>340</v>
      </c>
      <c r="J224" s="648" t="s">
        <v>14</v>
      </c>
      <c r="K224" s="648" t="s">
        <v>16</v>
      </c>
      <c r="L224" s="648" t="s">
        <v>8</v>
      </c>
      <c r="M224" s="648" t="s">
        <v>916</v>
      </c>
      <c r="N224" t="b">
        <f>AND(COUNTIF(G231:$G$239,G224))</f>
        <v>0</v>
      </c>
      <c r="O224" s="34" t="s">
        <v>1172</v>
      </c>
      <c r="R224" s="248" t="b">
        <v>1</v>
      </c>
      <c r="T224" s="248">
        <f t="shared" si="29"/>
        <v>1</v>
      </c>
      <c r="V224" s="230">
        <f t="shared" si="30"/>
        <v>0</v>
      </c>
      <c r="AX224" s="17"/>
      <c r="AY224" s="9"/>
      <c r="AZ224" s="9"/>
      <c r="BA224" s="9"/>
    </row>
    <row r="225" spans="1:53" ht="15" outlineLevel="1" x14ac:dyDescent="0.25">
      <c r="A225" s="7"/>
      <c r="B225" s="8"/>
      <c r="C225" s="18"/>
      <c r="D225" s="18"/>
      <c r="E225" s="18"/>
      <c r="F225" s="27"/>
      <c r="G225" t="str">
        <f t="shared" si="51"/>
        <v>YYLWBr</v>
      </c>
      <c r="H225" s="648" t="s">
        <v>340</v>
      </c>
      <c r="I225" s="648" t="s">
        <v>340</v>
      </c>
      <c r="J225" s="648" t="s">
        <v>16</v>
      </c>
      <c r="K225" s="648" t="s">
        <v>8</v>
      </c>
      <c r="L225" s="648" t="s">
        <v>14</v>
      </c>
      <c r="M225" s="648" t="s">
        <v>63</v>
      </c>
      <c r="N225" t="b">
        <f>AND(COUNTIF(G231:$G$239,G225))</f>
        <v>0</v>
      </c>
      <c r="O225" s="34" t="s">
        <v>1172</v>
      </c>
      <c r="R225" s="248" t="b">
        <v>1</v>
      </c>
      <c r="T225" s="248">
        <f t="shared" si="29"/>
        <v>1</v>
      </c>
      <c r="V225" s="230">
        <f t="shared" si="30"/>
        <v>0</v>
      </c>
      <c r="AX225" s="17"/>
      <c r="AY225" s="9"/>
      <c r="AZ225" s="9"/>
      <c r="BA225" s="9"/>
    </row>
    <row r="226" spans="1:53" ht="15" outlineLevel="1" x14ac:dyDescent="0.25">
      <c r="A226" s="7"/>
      <c r="B226" s="8"/>
      <c r="C226" s="18"/>
      <c r="D226" s="18"/>
      <c r="E226" s="18"/>
      <c r="F226" s="27"/>
      <c r="G226" t="str">
        <f t="shared" si="51"/>
        <v>YYLWBrd</v>
      </c>
      <c r="H226" s="648" t="s">
        <v>340</v>
      </c>
      <c r="I226" s="648" t="s">
        <v>340</v>
      </c>
      <c r="J226" s="648" t="s">
        <v>16</v>
      </c>
      <c r="K226" s="648" t="s">
        <v>8</v>
      </c>
      <c r="L226" s="648" t="s">
        <v>14</v>
      </c>
      <c r="M226" s="648" t="s">
        <v>919</v>
      </c>
      <c r="N226" t="b">
        <f>AND(COUNTIF(G232:$G$239,G226))</f>
        <v>0</v>
      </c>
      <c r="O226" s="34" t="s">
        <v>1172</v>
      </c>
      <c r="R226" s="248" t="b">
        <v>1</v>
      </c>
      <c r="T226" s="248">
        <f t="shared" ref="T226:T239" si="52">IF(OR(M226="a",M226="a2",M226="sp"),0,1)</f>
        <v>1</v>
      </c>
      <c r="V226" s="230">
        <f t="shared" ref="V226:V239" si="53">1-T226</f>
        <v>0</v>
      </c>
      <c r="AX226" s="17"/>
      <c r="AY226" s="9"/>
      <c r="AZ226" s="9"/>
      <c r="BA226" s="9"/>
    </row>
    <row r="227" spans="1:53" ht="15" outlineLevel="1" x14ac:dyDescent="0.25">
      <c r="A227" s="7"/>
      <c r="B227" s="8"/>
      <c r="C227" s="18"/>
      <c r="D227" s="18"/>
      <c r="E227" s="18"/>
      <c r="F227" s="27"/>
      <c r="G227" t="str">
        <f t="shared" si="28"/>
        <v>AAAA2Nw</v>
      </c>
      <c r="H227" s="648" t="s">
        <v>23</v>
      </c>
      <c r="I227" s="648" t="s">
        <v>23</v>
      </c>
      <c r="J227" s="648" t="s">
        <v>23</v>
      </c>
      <c r="K227" s="648" t="s">
        <v>1132</v>
      </c>
      <c r="L227" s="648" t="s">
        <v>75</v>
      </c>
      <c r="M227" s="648" t="s">
        <v>64</v>
      </c>
      <c r="N227" t="b">
        <f>AND(COUNTIF(G228:$G$239,G227))</f>
        <v>0</v>
      </c>
      <c r="O227" s="34" t="s">
        <v>1168</v>
      </c>
      <c r="R227" s="248" t="b">
        <v>1</v>
      </c>
      <c r="T227" s="248">
        <f t="shared" si="52"/>
        <v>1</v>
      </c>
      <c r="V227" s="230">
        <f t="shared" si="53"/>
        <v>0</v>
      </c>
      <c r="AX227" s="17"/>
      <c r="AY227" s="9"/>
      <c r="AZ227" s="9"/>
      <c r="BA227" s="9"/>
    </row>
    <row r="228" spans="1:53" ht="15" outlineLevel="1" x14ac:dyDescent="0.25">
      <c r="A228" s="7"/>
      <c r="B228" s="8"/>
      <c r="C228" s="18"/>
      <c r="D228" s="18"/>
      <c r="E228" s="18"/>
      <c r="F228" s="27"/>
      <c r="G228" t="str">
        <f t="shared" ref="G228" si="54">_xlfn.CONCAT(H228:M228)</f>
        <v>AAAA2Nwd</v>
      </c>
      <c r="H228" s="648" t="s">
        <v>23</v>
      </c>
      <c r="I228" s="648" t="s">
        <v>23</v>
      </c>
      <c r="J228" s="648" t="s">
        <v>23</v>
      </c>
      <c r="K228" s="648" t="s">
        <v>1132</v>
      </c>
      <c r="L228" s="648" t="s">
        <v>75</v>
      </c>
      <c r="M228" s="648" t="s">
        <v>915</v>
      </c>
      <c r="N228" t="b">
        <f>AND(COUNTIF(G229:$G$239,G228))</f>
        <v>0</v>
      </c>
      <c r="O228" s="34" t="s">
        <v>1168</v>
      </c>
      <c r="R228" s="248" t="b">
        <v>1</v>
      </c>
      <c r="T228" s="248">
        <f t="shared" si="52"/>
        <v>1</v>
      </c>
      <c r="V228" s="230">
        <f t="shared" si="53"/>
        <v>0</v>
      </c>
      <c r="AX228" s="17"/>
      <c r="AY228" s="9"/>
      <c r="AZ228" s="9"/>
      <c r="BA228" s="9"/>
    </row>
    <row r="229" spans="1:53" ht="15" outlineLevel="1" x14ac:dyDescent="0.25">
      <c r="A229" s="7"/>
      <c r="B229" s="8"/>
      <c r="C229" s="18"/>
      <c r="D229" s="18"/>
      <c r="E229" s="18"/>
      <c r="F229" s="27"/>
      <c r="G229" t="str">
        <f t="shared" si="28"/>
        <v>AAANWb</v>
      </c>
      <c r="H229" s="648" t="s">
        <v>23</v>
      </c>
      <c r="I229" s="648" t="s">
        <v>23</v>
      </c>
      <c r="J229" s="648" t="s">
        <v>23</v>
      </c>
      <c r="K229" s="648" t="s">
        <v>75</v>
      </c>
      <c r="L229" s="648" t="s">
        <v>8</v>
      </c>
      <c r="M229" s="648" t="s">
        <v>67</v>
      </c>
      <c r="N229" t="b">
        <f>AND(COUNTIF(G230:$G$239,G229))</f>
        <v>0</v>
      </c>
      <c r="O229" s="34" t="s">
        <v>1168</v>
      </c>
      <c r="R229" s="248" t="b">
        <v>1</v>
      </c>
      <c r="T229" s="248">
        <f t="shared" si="52"/>
        <v>1</v>
      </c>
      <c r="V229" s="230">
        <f t="shared" si="53"/>
        <v>0</v>
      </c>
      <c r="AX229" s="17"/>
      <c r="AY229" s="9"/>
      <c r="AZ229" s="9"/>
      <c r="BA229" s="9"/>
    </row>
    <row r="230" spans="1:53" ht="15" outlineLevel="1" x14ac:dyDescent="0.25">
      <c r="A230" s="7"/>
      <c r="B230" s="8"/>
      <c r="C230" s="18"/>
      <c r="D230" s="18"/>
      <c r="E230" s="18"/>
      <c r="F230" s="27"/>
      <c r="G230" t="str">
        <f t="shared" ref="G230" si="55">_xlfn.CONCAT(H230:M230)</f>
        <v>AAANWbd</v>
      </c>
      <c r="H230" s="648" t="s">
        <v>23</v>
      </c>
      <c r="I230" s="648" t="s">
        <v>23</v>
      </c>
      <c r="J230" s="648" t="s">
        <v>23</v>
      </c>
      <c r="K230" s="648" t="s">
        <v>75</v>
      </c>
      <c r="L230" s="648" t="s">
        <v>8</v>
      </c>
      <c r="M230" s="648" t="s">
        <v>916</v>
      </c>
      <c r="N230" t="b">
        <f>AND(COUNTIF(G231:$G$239,G230))</f>
        <v>0</v>
      </c>
      <c r="O230" s="34" t="s">
        <v>1168</v>
      </c>
      <c r="R230" s="248" t="b">
        <v>1</v>
      </c>
      <c r="T230" s="248">
        <f t="shared" si="52"/>
        <v>1</v>
      </c>
      <c r="V230" s="230">
        <f t="shared" si="53"/>
        <v>0</v>
      </c>
      <c r="AX230" s="17"/>
      <c r="AY230" s="9"/>
      <c r="AZ230" s="9"/>
      <c r="BA230" s="9"/>
    </row>
    <row r="231" spans="1:53" ht="15" outlineLevel="1" x14ac:dyDescent="0.25">
      <c r="A231" s="7"/>
      <c r="B231" s="8"/>
      <c r="C231" s="18"/>
      <c r="D231" s="18"/>
      <c r="E231" s="18"/>
      <c r="F231" s="27"/>
      <c r="G231" t="str">
        <f t="shared" si="28"/>
        <v>AANWBa</v>
      </c>
      <c r="H231" s="648" t="s">
        <v>23</v>
      </c>
      <c r="I231" s="648" t="s">
        <v>23</v>
      </c>
      <c r="J231" s="648" t="s">
        <v>75</v>
      </c>
      <c r="K231" s="648" t="s">
        <v>8</v>
      </c>
      <c r="L231" s="648" t="s">
        <v>14</v>
      </c>
      <c r="M231" s="648" t="s">
        <v>70</v>
      </c>
      <c r="N231" t="b">
        <f>AND(COUNTIF(G232:$G$239,G231))</f>
        <v>0</v>
      </c>
      <c r="O231" s="34" t="s">
        <v>1168</v>
      </c>
      <c r="R231" s="248" t="b">
        <v>1</v>
      </c>
      <c r="T231" s="248">
        <f t="shared" si="52"/>
        <v>0</v>
      </c>
      <c r="V231" s="230">
        <f t="shared" si="53"/>
        <v>1</v>
      </c>
      <c r="AX231" s="17"/>
      <c r="AY231" s="9"/>
      <c r="AZ231" s="9"/>
      <c r="BA231" s="9"/>
    </row>
    <row r="232" spans="1:53" ht="15" outlineLevel="1" x14ac:dyDescent="0.25">
      <c r="A232" s="7"/>
      <c r="B232" s="8"/>
      <c r="C232" s="18"/>
      <c r="D232" s="18"/>
      <c r="E232" s="18"/>
      <c r="F232" s="27"/>
      <c r="G232" t="str">
        <f t="shared" si="28"/>
        <v>AYWBA1a</v>
      </c>
      <c r="H232" s="648" t="s">
        <v>23</v>
      </c>
      <c r="I232" s="648" t="s">
        <v>340</v>
      </c>
      <c r="J232" s="648" t="s">
        <v>8</v>
      </c>
      <c r="K232" s="648" t="s">
        <v>14</v>
      </c>
      <c r="L232" s="648" t="s">
        <v>219</v>
      </c>
      <c r="M232" s="648" t="s">
        <v>70</v>
      </c>
      <c r="N232" t="b">
        <f>AND(COUNTIF(G233:$G$239,G232))</f>
        <v>0</v>
      </c>
      <c r="O232" s="34" t="s">
        <v>1168</v>
      </c>
      <c r="R232" s="248" t="b">
        <v>1</v>
      </c>
      <c r="T232" s="248">
        <f t="shared" si="52"/>
        <v>0</v>
      </c>
      <c r="V232" s="230">
        <f t="shared" si="53"/>
        <v>1</v>
      </c>
      <c r="AX232" s="17"/>
      <c r="AY232" s="9"/>
      <c r="AZ232" s="9"/>
      <c r="BA232" s="9"/>
    </row>
    <row r="233" spans="1:53" ht="15" outlineLevel="1" x14ac:dyDescent="0.25">
      <c r="A233" s="7"/>
      <c r="B233" s="8"/>
      <c r="C233" s="18"/>
      <c r="D233" s="18"/>
      <c r="E233" s="18"/>
      <c r="F233" s="27"/>
      <c r="G233" t="str">
        <f t="shared" si="28"/>
        <v>YYFWBz</v>
      </c>
      <c r="H233" s="648" t="s">
        <v>340</v>
      </c>
      <c r="I233" s="648" t="s">
        <v>340</v>
      </c>
      <c r="J233" s="648" t="s">
        <v>10</v>
      </c>
      <c r="K233" s="648" t="s">
        <v>8</v>
      </c>
      <c r="L233" s="648" t="s">
        <v>14</v>
      </c>
      <c r="M233" s="648" t="s">
        <v>71</v>
      </c>
      <c r="N233" t="b">
        <f>AND(COUNTIF(G234:$G$239,G233))</f>
        <v>0</v>
      </c>
      <c r="O233" s="34" t="s">
        <v>994</v>
      </c>
      <c r="R233" s="248" t="b">
        <v>1</v>
      </c>
      <c r="T233" s="248">
        <f t="shared" si="52"/>
        <v>1</v>
      </c>
      <c r="V233" s="230">
        <f t="shared" si="53"/>
        <v>0</v>
      </c>
      <c r="AX233" s="17"/>
      <c r="AY233" s="9"/>
      <c r="AZ233" s="9"/>
      <c r="BA233" s="9"/>
    </row>
    <row r="234" spans="1:53" ht="15" outlineLevel="1" x14ac:dyDescent="0.25">
      <c r="A234" s="7"/>
      <c r="B234" s="8"/>
      <c r="C234" s="18"/>
      <c r="D234" s="18"/>
      <c r="E234" s="18"/>
      <c r="F234" s="27"/>
      <c r="G234" t="str">
        <f t="shared" ref="G234" si="56">_xlfn.CONCAT(H234:M234)</f>
        <v>YYFWBzd</v>
      </c>
      <c r="H234" s="648" t="s">
        <v>340</v>
      </c>
      <c r="I234" s="648" t="s">
        <v>340</v>
      </c>
      <c r="J234" s="648" t="s">
        <v>10</v>
      </c>
      <c r="K234" s="648" t="s">
        <v>8</v>
      </c>
      <c r="L234" s="648" t="s">
        <v>14</v>
      </c>
      <c r="M234" s="648" t="s">
        <v>918</v>
      </c>
      <c r="N234" t="b">
        <f>AND(COUNTIF(G235:$G$239,G234))</f>
        <v>0</v>
      </c>
      <c r="O234" s="34" t="s">
        <v>994</v>
      </c>
      <c r="R234" s="248" t="b">
        <v>1</v>
      </c>
      <c r="T234" s="248">
        <f t="shared" si="52"/>
        <v>1</v>
      </c>
      <c r="V234" s="230">
        <f t="shared" si="53"/>
        <v>0</v>
      </c>
      <c r="AX234" s="17"/>
      <c r="AY234" s="9"/>
      <c r="AZ234" s="9"/>
      <c r="BA234" s="9"/>
    </row>
    <row r="235" spans="1:53" ht="15" outlineLevel="1" x14ac:dyDescent="0.25">
      <c r="A235" s="7"/>
      <c r="B235" s="8"/>
      <c r="C235" s="18"/>
      <c r="D235" s="18"/>
      <c r="E235" s="18"/>
      <c r="F235" s="27"/>
      <c r="G235" t="str">
        <f t="shared" si="28"/>
        <v>YYBNWf</v>
      </c>
      <c r="H235" s="648" t="s">
        <v>340</v>
      </c>
      <c r="I235" s="648" t="s">
        <v>340</v>
      </c>
      <c r="J235" s="648" t="s">
        <v>14</v>
      </c>
      <c r="K235" s="648" t="s">
        <v>75</v>
      </c>
      <c r="L235" s="648" t="s">
        <v>8</v>
      </c>
      <c r="M235" s="648" t="s">
        <v>65</v>
      </c>
      <c r="N235" t="b">
        <f>AND(COUNTIF(G236:$G$239,G235))</f>
        <v>0</v>
      </c>
      <c r="O235" s="34" t="s">
        <v>994</v>
      </c>
      <c r="R235" s="248" t="b">
        <v>1</v>
      </c>
      <c r="T235" s="248">
        <f t="shared" si="52"/>
        <v>1</v>
      </c>
      <c r="V235" s="230">
        <f t="shared" si="53"/>
        <v>0</v>
      </c>
      <c r="AX235" s="17"/>
      <c r="AY235" s="9"/>
      <c r="AZ235" s="9"/>
      <c r="BA235" s="9"/>
    </row>
    <row r="236" spans="1:53" ht="15" outlineLevel="1" x14ac:dyDescent="0.25">
      <c r="A236" s="7"/>
      <c r="B236" s="8"/>
      <c r="C236" s="18"/>
      <c r="D236" s="18"/>
      <c r="E236" s="18"/>
      <c r="F236" s="27"/>
      <c r="G236" t="str">
        <f t="shared" si="28"/>
        <v>YYNWFw</v>
      </c>
      <c r="H236" s="648" t="s">
        <v>340</v>
      </c>
      <c r="I236" s="648" t="s">
        <v>340</v>
      </c>
      <c r="J236" s="648" t="s">
        <v>75</v>
      </c>
      <c r="K236" s="648" t="s">
        <v>8</v>
      </c>
      <c r="L236" s="648" t="s">
        <v>10</v>
      </c>
      <c r="M236" s="648" t="s">
        <v>64</v>
      </c>
      <c r="N236" t="b">
        <f>AND(COUNTIF(G237:$G$239,G236))</f>
        <v>0</v>
      </c>
      <c r="O236" s="34" t="s">
        <v>994</v>
      </c>
      <c r="R236" s="248" t="b">
        <v>1</v>
      </c>
      <c r="T236" s="248">
        <f t="shared" si="52"/>
        <v>1</v>
      </c>
      <c r="V236" s="230">
        <f t="shared" si="53"/>
        <v>0</v>
      </c>
      <c r="AX236" s="17"/>
      <c r="AY236" s="9"/>
      <c r="AZ236" s="9"/>
      <c r="BA236" s="9"/>
    </row>
    <row r="237" spans="1:53" ht="15" outlineLevel="1" x14ac:dyDescent="0.25">
      <c r="A237" s="7"/>
      <c r="B237" s="8"/>
      <c r="C237" s="18"/>
      <c r="D237" s="18"/>
      <c r="E237" s="18"/>
      <c r="F237" s="27"/>
      <c r="G237" t="str">
        <f t="shared" ref="G237:G238" si="57">_xlfn.CONCAT(H237:M237)</f>
        <v>YYNWFwd</v>
      </c>
      <c r="H237" s="648" t="s">
        <v>340</v>
      </c>
      <c r="I237" s="648" t="s">
        <v>340</v>
      </c>
      <c r="J237" s="648" t="s">
        <v>75</v>
      </c>
      <c r="K237" s="648" t="s">
        <v>8</v>
      </c>
      <c r="L237" s="648" t="s">
        <v>10</v>
      </c>
      <c r="M237" s="648" t="s">
        <v>915</v>
      </c>
      <c r="N237" t="b">
        <f>AND(COUNTIF(G238:$G$239,G237))</f>
        <v>0</v>
      </c>
      <c r="O237" s="34" t="s">
        <v>994</v>
      </c>
      <c r="R237" s="248" t="b">
        <v>1</v>
      </c>
      <c r="T237" s="248">
        <f t="shared" si="52"/>
        <v>1</v>
      </c>
      <c r="V237" s="230">
        <f t="shared" si="53"/>
        <v>0</v>
      </c>
      <c r="AX237" s="17"/>
      <c r="AY237" s="9"/>
      <c r="AZ237" s="9"/>
      <c r="BA237" s="9"/>
    </row>
    <row r="238" spans="1:53" ht="15" outlineLevel="1" x14ac:dyDescent="0.25">
      <c r="A238" s="7"/>
      <c r="B238" s="8"/>
      <c r="C238" s="18"/>
      <c r="D238" s="18"/>
      <c r="E238" s="18"/>
      <c r="F238" s="27"/>
      <c r="G238" t="str">
        <f t="shared" si="57"/>
        <v>YYWFWb</v>
      </c>
      <c r="H238" s="648" t="s">
        <v>340</v>
      </c>
      <c r="I238" s="648" t="s">
        <v>340</v>
      </c>
      <c r="J238" s="648" t="s">
        <v>8</v>
      </c>
      <c r="K238" s="648" t="s">
        <v>10</v>
      </c>
      <c r="L238" s="648" t="s">
        <v>8</v>
      </c>
      <c r="M238" s="648" t="s">
        <v>67</v>
      </c>
      <c r="N238" t="b">
        <f>AND(COUNTIF(G239:$G$239,G238))</f>
        <v>0</v>
      </c>
      <c r="O238" s="34" t="s">
        <v>994</v>
      </c>
      <c r="R238" s="248" t="b">
        <v>1</v>
      </c>
      <c r="T238" s="248">
        <f t="shared" si="52"/>
        <v>1</v>
      </c>
      <c r="V238" s="230">
        <f t="shared" si="53"/>
        <v>0</v>
      </c>
      <c r="AX238" s="17"/>
      <c r="AY238" s="9"/>
      <c r="AZ238" s="9"/>
      <c r="BA238" s="9"/>
    </row>
    <row r="239" spans="1:53" ht="15" outlineLevel="1" x14ac:dyDescent="0.25">
      <c r="A239" s="7"/>
      <c r="B239" s="8"/>
      <c r="C239" s="18"/>
      <c r="D239" s="18"/>
      <c r="E239" s="18"/>
      <c r="F239" s="27"/>
      <c r="G239" t="str">
        <f t="shared" si="28"/>
        <v>YYWFWbd</v>
      </c>
      <c r="H239" s="648" t="s">
        <v>340</v>
      </c>
      <c r="I239" s="648" t="s">
        <v>340</v>
      </c>
      <c r="J239" s="648" t="s">
        <v>8</v>
      </c>
      <c r="K239" s="648" t="s">
        <v>10</v>
      </c>
      <c r="L239" s="648" t="s">
        <v>8</v>
      </c>
      <c r="M239" s="648" t="s">
        <v>916</v>
      </c>
      <c r="N239" t="b">
        <f>AND(COUNTIF(G$240:$G240,G239))</f>
        <v>0</v>
      </c>
      <c r="O239" s="34" t="s">
        <v>994</v>
      </c>
      <c r="R239" s="248" t="b">
        <v>1</v>
      </c>
      <c r="T239" s="248">
        <f t="shared" si="52"/>
        <v>1</v>
      </c>
      <c r="V239" s="230">
        <f t="shared" si="53"/>
        <v>0</v>
      </c>
      <c r="AX239" s="17"/>
      <c r="AY239" s="9"/>
      <c r="AZ239" s="9"/>
      <c r="BA239" s="9"/>
    </row>
    <row r="240" spans="1:53" ht="15" customHeight="1" outlineLevel="1" x14ac:dyDescent="0.25">
      <c r="A240" s="7"/>
      <c r="B240" s="8"/>
      <c r="C240" s="18"/>
      <c r="D240" s="18"/>
      <c r="E240" s="18"/>
      <c r="F240" s="27"/>
      <c r="N240" t="b">
        <f>OR(N161:N239)</f>
        <v>0</v>
      </c>
      <c r="AX240" s="17"/>
      <c r="AY240" s="9"/>
      <c r="AZ240" s="9"/>
      <c r="BA240" s="9"/>
    </row>
    <row r="241" spans="1:53" ht="15" outlineLevel="1" x14ac:dyDescent="0.25">
      <c r="A241" s="7"/>
      <c r="B241" s="8"/>
      <c r="C241" s="18"/>
      <c r="D241" s="18"/>
      <c r="E241" s="18"/>
      <c r="F241" s="27"/>
      <c r="AX241" s="17"/>
      <c r="AY241" s="9"/>
      <c r="AZ241" s="9"/>
      <c r="BA241" s="9"/>
    </row>
    <row r="242" spans="1:53" ht="15" outlineLevel="1" x14ac:dyDescent="0.25">
      <c r="A242" s="7"/>
      <c r="B242" s="8"/>
      <c r="C242" s="18"/>
      <c r="D242" s="18"/>
      <c r="E242" s="18"/>
      <c r="F242" s="27"/>
      <c r="G242" s="491" t="s">
        <v>954</v>
      </c>
      <c r="I242" s="27" t="s">
        <v>1020</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5" outlineLevel="1" x14ac:dyDescent="0.2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5" outlineLevel="1" x14ac:dyDescent="0.25">
      <c r="A244" s="7"/>
      <c r="B244" s="8"/>
      <c r="C244" s="18"/>
      <c r="D244" s="18"/>
      <c r="E244" s="18"/>
      <c r="F244" s="27"/>
      <c r="G244" s="27" t="s">
        <v>781</v>
      </c>
      <c r="H244" t="s">
        <v>796</v>
      </c>
      <c r="I244" t="s">
        <v>380</v>
      </c>
      <c r="J244" t="s">
        <v>768</v>
      </c>
      <c r="K244" t="s">
        <v>769</v>
      </c>
      <c r="L244" t="s">
        <v>770</v>
      </c>
      <c r="M244" t="s">
        <v>771</v>
      </c>
      <c r="N244" t="s">
        <v>772</v>
      </c>
      <c r="O244" t="s">
        <v>773</v>
      </c>
      <c r="P244" t="s">
        <v>774</v>
      </c>
      <c r="Q244" t="s">
        <v>775</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5" outlineLevel="1" x14ac:dyDescent="0.25">
      <c r="A245" s="7"/>
      <c r="B245" s="8"/>
      <c r="C245" s="18"/>
      <c r="D245" s="18"/>
      <c r="E245" s="18"/>
      <c r="F245" s="27"/>
      <c r="G245" s="27" t="str">
        <f t="shared" ref="G245:G286" si="58">_xlfn.CONCAT(H161:M161)</f>
        <v>AAAA2A1a</v>
      </c>
      <c r="H245" s="648">
        <v>0</v>
      </c>
      <c r="I245" s="675">
        <f t="shared" ref="I245:Q245" si="59">$H245*I$243</f>
        <v>0</v>
      </c>
      <c r="J245" s="675">
        <f t="shared" si="59"/>
        <v>0</v>
      </c>
      <c r="K245" s="675">
        <f t="shared" si="59"/>
        <v>0</v>
      </c>
      <c r="L245" s="675">
        <f t="shared" si="59"/>
        <v>0</v>
      </c>
      <c r="M245" s="675">
        <f t="shared" si="59"/>
        <v>0</v>
      </c>
      <c r="N245" s="675">
        <f t="shared" si="59"/>
        <v>0</v>
      </c>
      <c r="O245" s="675">
        <f t="shared" si="59"/>
        <v>0</v>
      </c>
      <c r="P245" s="675">
        <f t="shared" si="59"/>
        <v>0</v>
      </c>
      <c r="Q245" s="675">
        <f t="shared" si="5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5" outlineLevel="1" x14ac:dyDescent="0.25">
      <c r="A246" s="7"/>
      <c r="B246" s="8"/>
      <c r="C246" s="18"/>
      <c r="D246" s="18"/>
      <c r="E246" s="18"/>
      <c r="F246" s="27"/>
      <c r="G246" s="27" t="str">
        <f t="shared" si="58"/>
        <v>GGGGAg1a2</v>
      </c>
      <c r="H246" s="648">
        <v>0</v>
      </c>
      <c r="I246" s="675">
        <f t="shared" ref="I246:I254" si="60">$H246*I$243</f>
        <v>0</v>
      </c>
      <c r="J246" s="675">
        <f t="shared" ref="J246:Q256" si="61">$H246*J$243</f>
        <v>0</v>
      </c>
      <c r="K246" s="675">
        <f t="shared" si="61"/>
        <v>0</v>
      </c>
      <c r="L246" s="675">
        <f t="shared" si="61"/>
        <v>0</v>
      </c>
      <c r="M246" s="675">
        <f t="shared" si="61"/>
        <v>0</v>
      </c>
      <c r="N246" s="675">
        <f t="shared" si="61"/>
        <v>0</v>
      </c>
      <c r="O246" s="675">
        <f t="shared" si="61"/>
        <v>0</v>
      </c>
      <c r="P246" s="675">
        <f t="shared" si="61"/>
        <v>0</v>
      </c>
      <c r="Q246" s="675">
        <f t="shared" si="61"/>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5" outlineLevel="1" x14ac:dyDescent="0.25">
      <c r="A247" s="7"/>
      <c r="B247" s="8"/>
      <c r="C247" s="18"/>
      <c r="D247" s="18"/>
      <c r="E247" s="18"/>
      <c r="F247" s="27"/>
      <c r="G247" s="27" t="str">
        <f t="shared" si="58"/>
        <v>GGGGSg1a2</v>
      </c>
      <c r="H247" s="648">
        <v>0</v>
      </c>
      <c r="I247" s="675">
        <f t="shared" si="60"/>
        <v>0</v>
      </c>
      <c r="J247" s="675">
        <f t="shared" si="61"/>
        <v>0</v>
      </c>
      <c r="K247" s="675">
        <f t="shared" si="61"/>
        <v>0</v>
      </c>
      <c r="L247" s="675">
        <f t="shared" si="61"/>
        <v>0</v>
      </c>
      <c r="M247" s="675">
        <f t="shared" si="61"/>
        <v>0</v>
      </c>
      <c r="N247" s="675">
        <f t="shared" si="61"/>
        <v>0</v>
      </c>
      <c r="O247" s="675">
        <f t="shared" si="61"/>
        <v>0</v>
      </c>
      <c r="P247" s="675">
        <f t="shared" si="61"/>
        <v>0</v>
      </c>
      <c r="Q247" s="675">
        <f t="shared" si="61"/>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5" outlineLevel="1" x14ac:dyDescent="0.25">
      <c r="A248" s="7"/>
      <c r="B248" s="8"/>
      <c r="C248" s="18"/>
      <c r="D248" s="18"/>
      <c r="E248" s="18"/>
      <c r="F248" s="27"/>
      <c r="G248" s="27" t="str">
        <f t="shared" si="58"/>
        <v>GGGAg2Na2</v>
      </c>
      <c r="H248" s="648">
        <v>0</v>
      </c>
      <c r="I248" s="675">
        <f t="shared" si="60"/>
        <v>0</v>
      </c>
      <c r="J248" s="675">
        <f t="shared" si="61"/>
        <v>0</v>
      </c>
      <c r="K248" s="675">
        <f t="shared" si="61"/>
        <v>0</v>
      </c>
      <c r="L248" s="675">
        <f t="shared" si="61"/>
        <v>0</v>
      </c>
      <c r="M248" s="675">
        <f t="shared" si="61"/>
        <v>0</v>
      </c>
      <c r="N248" s="675">
        <f t="shared" si="61"/>
        <v>0</v>
      </c>
      <c r="O248" s="675">
        <f t="shared" si="61"/>
        <v>0</v>
      </c>
      <c r="P248" s="675">
        <f t="shared" si="61"/>
        <v>0</v>
      </c>
      <c r="Q248" s="675">
        <f t="shared" si="61"/>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5" outlineLevel="1" x14ac:dyDescent="0.25">
      <c r="A249" s="7"/>
      <c r="B249" s="8"/>
      <c r="C249" s="18"/>
      <c r="D249" s="18"/>
      <c r="E249" s="18"/>
      <c r="F249" s="27"/>
      <c r="G249" s="27" t="str">
        <f t="shared" si="58"/>
        <v>GGGAg2Ea2</v>
      </c>
      <c r="H249" s="648">
        <v>0</v>
      </c>
      <c r="I249" s="675">
        <f t="shared" si="60"/>
        <v>0</v>
      </c>
      <c r="J249" s="675">
        <f t="shared" si="61"/>
        <v>0</v>
      </c>
      <c r="K249" s="675">
        <f t="shared" si="61"/>
        <v>0</v>
      </c>
      <c r="L249" s="675">
        <f t="shared" si="61"/>
        <v>0</v>
      </c>
      <c r="M249" s="675">
        <f t="shared" si="61"/>
        <v>0</v>
      </c>
      <c r="N249" s="675">
        <f t="shared" si="61"/>
        <v>0</v>
      </c>
      <c r="O249" s="675">
        <f t="shared" si="61"/>
        <v>0</v>
      </c>
      <c r="P249" s="675">
        <f t="shared" si="61"/>
        <v>0</v>
      </c>
      <c r="Q249" s="675">
        <f t="shared" si="61"/>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5" outlineLevel="1" x14ac:dyDescent="0.25">
      <c r="A250" s="7"/>
      <c r="B250" s="8"/>
      <c r="C250" s="18"/>
      <c r="D250" s="18"/>
      <c r="E250" s="18"/>
      <c r="F250" s="27"/>
      <c r="G250" s="27" t="str">
        <f t="shared" si="58"/>
        <v>GGGAg2OFa2</v>
      </c>
      <c r="H250" s="648">
        <v>0</v>
      </c>
      <c r="I250" s="675">
        <f t="shared" si="60"/>
        <v>0</v>
      </c>
      <c r="J250" s="675">
        <f t="shared" si="61"/>
        <v>0</v>
      </c>
      <c r="K250" s="675">
        <f t="shared" si="61"/>
        <v>0</v>
      </c>
      <c r="L250" s="675">
        <f t="shared" si="61"/>
        <v>0</v>
      </c>
      <c r="M250" s="675">
        <f t="shared" si="61"/>
        <v>0</v>
      </c>
      <c r="N250" s="675">
        <f t="shared" si="61"/>
        <v>0</v>
      </c>
      <c r="O250" s="675">
        <f t="shared" si="61"/>
        <v>0</v>
      </c>
      <c r="P250" s="675">
        <f t="shared" si="61"/>
        <v>0</v>
      </c>
      <c r="Q250" s="675">
        <f t="shared" si="61"/>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5" outlineLevel="1" x14ac:dyDescent="0.25">
      <c r="A251" s="7"/>
      <c r="B251" s="8"/>
      <c r="C251" s="18"/>
      <c r="D251" s="18"/>
      <c r="E251" s="18"/>
      <c r="F251" s="27"/>
      <c r="G251" s="27" t="str">
        <f t="shared" si="58"/>
        <v>GGGC1Na2</v>
      </c>
      <c r="H251" s="648">
        <v>0</v>
      </c>
      <c r="I251" s="675">
        <f t="shared" si="60"/>
        <v>0</v>
      </c>
      <c r="J251" s="675">
        <f t="shared" si="61"/>
        <v>0</v>
      </c>
      <c r="K251" s="675">
        <f t="shared" si="61"/>
        <v>0</v>
      </c>
      <c r="L251" s="675">
        <f t="shared" si="61"/>
        <v>0</v>
      </c>
      <c r="M251" s="675">
        <f t="shared" si="61"/>
        <v>0</v>
      </c>
      <c r="N251" s="675">
        <f t="shared" si="61"/>
        <v>0</v>
      </c>
      <c r="O251" s="675">
        <f t="shared" si="61"/>
        <v>0</v>
      </c>
      <c r="P251" s="675">
        <f t="shared" si="61"/>
        <v>0</v>
      </c>
      <c r="Q251" s="675">
        <f t="shared" si="61"/>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5" outlineLevel="1" x14ac:dyDescent="0.25">
      <c r="A252" s="7"/>
      <c r="B252" s="8"/>
      <c r="C252" s="18"/>
      <c r="D252" s="18"/>
      <c r="E252" s="18"/>
      <c r="F252" s="27"/>
      <c r="G252" s="27" t="str">
        <f t="shared" si="58"/>
        <v>GGGC1Ea2</v>
      </c>
      <c r="H252" s="648">
        <v>0</v>
      </c>
      <c r="I252" s="675">
        <f t="shared" si="60"/>
        <v>0</v>
      </c>
      <c r="J252" s="675">
        <f t="shared" si="61"/>
        <v>0</v>
      </c>
      <c r="K252" s="675">
        <f t="shared" si="61"/>
        <v>0</v>
      </c>
      <c r="L252" s="675">
        <f t="shared" si="61"/>
        <v>0</v>
      </c>
      <c r="M252" s="675">
        <f t="shared" si="61"/>
        <v>0</v>
      </c>
      <c r="N252" s="675">
        <f t="shared" si="61"/>
        <v>0</v>
      </c>
      <c r="O252" s="675">
        <f t="shared" si="61"/>
        <v>0</v>
      </c>
      <c r="P252" s="675">
        <f t="shared" si="61"/>
        <v>0</v>
      </c>
      <c r="Q252" s="675">
        <f t="shared" si="61"/>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5" outlineLevel="1" x14ac:dyDescent="0.25">
      <c r="A253" s="7"/>
      <c r="B253" s="8"/>
      <c r="C253" s="18"/>
      <c r="D253" s="18"/>
      <c r="E253" s="18"/>
      <c r="F253" s="27"/>
      <c r="G253" s="27" t="str">
        <f t="shared" si="58"/>
        <v>GGGC1Pa2</v>
      </c>
      <c r="H253" s="648">
        <v>0</v>
      </c>
      <c r="I253" s="675">
        <f t="shared" si="60"/>
        <v>0</v>
      </c>
      <c r="J253" s="675">
        <f t="shared" si="61"/>
        <v>0</v>
      </c>
      <c r="K253" s="675">
        <f t="shared" si="61"/>
        <v>0</v>
      </c>
      <c r="L253" s="675">
        <f t="shared" si="61"/>
        <v>0</v>
      </c>
      <c r="M253" s="675">
        <f t="shared" si="61"/>
        <v>0</v>
      </c>
      <c r="N253" s="675">
        <f t="shared" si="61"/>
        <v>0</v>
      </c>
      <c r="O253" s="675">
        <f t="shared" si="61"/>
        <v>0</v>
      </c>
      <c r="P253" s="675">
        <f t="shared" si="61"/>
        <v>0</v>
      </c>
      <c r="Q253" s="675">
        <f t="shared" si="61"/>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5" outlineLevel="1" x14ac:dyDescent="0.25">
      <c r="A254" s="7"/>
      <c r="B254" s="8"/>
      <c r="C254" s="18"/>
      <c r="D254" s="18"/>
      <c r="E254" s="18"/>
      <c r="F254" s="27"/>
      <c r="G254" s="27" t="str">
        <f t="shared" si="58"/>
        <v>GGGC1OFa2</v>
      </c>
      <c r="H254" s="648">
        <v>0</v>
      </c>
      <c r="I254" s="675">
        <f t="shared" si="60"/>
        <v>0</v>
      </c>
      <c r="J254" s="675">
        <f t="shared" si="61"/>
        <v>0</v>
      </c>
      <c r="K254" s="675">
        <f t="shared" si="61"/>
        <v>0</v>
      </c>
      <c r="L254" s="675">
        <f t="shared" si="61"/>
        <v>0</v>
      </c>
      <c r="M254" s="675">
        <f t="shared" si="61"/>
        <v>0</v>
      </c>
      <c r="N254" s="675">
        <f t="shared" si="61"/>
        <v>0</v>
      </c>
      <c r="O254" s="675">
        <f t="shared" si="61"/>
        <v>0</v>
      </c>
      <c r="P254" s="675">
        <f t="shared" si="61"/>
        <v>0</v>
      </c>
      <c r="Q254" s="675">
        <f t="shared" si="61"/>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5" outlineLevel="1" x14ac:dyDescent="0.25">
      <c r="A255" s="7"/>
      <c r="B255" s="8"/>
      <c r="C255" s="18"/>
      <c r="D255" s="18"/>
      <c r="E255" s="18"/>
      <c r="F255" s="27"/>
      <c r="G255" s="27" t="str">
        <f t="shared" si="58"/>
        <v>SPSPSPSPSPsp</v>
      </c>
      <c r="H255" s="648">
        <v>0</v>
      </c>
      <c r="I255" s="675">
        <f>$H255*I$243</f>
        <v>0</v>
      </c>
      <c r="J255" s="675">
        <f t="shared" si="61"/>
        <v>0</v>
      </c>
      <c r="K255" s="675">
        <f t="shared" si="61"/>
        <v>0</v>
      </c>
      <c r="L255" s="675">
        <f t="shared" si="61"/>
        <v>0</v>
      </c>
      <c r="M255" s="675">
        <f t="shared" si="61"/>
        <v>0</v>
      </c>
      <c r="N255" s="675">
        <f t="shared" si="61"/>
        <v>0</v>
      </c>
      <c r="O255" s="675">
        <f t="shared" si="61"/>
        <v>0</v>
      </c>
      <c r="P255" s="675">
        <f t="shared" si="61"/>
        <v>0</v>
      </c>
      <c r="Q255" s="675">
        <f t="shared" si="6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5" outlineLevel="1" x14ac:dyDescent="0.25">
      <c r="A256" s="7"/>
      <c r="B256" s="8"/>
      <c r="C256" s="18"/>
      <c r="D256" s="18"/>
      <c r="E256" s="18"/>
      <c r="F256" s="27"/>
      <c r="G256" s="27" t="str">
        <f t="shared" si="58"/>
        <v>ANWFWb</v>
      </c>
      <c r="H256" s="648">
        <v>4000</v>
      </c>
      <c r="I256" s="675">
        <f t="shared" ref="I256:Q276" si="62">$H256*I$243</f>
        <v>4800</v>
      </c>
      <c r="J256" s="675">
        <f t="shared" si="61"/>
        <v>4000</v>
      </c>
      <c r="K256" s="675">
        <f t="shared" si="61"/>
        <v>4880</v>
      </c>
      <c r="L256" s="675">
        <f t="shared" si="61"/>
        <v>3480</v>
      </c>
      <c r="M256" s="675">
        <f t="shared" si="61"/>
        <v>4200</v>
      </c>
      <c r="N256" s="675">
        <f t="shared" si="61"/>
        <v>3320</v>
      </c>
      <c r="O256" s="675">
        <f t="shared" si="61"/>
        <v>3800</v>
      </c>
      <c r="P256" s="675">
        <f t="shared" si="61"/>
        <v>2600</v>
      </c>
      <c r="Q256" s="675">
        <f t="shared" si="61"/>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5" outlineLevel="1" x14ac:dyDescent="0.25">
      <c r="A257" s="7"/>
      <c r="B257" s="8"/>
      <c r="C257" s="18"/>
      <c r="D257" s="18"/>
      <c r="E257" s="18"/>
      <c r="F257" s="27"/>
      <c r="G257" s="27" t="str">
        <f t="shared" si="58"/>
        <v>ANWFWbd</v>
      </c>
      <c r="H257" s="648">
        <v>4000</v>
      </c>
      <c r="I257" s="675">
        <f t="shared" si="62"/>
        <v>4800</v>
      </c>
      <c r="J257" s="675">
        <f t="shared" si="62"/>
        <v>4000</v>
      </c>
      <c r="K257" s="675">
        <f t="shared" si="62"/>
        <v>4880</v>
      </c>
      <c r="L257" s="675">
        <f t="shared" si="62"/>
        <v>3480</v>
      </c>
      <c r="M257" s="675">
        <f t="shared" si="62"/>
        <v>4200</v>
      </c>
      <c r="N257" s="675">
        <f t="shared" si="62"/>
        <v>3320</v>
      </c>
      <c r="O257" s="675">
        <f t="shared" si="62"/>
        <v>3800</v>
      </c>
      <c r="P257" s="675">
        <f t="shared" si="62"/>
        <v>2600</v>
      </c>
      <c r="Q257" s="675">
        <f t="shared" si="6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5" outlineLevel="1" x14ac:dyDescent="0.25">
      <c r="A258" s="7"/>
      <c r="B258" s="8"/>
      <c r="C258" s="18"/>
      <c r="D258" s="18"/>
      <c r="E258" s="18"/>
      <c r="F258" s="27"/>
      <c r="G258" s="27" t="str">
        <f t="shared" si="58"/>
        <v>AANWFw</v>
      </c>
      <c r="H258" s="648">
        <v>4200</v>
      </c>
      <c r="I258" s="675">
        <f t="shared" si="62"/>
        <v>5040</v>
      </c>
      <c r="J258" s="675">
        <f t="shared" ref="J258:Q258" si="63">$H258*J$243</f>
        <v>4200</v>
      </c>
      <c r="K258" s="675">
        <f t="shared" si="63"/>
        <v>5124</v>
      </c>
      <c r="L258" s="675">
        <f t="shared" si="63"/>
        <v>3654</v>
      </c>
      <c r="M258" s="675">
        <f t="shared" si="63"/>
        <v>4410</v>
      </c>
      <c r="N258" s="675">
        <f t="shared" si="63"/>
        <v>3486</v>
      </c>
      <c r="O258" s="675">
        <f t="shared" si="63"/>
        <v>3990</v>
      </c>
      <c r="P258" s="675">
        <f t="shared" si="63"/>
        <v>2730</v>
      </c>
      <c r="Q258" s="675">
        <f t="shared" si="63"/>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5" outlineLevel="1" x14ac:dyDescent="0.25">
      <c r="A259" s="7"/>
      <c r="B259" s="8"/>
      <c r="C259" s="18"/>
      <c r="D259" s="18"/>
      <c r="E259" s="18"/>
      <c r="F259" s="27"/>
      <c r="G259" s="27" t="str">
        <f t="shared" si="58"/>
        <v>AANWFwd</v>
      </c>
      <c r="H259" s="648">
        <v>4200</v>
      </c>
      <c r="I259" s="675">
        <f t="shared" si="62"/>
        <v>5040</v>
      </c>
      <c r="J259" s="675">
        <f t="shared" si="62"/>
        <v>4200</v>
      </c>
      <c r="K259" s="675">
        <f t="shared" si="62"/>
        <v>5124</v>
      </c>
      <c r="L259" s="675">
        <f t="shared" si="62"/>
        <v>3654</v>
      </c>
      <c r="M259" s="675">
        <f t="shared" si="62"/>
        <v>4410</v>
      </c>
      <c r="N259" s="675">
        <f t="shared" si="62"/>
        <v>3486</v>
      </c>
      <c r="O259" s="675">
        <f t="shared" si="62"/>
        <v>3990</v>
      </c>
      <c r="P259" s="675">
        <f t="shared" si="62"/>
        <v>2730</v>
      </c>
      <c r="Q259" s="675">
        <f t="shared" si="62"/>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5" outlineLevel="1" x14ac:dyDescent="0.25">
      <c r="A260" s="7"/>
      <c r="B260" s="8"/>
      <c r="C260" s="18"/>
      <c r="D260" s="18"/>
      <c r="E260" s="18"/>
      <c r="F260" s="27"/>
      <c r="G260" s="27" t="str">
        <f t="shared" si="58"/>
        <v>AAANWf</v>
      </c>
      <c r="H260" s="648">
        <v>2200</v>
      </c>
      <c r="I260" s="675">
        <f t="shared" si="62"/>
        <v>2640</v>
      </c>
      <c r="J260" s="675">
        <f t="shared" ref="J260:Q261" si="64">$H260*J$243</f>
        <v>2200</v>
      </c>
      <c r="K260" s="675">
        <f t="shared" si="64"/>
        <v>2684</v>
      </c>
      <c r="L260" s="675">
        <f t="shared" si="64"/>
        <v>1914</v>
      </c>
      <c r="M260" s="675">
        <f t="shared" si="64"/>
        <v>2310</v>
      </c>
      <c r="N260" s="675">
        <f t="shared" si="64"/>
        <v>1826</v>
      </c>
      <c r="O260" s="675">
        <f t="shared" si="64"/>
        <v>2090</v>
      </c>
      <c r="P260" s="675">
        <f t="shared" si="64"/>
        <v>1430</v>
      </c>
      <c r="Q260" s="675">
        <f t="shared" si="6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5" outlineLevel="1" x14ac:dyDescent="0.25">
      <c r="A261" s="7"/>
      <c r="B261" s="8"/>
      <c r="C261" s="18"/>
      <c r="D261" s="18"/>
      <c r="E261" s="18"/>
      <c r="F261" s="27"/>
      <c r="G261" s="27" t="str">
        <f t="shared" si="58"/>
        <v>YAAA2Nw</v>
      </c>
      <c r="H261" s="648">
        <v>3800</v>
      </c>
      <c r="I261" s="675">
        <f t="shared" si="62"/>
        <v>4560</v>
      </c>
      <c r="J261" s="675">
        <f t="shared" si="64"/>
        <v>3800</v>
      </c>
      <c r="K261" s="675">
        <f t="shared" si="64"/>
        <v>4636</v>
      </c>
      <c r="L261" s="675">
        <f t="shared" si="64"/>
        <v>3306</v>
      </c>
      <c r="M261" s="675">
        <f t="shared" si="64"/>
        <v>3990</v>
      </c>
      <c r="N261" s="675">
        <f t="shared" si="64"/>
        <v>3154</v>
      </c>
      <c r="O261" s="675">
        <f t="shared" si="64"/>
        <v>3610</v>
      </c>
      <c r="P261" s="675">
        <f t="shared" si="64"/>
        <v>2470</v>
      </c>
      <c r="Q261" s="675">
        <f t="shared" si="6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5" outlineLevel="1" x14ac:dyDescent="0.25">
      <c r="A262" s="7"/>
      <c r="B262" s="8"/>
      <c r="C262" s="18"/>
      <c r="D262" s="18"/>
      <c r="E262" s="18"/>
      <c r="F262" s="27"/>
      <c r="G262" s="27" t="str">
        <f t="shared" si="58"/>
        <v>YAAA2Nwd</v>
      </c>
      <c r="H262" s="648">
        <v>3800</v>
      </c>
      <c r="I262" s="675">
        <f t="shared" si="62"/>
        <v>4560</v>
      </c>
      <c r="J262" s="675">
        <f t="shared" si="62"/>
        <v>3800</v>
      </c>
      <c r="K262" s="675">
        <f t="shared" si="62"/>
        <v>4636</v>
      </c>
      <c r="L262" s="675">
        <f t="shared" si="62"/>
        <v>3306</v>
      </c>
      <c r="M262" s="675">
        <f t="shared" si="62"/>
        <v>3990</v>
      </c>
      <c r="N262" s="675">
        <f t="shared" si="62"/>
        <v>3154</v>
      </c>
      <c r="O262" s="675">
        <f t="shared" si="62"/>
        <v>3610</v>
      </c>
      <c r="P262" s="675">
        <f t="shared" si="62"/>
        <v>2470</v>
      </c>
      <c r="Q262" s="675">
        <f t="shared" si="62"/>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5" outlineLevel="1" x14ac:dyDescent="0.25">
      <c r="A263" s="7"/>
      <c r="B263" s="8"/>
      <c r="C263" s="18"/>
      <c r="D263" s="18"/>
      <c r="E263" s="18"/>
      <c r="F263" s="27"/>
      <c r="G263" s="27" t="str">
        <f t="shared" si="58"/>
        <v>YYAA2A1z</v>
      </c>
      <c r="H263" s="648">
        <v>1800</v>
      </c>
      <c r="I263" s="675">
        <f t="shared" si="62"/>
        <v>2160</v>
      </c>
      <c r="J263" s="675">
        <f t="shared" ref="J263:Q263" si="65">$H263*J$243</f>
        <v>1800</v>
      </c>
      <c r="K263" s="675">
        <f t="shared" si="65"/>
        <v>2196</v>
      </c>
      <c r="L263" s="675">
        <f t="shared" si="65"/>
        <v>1566</v>
      </c>
      <c r="M263" s="675">
        <f t="shared" si="65"/>
        <v>1890</v>
      </c>
      <c r="N263" s="675">
        <f t="shared" si="65"/>
        <v>1494</v>
      </c>
      <c r="O263" s="675">
        <f t="shared" si="65"/>
        <v>1710</v>
      </c>
      <c r="P263" s="675">
        <f t="shared" si="65"/>
        <v>1170</v>
      </c>
      <c r="Q263" s="675">
        <f t="shared" si="6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5" outlineLevel="1" x14ac:dyDescent="0.25">
      <c r="A264" s="7"/>
      <c r="B264" s="8"/>
      <c r="C264" s="18"/>
      <c r="D264" s="18"/>
      <c r="E264" s="18"/>
      <c r="F264" s="27"/>
      <c r="G264" s="27" t="str">
        <f t="shared" si="58"/>
        <v>YYBA2A1a</v>
      </c>
      <c r="H264" s="648">
        <v>0</v>
      </c>
      <c r="I264" s="675">
        <f t="shared" si="62"/>
        <v>0</v>
      </c>
      <c r="J264" s="675">
        <f t="shared" ref="J264:P264" si="66">$H264*J$243</f>
        <v>0</v>
      </c>
      <c r="K264" s="675">
        <f t="shared" si="66"/>
        <v>0</v>
      </c>
      <c r="L264" s="675">
        <f t="shared" si="66"/>
        <v>0</v>
      </c>
      <c r="M264" s="675">
        <f t="shared" si="66"/>
        <v>0</v>
      </c>
      <c r="N264" s="675">
        <f t="shared" si="66"/>
        <v>0</v>
      </c>
      <c r="O264" s="675">
        <f t="shared" si="66"/>
        <v>0</v>
      </c>
      <c r="P264" s="675">
        <f t="shared" si="66"/>
        <v>0</v>
      </c>
      <c r="Q264" s="675">
        <f t="shared" ref="J264:Q276" si="67">$H264*Q$243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5" outlineLevel="1" x14ac:dyDescent="0.25">
      <c r="A265" s="7"/>
      <c r="B265" s="8"/>
      <c r="C265" s="18"/>
      <c r="D265" s="18"/>
      <c r="E265" s="18"/>
      <c r="F265" s="27"/>
      <c r="G265" s="27" t="str">
        <f t="shared" si="58"/>
        <v>YYWBA1a</v>
      </c>
      <c r="H265" s="648">
        <v>0</v>
      </c>
      <c r="I265" s="675">
        <f t="shared" si="62"/>
        <v>0</v>
      </c>
      <c r="J265" s="675">
        <f t="shared" si="67"/>
        <v>0</v>
      </c>
      <c r="K265" s="675">
        <f t="shared" si="67"/>
        <v>0</v>
      </c>
      <c r="L265" s="675">
        <f t="shared" si="67"/>
        <v>0</v>
      </c>
      <c r="M265" s="675">
        <f t="shared" si="67"/>
        <v>0</v>
      </c>
      <c r="N265" s="675">
        <f t="shared" si="67"/>
        <v>0</v>
      </c>
      <c r="O265" s="675">
        <f t="shared" si="67"/>
        <v>0</v>
      </c>
      <c r="P265" s="675">
        <f t="shared" si="67"/>
        <v>0</v>
      </c>
      <c r="Q265" s="675">
        <f t="shared" si="67"/>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5" outlineLevel="1" x14ac:dyDescent="0.25">
      <c r="A266" s="7"/>
      <c r="B266" s="8"/>
      <c r="C266" s="18"/>
      <c r="D266" s="18"/>
      <c r="E266" s="18"/>
      <c r="F266" s="27"/>
      <c r="G266" s="27" t="str">
        <f t="shared" si="58"/>
        <v>YYFWBa</v>
      </c>
      <c r="H266" s="648">
        <v>0</v>
      </c>
      <c r="I266" s="675">
        <f t="shared" si="62"/>
        <v>0</v>
      </c>
      <c r="J266" s="675">
        <f t="shared" si="67"/>
        <v>0</v>
      </c>
      <c r="K266" s="675">
        <f t="shared" si="67"/>
        <v>0</v>
      </c>
      <c r="L266" s="675">
        <f t="shared" si="67"/>
        <v>0</v>
      </c>
      <c r="M266" s="675">
        <f t="shared" si="67"/>
        <v>0</v>
      </c>
      <c r="N266" s="675">
        <f t="shared" si="67"/>
        <v>0</v>
      </c>
      <c r="O266" s="675">
        <f t="shared" si="67"/>
        <v>0</v>
      </c>
      <c r="P266" s="675">
        <f t="shared" si="67"/>
        <v>0</v>
      </c>
      <c r="Q266" s="675">
        <f t="shared" si="67"/>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5" outlineLevel="1" x14ac:dyDescent="0.25">
      <c r="A267" s="7"/>
      <c r="B267" s="8"/>
      <c r="C267" s="18"/>
      <c r="D267" s="18"/>
      <c r="E267" s="18"/>
      <c r="F267" s="27"/>
      <c r="G267" s="27" t="str">
        <f t="shared" si="58"/>
        <v>AAANBo</v>
      </c>
      <c r="H267" s="648">
        <v>3800</v>
      </c>
      <c r="I267" s="675">
        <f t="shared" si="62"/>
        <v>4560</v>
      </c>
      <c r="J267" s="675">
        <f t="shared" si="67"/>
        <v>3800</v>
      </c>
      <c r="K267" s="675">
        <f t="shared" si="67"/>
        <v>4636</v>
      </c>
      <c r="L267" s="675">
        <f t="shared" si="67"/>
        <v>3306</v>
      </c>
      <c r="M267" s="675">
        <f t="shared" si="67"/>
        <v>3990</v>
      </c>
      <c r="N267" s="675">
        <f t="shared" si="67"/>
        <v>3154</v>
      </c>
      <c r="O267" s="675">
        <f t="shared" si="67"/>
        <v>3610</v>
      </c>
      <c r="P267" s="675">
        <f t="shared" si="67"/>
        <v>2470</v>
      </c>
      <c r="Q267" s="675">
        <f t="shared" si="67"/>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5" outlineLevel="1" x14ac:dyDescent="0.25">
      <c r="A268" s="7"/>
      <c r="B268" s="8"/>
      <c r="C268" s="18"/>
      <c r="D268" s="18"/>
      <c r="E268" s="18"/>
      <c r="F268" s="27"/>
      <c r="G268" s="27" t="str">
        <f t="shared" si="58"/>
        <v>AAANBod</v>
      </c>
      <c r="H268" s="648">
        <v>3800</v>
      </c>
      <c r="I268" s="675">
        <f t="shared" si="62"/>
        <v>4560</v>
      </c>
      <c r="J268" s="675">
        <f t="shared" si="67"/>
        <v>3800</v>
      </c>
      <c r="K268" s="675">
        <f t="shared" si="67"/>
        <v>4636</v>
      </c>
      <c r="L268" s="675">
        <f t="shared" si="67"/>
        <v>3306</v>
      </c>
      <c r="M268" s="675">
        <f t="shared" si="67"/>
        <v>3990</v>
      </c>
      <c r="N268" s="675">
        <f t="shared" si="67"/>
        <v>3154</v>
      </c>
      <c r="O268" s="675">
        <f t="shared" si="67"/>
        <v>3610</v>
      </c>
      <c r="P268" s="675">
        <f t="shared" si="67"/>
        <v>2470</v>
      </c>
      <c r="Q268" s="675">
        <f t="shared" si="67"/>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5" outlineLevel="1" x14ac:dyDescent="0.25">
      <c r="A269" s="7"/>
      <c r="B269" s="8"/>
      <c r="C269" s="18"/>
      <c r="D269" s="18"/>
      <c r="E269" s="18"/>
      <c r="F269" s="27"/>
      <c r="G269" s="27" t="str">
        <f t="shared" si="58"/>
        <v>AAAA2Nb</v>
      </c>
      <c r="H269" s="648">
        <v>4000</v>
      </c>
      <c r="I269" s="675">
        <f t="shared" si="62"/>
        <v>4800</v>
      </c>
      <c r="J269" s="675">
        <f t="shared" si="67"/>
        <v>4000</v>
      </c>
      <c r="K269" s="675">
        <f t="shared" si="67"/>
        <v>4880</v>
      </c>
      <c r="L269" s="675">
        <f t="shared" si="67"/>
        <v>3480</v>
      </c>
      <c r="M269" s="675">
        <f t="shared" si="67"/>
        <v>4200</v>
      </c>
      <c r="N269" s="675">
        <f t="shared" si="67"/>
        <v>3320</v>
      </c>
      <c r="O269" s="675">
        <f t="shared" si="67"/>
        <v>3800</v>
      </c>
      <c r="P269" s="675">
        <f t="shared" si="67"/>
        <v>2600</v>
      </c>
      <c r="Q269" s="675">
        <f t="shared" si="67"/>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5" outlineLevel="1" x14ac:dyDescent="0.25">
      <c r="A270" s="7"/>
      <c r="B270" s="8"/>
      <c r="C270" s="18"/>
      <c r="D270" s="18"/>
      <c r="E270" s="18"/>
      <c r="F270" s="27"/>
      <c r="G270" s="27" t="str">
        <f t="shared" si="58"/>
        <v>AAAA2Nbd</v>
      </c>
      <c r="H270" s="648">
        <v>4000</v>
      </c>
      <c r="I270" s="675">
        <f t="shared" si="62"/>
        <v>4800</v>
      </c>
      <c r="J270" s="675">
        <f t="shared" si="67"/>
        <v>4000</v>
      </c>
      <c r="K270" s="675">
        <f t="shared" si="67"/>
        <v>4880</v>
      </c>
      <c r="L270" s="675">
        <f t="shared" si="67"/>
        <v>3480</v>
      </c>
      <c r="M270" s="675">
        <f t="shared" si="67"/>
        <v>4200</v>
      </c>
      <c r="N270" s="675">
        <f t="shared" si="67"/>
        <v>3320</v>
      </c>
      <c r="O270" s="675">
        <f t="shared" si="67"/>
        <v>3800</v>
      </c>
      <c r="P270" s="675">
        <f t="shared" si="67"/>
        <v>2600</v>
      </c>
      <c r="Q270" s="675">
        <f t="shared" si="67"/>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5" outlineLevel="1" x14ac:dyDescent="0.25">
      <c r="A271" s="7"/>
      <c r="B271" s="8"/>
      <c r="C271" s="18"/>
      <c r="D271" s="18"/>
      <c r="E271" s="18"/>
      <c r="F271" s="27"/>
      <c r="G271" s="27" t="str">
        <f t="shared" si="58"/>
        <v>AAAA2A1z</v>
      </c>
      <c r="H271" s="648">
        <v>1800</v>
      </c>
      <c r="I271" s="675">
        <f t="shared" si="62"/>
        <v>2160</v>
      </c>
      <c r="J271" s="675">
        <f t="shared" si="67"/>
        <v>1800</v>
      </c>
      <c r="K271" s="675">
        <f t="shared" si="67"/>
        <v>2196</v>
      </c>
      <c r="L271" s="675">
        <f t="shared" si="67"/>
        <v>1566</v>
      </c>
      <c r="M271" s="675">
        <f t="shared" si="67"/>
        <v>1890</v>
      </c>
      <c r="N271" s="675">
        <f t="shared" si="67"/>
        <v>1494</v>
      </c>
      <c r="O271" s="675">
        <f t="shared" si="67"/>
        <v>1710</v>
      </c>
      <c r="P271" s="675">
        <f t="shared" si="67"/>
        <v>1170</v>
      </c>
      <c r="Q271" s="675">
        <f t="shared" si="67"/>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5" outlineLevel="1" x14ac:dyDescent="0.25">
      <c r="A272" s="7"/>
      <c r="B272" s="8"/>
      <c r="C272" s="18"/>
      <c r="D272" s="18"/>
      <c r="E272" s="18"/>
      <c r="F272" s="27"/>
      <c r="G272" s="27" t="str">
        <f t="shared" si="58"/>
        <v>YAAA2A1a</v>
      </c>
      <c r="H272" s="648">
        <v>3800</v>
      </c>
      <c r="I272" s="675">
        <f t="shared" si="62"/>
        <v>4560</v>
      </c>
      <c r="J272" s="675">
        <f t="shared" si="67"/>
        <v>3800</v>
      </c>
      <c r="K272" s="675">
        <f t="shared" si="67"/>
        <v>4636</v>
      </c>
      <c r="L272" s="675">
        <f t="shared" si="67"/>
        <v>3306</v>
      </c>
      <c r="M272" s="675">
        <f t="shared" si="67"/>
        <v>3990</v>
      </c>
      <c r="N272" s="675">
        <f t="shared" si="67"/>
        <v>3154</v>
      </c>
      <c r="O272" s="675">
        <f t="shared" si="67"/>
        <v>3610</v>
      </c>
      <c r="P272" s="675">
        <f t="shared" si="67"/>
        <v>2470</v>
      </c>
      <c r="Q272" s="675">
        <f t="shared" si="67"/>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5" outlineLevel="1" x14ac:dyDescent="0.25">
      <c r="A273" s="7"/>
      <c r="B273" s="8"/>
      <c r="C273" s="18"/>
      <c r="D273" s="18"/>
      <c r="E273" s="18"/>
      <c r="F273" s="27"/>
      <c r="G273" s="27" t="str">
        <f t="shared" si="58"/>
        <v>YYAA2A1a</v>
      </c>
      <c r="H273" s="648">
        <v>1800</v>
      </c>
      <c r="I273" s="675">
        <f t="shared" si="62"/>
        <v>2160</v>
      </c>
      <c r="J273" s="675">
        <f t="shared" si="67"/>
        <v>1800</v>
      </c>
      <c r="K273" s="675">
        <f t="shared" si="67"/>
        <v>2196</v>
      </c>
      <c r="L273" s="675">
        <f t="shared" si="67"/>
        <v>1566</v>
      </c>
      <c r="M273" s="675">
        <f t="shared" si="67"/>
        <v>1890</v>
      </c>
      <c r="N273" s="675">
        <f t="shared" si="67"/>
        <v>1494</v>
      </c>
      <c r="O273" s="675">
        <f t="shared" si="67"/>
        <v>1710</v>
      </c>
      <c r="P273" s="675">
        <f t="shared" si="67"/>
        <v>1170</v>
      </c>
      <c r="Q273" s="675">
        <f t="shared" si="67"/>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5" outlineLevel="1" x14ac:dyDescent="0.25">
      <c r="A274" s="7"/>
      <c r="B274" s="8"/>
      <c r="C274" s="18"/>
      <c r="D274" s="18"/>
      <c r="E274" s="18"/>
      <c r="F274" s="27"/>
      <c r="G274" s="27" t="str">
        <f t="shared" si="58"/>
        <v>YYOA2A1a</v>
      </c>
      <c r="H274" s="648">
        <v>0</v>
      </c>
      <c r="I274" s="675">
        <f t="shared" si="62"/>
        <v>0</v>
      </c>
      <c r="J274" s="675">
        <f t="shared" si="67"/>
        <v>0</v>
      </c>
      <c r="K274" s="675">
        <f t="shared" si="67"/>
        <v>0</v>
      </c>
      <c r="L274" s="675">
        <f t="shared" si="67"/>
        <v>0</v>
      </c>
      <c r="M274" s="675">
        <f t="shared" si="67"/>
        <v>0</v>
      </c>
      <c r="N274" s="675">
        <f t="shared" si="67"/>
        <v>0</v>
      </c>
      <c r="O274" s="675">
        <f t="shared" si="67"/>
        <v>0</v>
      </c>
      <c r="P274" s="675">
        <f t="shared" si="67"/>
        <v>0</v>
      </c>
      <c r="Q274" s="675">
        <f t="shared" si="67"/>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5" outlineLevel="1" x14ac:dyDescent="0.25">
      <c r="A275" s="7"/>
      <c r="B275" s="8"/>
      <c r="C275" s="18"/>
      <c r="D275" s="18"/>
      <c r="E275" s="18"/>
      <c r="F275" s="27"/>
      <c r="G275" s="27" t="str">
        <f t="shared" si="58"/>
        <v>AYBOA1a</v>
      </c>
      <c r="H275" s="648">
        <v>0</v>
      </c>
      <c r="I275" s="675">
        <f t="shared" si="62"/>
        <v>0</v>
      </c>
      <c r="J275" s="675">
        <f t="shared" si="67"/>
        <v>0</v>
      </c>
      <c r="K275" s="675">
        <f t="shared" si="67"/>
        <v>0</v>
      </c>
      <c r="L275" s="675">
        <f t="shared" si="67"/>
        <v>0</v>
      </c>
      <c r="M275" s="675">
        <f t="shared" si="67"/>
        <v>0</v>
      </c>
      <c r="N275" s="675">
        <f t="shared" si="67"/>
        <v>0</v>
      </c>
      <c r="O275" s="675">
        <f t="shared" si="67"/>
        <v>0</v>
      </c>
      <c r="P275" s="675">
        <f t="shared" si="67"/>
        <v>0</v>
      </c>
      <c r="Q275" s="675">
        <f t="shared" si="67"/>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5" outlineLevel="1" x14ac:dyDescent="0.25">
      <c r="A276" s="7"/>
      <c r="B276" s="8"/>
      <c r="C276" s="18"/>
      <c r="D276" s="18"/>
      <c r="E276" s="18"/>
      <c r="F276" s="27"/>
      <c r="G276" s="27" t="str">
        <f t="shared" si="58"/>
        <v>AANBOa</v>
      </c>
      <c r="H276" s="648">
        <v>0</v>
      </c>
      <c r="I276" s="675">
        <f t="shared" si="62"/>
        <v>0</v>
      </c>
      <c r="J276" s="675">
        <f t="shared" si="67"/>
        <v>0</v>
      </c>
      <c r="K276" s="675">
        <f t="shared" si="67"/>
        <v>0</v>
      </c>
      <c r="L276" s="675">
        <f t="shared" si="67"/>
        <v>0</v>
      </c>
      <c r="M276" s="675">
        <f t="shared" si="67"/>
        <v>0</v>
      </c>
      <c r="N276" s="675">
        <f t="shared" si="67"/>
        <v>0</v>
      </c>
      <c r="O276" s="675">
        <f t="shared" si="67"/>
        <v>0</v>
      </c>
      <c r="P276" s="675">
        <f t="shared" si="67"/>
        <v>0</v>
      </c>
      <c r="Q276" s="675">
        <f t="shared" si="67"/>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5" outlineLevel="1" x14ac:dyDescent="0.25">
      <c r="A277" s="7"/>
      <c r="B277" s="8"/>
      <c r="C277" s="18"/>
      <c r="D277" s="18"/>
      <c r="E277" s="18"/>
      <c r="F277" s="27"/>
      <c r="G277" s="27" t="str">
        <f t="shared" si="58"/>
        <v>YABA2Ba</v>
      </c>
      <c r="H277" s="648">
        <v>0</v>
      </c>
      <c r="I277" s="675">
        <f t="shared" ref="I277:Q292" si="68">$H277*I$243</f>
        <v>0</v>
      </c>
      <c r="J277" s="675">
        <f t="shared" si="68"/>
        <v>0</v>
      </c>
      <c r="K277" s="675">
        <f t="shared" si="68"/>
        <v>0</v>
      </c>
      <c r="L277" s="675">
        <f t="shared" si="68"/>
        <v>0</v>
      </c>
      <c r="M277" s="675">
        <f t="shared" si="68"/>
        <v>0</v>
      </c>
      <c r="N277" s="675">
        <f t="shared" si="68"/>
        <v>0</v>
      </c>
      <c r="O277" s="675">
        <f t="shared" si="68"/>
        <v>0</v>
      </c>
      <c r="P277" s="675">
        <f t="shared" si="68"/>
        <v>0</v>
      </c>
      <c r="Q277" s="675">
        <f t="shared" si="68"/>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5" outlineLevel="1" x14ac:dyDescent="0.25">
      <c r="A278" s="7"/>
      <c r="B278" s="8"/>
      <c r="C278" s="18"/>
      <c r="D278" s="18"/>
      <c r="E278" s="18"/>
      <c r="F278" s="27"/>
      <c r="G278" s="27" t="str">
        <f t="shared" si="58"/>
        <v>AYABA1b</v>
      </c>
      <c r="H278" s="648">
        <v>4000</v>
      </c>
      <c r="I278" s="675">
        <f t="shared" si="68"/>
        <v>4800</v>
      </c>
      <c r="J278" s="675">
        <f t="shared" si="68"/>
        <v>4000</v>
      </c>
      <c r="K278" s="675">
        <f t="shared" si="68"/>
        <v>4880</v>
      </c>
      <c r="L278" s="675">
        <f t="shared" si="68"/>
        <v>3480</v>
      </c>
      <c r="M278" s="675">
        <f t="shared" si="68"/>
        <v>4200</v>
      </c>
      <c r="N278" s="675">
        <f t="shared" si="68"/>
        <v>3320</v>
      </c>
      <c r="O278" s="675">
        <f t="shared" si="68"/>
        <v>3800</v>
      </c>
      <c r="P278" s="675">
        <f t="shared" si="68"/>
        <v>2600</v>
      </c>
      <c r="Q278" s="675">
        <f t="shared" si="6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5" outlineLevel="1" x14ac:dyDescent="0.25">
      <c r="A279" s="7"/>
      <c r="B279" s="8"/>
      <c r="C279" s="18"/>
      <c r="D279" s="18"/>
      <c r="E279" s="18"/>
      <c r="F279" s="27"/>
      <c r="G279" s="27" t="str">
        <f t="shared" si="58"/>
        <v>YAOA2OFa</v>
      </c>
      <c r="H279" s="648">
        <v>0</v>
      </c>
      <c r="I279" s="675">
        <f t="shared" si="68"/>
        <v>0</v>
      </c>
      <c r="J279" s="675">
        <f t="shared" si="68"/>
        <v>0</v>
      </c>
      <c r="K279" s="675">
        <f t="shared" si="68"/>
        <v>0</v>
      </c>
      <c r="L279" s="675">
        <f t="shared" si="68"/>
        <v>0</v>
      </c>
      <c r="M279" s="675">
        <f t="shared" si="68"/>
        <v>0</v>
      </c>
      <c r="N279" s="675">
        <f t="shared" si="68"/>
        <v>0</v>
      </c>
      <c r="O279" s="675">
        <f t="shared" si="68"/>
        <v>0</v>
      </c>
      <c r="P279" s="675">
        <f t="shared" si="68"/>
        <v>0</v>
      </c>
      <c r="Q279" s="675">
        <f t="shared" si="68"/>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5" outlineLevel="1" x14ac:dyDescent="0.25">
      <c r="A280" s="7"/>
      <c r="B280" s="8"/>
      <c r="C280" s="18"/>
      <c r="D280" s="18"/>
      <c r="E280" s="18"/>
      <c r="F280" s="27"/>
      <c r="G280" s="27" t="str">
        <f t="shared" si="58"/>
        <v>AYAOA1of</v>
      </c>
      <c r="H280" s="648">
        <f>4000*0.7</f>
        <v>2800</v>
      </c>
      <c r="I280" s="675">
        <f t="shared" si="68"/>
        <v>3360</v>
      </c>
      <c r="J280" s="675">
        <f t="shared" si="68"/>
        <v>2800</v>
      </c>
      <c r="K280" s="675">
        <f t="shared" si="68"/>
        <v>3416</v>
      </c>
      <c r="L280" s="675">
        <f t="shared" si="68"/>
        <v>2436</v>
      </c>
      <c r="M280" s="675">
        <f t="shared" si="68"/>
        <v>2940</v>
      </c>
      <c r="N280" s="675">
        <f t="shared" si="68"/>
        <v>2324</v>
      </c>
      <c r="O280" s="675">
        <f t="shared" si="68"/>
        <v>2660</v>
      </c>
      <c r="P280" s="675">
        <f t="shared" si="68"/>
        <v>1820</v>
      </c>
      <c r="Q280" s="675">
        <f t="shared" si="6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5" outlineLevel="1" x14ac:dyDescent="0.25">
      <c r="A281" s="7"/>
      <c r="B281" s="8"/>
      <c r="C281" s="18"/>
      <c r="D281" s="18"/>
      <c r="E281" s="18"/>
      <c r="F281" s="27"/>
      <c r="G281" s="27" t="str">
        <f t="shared" si="58"/>
        <v>YYNBNb</v>
      </c>
      <c r="H281" s="648">
        <v>4000</v>
      </c>
      <c r="I281" s="675">
        <f t="shared" si="68"/>
        <v>4800</v>
      </c>
      <c r="J281" s="675">
        <f t="shared" si="68"/>
        <v>4000</v>
      </c>
      <c r="K281" s="675">
        <f t="shared" si="68"/>
        <v>4880</v>
      </c>
      <c r="L281" s="675">
        <f t="shared" si="68"/>
        <v>3480</v>
      </c>
      <c r="M281" s="675">
        <f t="shared" si="68"/>
        <v>4200</v>
      </c>
      <c r="N281" s="675">
        <f t="shared" si="68"/>
        <v>3320</v>
      </c>
      <c r="O281" s="675">
        <f t="shared" si="68"/>
        <v>3800</v>
      </c>
      <c r="P281" s="675">
        <f t="shared" si="68"/>
        <v>2600</v>
      </c>
      <c r="Q281" s="675">
        <f t="shared" si="6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5" outlineLevel="1" x14ac:dyDescent="0.25">
      <c r="A282" s="7"/>
      <c r="B282" s="8"/>
      <c r="C282" s="18"/>
      <c r="D282" s="18"/>
      <c r="E282" s="18"/>
      <c r="F282" s="27"/>
      <c r="G282" s="27" t="str">
        <f t="shared" si="58"/>
        <v>YYNBNbd</v>
      </c>
      <c r="H282" s="648">
        <v>4000</v>
      </c>
      <c r="I282" s="675">
        <f t="shared" si="68"/>
        <v>4800</v>
      </c>
      <c r="J282" s="675">
        <f t="shared" si="68"/>
        <v>4000</v>
      </c>
      <c r="K282" s="675">
        <f t="shared" si="68"/>
        <v>4880</v>
      </c>
      <c r="L282" s="675">
        <f t="shared" si="68"/>
        <v>3480</v>
      </c>
      <c r="M282" s="675">
        <f t="shared" si="68"/>
        <v>4200</v>
      </c>
      <c r="N282" s="675">
        <f t="shared" si="68"/>
        <v>3320</v>
      </c>
      <c r="O282" s="675">
        <f t="shared" si="68"/>
        <v>3800</v>
      </c>
      <c r="P282" s="675">
        <f t="shared" si="68"/>
        <v>2600</v>
      </c>
      <c r="Q282" s="675">
        <f t="shared" si="6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5" outlineLevel="1" x14ac:dyDescent="0.25">
      <c r="A283" s="7"/>
      <c r="B283" s="8"/>
      <c r="C283" s="18"/>
      <c r="D283" s="18"/>
      <c r="E283" s="18"/>
      <c r="F283" s="27"/>
      <c r="G283" s="27" t="str">
        <f t="shared" si="58"/>
        <v>YYBNBz</v>
      </c>
      <c r="H283" s="648">
        <v>1800</v>
      </c>
      <c r="I283" s="675">
        <f t="shared" si="68"/>
        <v>2160</v>
      </c>
      <c r="J283" s="675">
        <f t="shared" si="68"/>
        <v>1800</v>
      </c>
      <c r="K283" s="675">
        <f t="shared" si="68"/>
        <v>2196</v>
      </c>
      <c r="L283" s="675">
        <f t="shared" si="68"/>
        <v>1566</v>
      </c>
      <c r="M283" s="675">
        <f t="shared" si="68"/>
        <v>1890</v>
      </c>
      <c r="N283" s="675">
        <f t="shared" si="68"/>
        <v>1494</v>
      </c>
      <c r="O283" s="675">
        <f t="shared" si="68"/>
        <v>1710</v>
      </c>
      <c r="P283" s="675">
        <f t="shared" si="68"/>
        <v>1170</v>
      </c>
      <c r="Q283" s="675">
        <f t="shared" si="68"/>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5" outlineLevel="1" x14ac:dyDescent="0.25">
      <c r="A284" s="7"/>
      <c r="B284" s="8"/>
      <c r="C284" s="18"/>
      <c r="D284" s="18"/>
      <c r="E284" s="18"/>
      <c r="F284" s="27"/>
      <c r="G284" s="27" t="str">
        <f t="shared" si="58"/>
        <v>YYBNBzd</v>
      </c>
      <c r="H284" s="648">
        <v>1800</v>
      </c>
      <c r="I284" s="675">
        <f t="shared" si="68"/>
        <v>2160</v>
      </c>
      <c r="J284" s="675">
        <f t="shared" si="68"/>
        <v>1800</v>
      </c>
      <c r="K284" s="675">
        <f t="shared" si="68"/>
        <v>2196</v>
      </c>
      <c r="L284" s="675">
        <f t="shared" si="68"/>
        <v>1566</v>
      </c>
      <c r="M284" s="675">
        <f t="shared" si="68"/>
        <v>1890</v>
      </c>
      <c r="N284" s="675">
        <f t="shared" si="68"/>
        <v>1494</v>
      </c>
      <c r="O284" s="675">
        <f t="shared" si="68"/>
        <v>1710</v>
      </c>
      <c r="P284" s="675">
        <f t="shared" si="68"/>
        <v>1170</v>
      </c>
      <c r="Q284" s="675">
        <f t="shared" si="68"/>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5" outlineLevel="1" x14ac:dyDescent="0.25">
      <c r="A285" s="7"/>
      <c r="B285" s="8"/>
      <c r="C285" s="18"/>
      <c r="D285" s="18"/>
      <c r="E285" s="18"/>
      <c r="F285" s="27"/>
      <c r="G285" s="27" t="str">
        <f t="shared" si="58"/>
        <v>YYBNBr</v>
      </c>
      <c r="H285" s="648">
        <v>2000</v>
      </c>
      <c r="I285" s="675">
        <f t="shared" si="68"/>
        <v>2400</v>
      </c>
      <c r="J285" s="675">
        <f t="shared" si="68"/>
        <v>2000</v>
      </c>
      <c r="K285" s="675">
        <f t="shared" si="68"/>
        <v>2440</v>
      </c>
      <c r="L285" s="675">
        <f t="shared" si="68"/>
        <v>1740</v>
      </c>
      <c r="M285" s="675">
        <f t="shared" si="68"/>
        <v>2100</v>
      </c>
      <c r="N285" s="675">
        <f t="shared" si="68"/>
        <v>1660</v>
      </c>
      <c r="O285" s="675">
        <f t="shared" si="68"/>
        <v>1900</v>
      </c>
      <c r="P285" s="675">
        <f t="shared" si="68"/>
        <v>1300</v>
      </c>
      <c r="Q285" s="675">
        <f t="shared" si="68"/>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5" outlineLevel="1" x14ac:dyDescent="0.25">
      <c r="A286" s="7"/>
      <c r="B286" s="8"/>
      <c r="C286" s="18"/>
      <c r="D286" s="18"/>
      <c r="E286" s="18"/>
      <c r="F286" s="27"/>
      <c r="G286" s="27" t="str">
        <f t="shared" si="58"/>
        <v>YYBNBrd</v>
      </c>
      <c r="H286" s="648">
        <v>2000</v>
      </c>
      <c r="I286" s="675">
        <f t="shared" si="68"/>
        <v>2400</v>
      </c>
      <c r="J286" s="675">
        <f t="shared" si="68"/>
        <v>2000</v>
      </c>
      <c r="K286" s="675">
        <f t="shared" si="68"/>
        <v>2440</v>
      </c>
      <c r="L286" s="675">
        <f t="shared" si="68"/>
        <v>1740</v>
      </c>
      <c r="M286" s="675">
        <f t="shared" si="68"/>
        <v>2100</v>
      </c>
      <c r="N286" s="675">
        <f t="shared" si="68"/>
        <v>1660</v>
      </c>
      <c r="O286" s="675">
        <f t="shared" si="68"/>
        <v>1900</v>
      </c>
      <c r="P286" s="675">
        <f t="shared" si="68"/>
        <v>1300</v>
      </c>
      <c r="Q286" s="675">
        <f t="shared" si="68"/>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5" outlineLevel="1" x14ac:dyDescent="0.25">
      <c r="A287" s="7"/>
      <c r="B287" s="8"/>
      <c r="C287" s="18"/>
      <c r="D287" s="18"/>
      <c r="E287" s="18"/>
      <c r="F287" s="27"/>
      <c r="G287" s="27" t="str">
        <f t="shared" ref="G287:G293" si="69">_xlfn.CONCAT(H203:M203)</f>
        <v>YYBNBl</v>
      </c>
      <c r="H287" s="648">
        <v>2000</v>
      </c>
      <c r="I287" s="675">
        <f t="shared" si="68"/>
        <v>2400</v>
      </c>
      <c r="J287" s="675">
        <f t="shared" si="68"/>
        <v>2000</v>
      </c>
      <c r="K287" s="675">
        <f t="shared" si="68"/>
        <v>2440</v>
      </c>
      <c r="L287" s="675">
        <f t="shared" si="68"/>
        <v>1740</v>
      </c>
      <c r="M287" s="675">
        <f t="shared" si="68"/>
        <v>2100</v>
      </c>
      <c r="N287" s="675">
        <f t="shared" si="68"/>
        <v>1660</v>
      </c>
      <c r="O287" s="675">
        <f t="shared" si="68"/>
        <v>1900</v>
      </c>
      <c r="P287" s="675">
        <f t="shared" si="68"/>
        <v>1300</v>
      </c>
      <c r="Q287" s="675">
        <f t="shared" si="68"/>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5" outlineLevel="1" x14ac:dyDescent="0.25">
      <c r="A288" s="7"/>
      <c r="B288" s="8"/>
      <c r="C288" s="18"/>
      <c r="D288" s="18"/>
      <c r="E288" s="18"/>
      <c r="F288" s="27"/>
      <c r="G288" s="27" t="str">
        <f t="shared" si="69"/>
        <v>YYNBLb</v>
      </c>
      <c r="H288" s="805">
        <f>H281+400</f>
        <v>4400</v>
      </c>
      <c r="I288" s="675">
        <f t="shared" si="68"/>
        <v>5280</v>
      </c>
      <c r="J288" s="675">
        <f t="shared" si="68"/>
        <v>4400</v>
      </c>
      <c r="K288" s="675">
        <f t="shared" si="68"/>
        <v>5368</v>
      </c>
      <c r="L288" s="675">
        <f t="shared" si="68"/>
        <v>3828</v>
      </c>
      <c r="M288" s="675">
        <f t="shared" si="68"/>
        <v>4620</v>
      </c>
      <c r="N288" s="675">
        <f t="shared" si="68"/>
        <v>3652</v>
      </c>
      <c r="O288" s="675">
        <f t="shared" si="68"/>
        <v>4180</v>
      </c>
      <c r="P288" s="675">
        <f t="shared" si="68"/>
        <v>2860</v>
      </c>
      <c r="Q288" s="675">
        <f t="shared" si="68"/>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5" outlineLevel="1" x14ac:dyDescent="0.25">
      <c r="A289" s="7"/>
      <c r="B289" s="8"/>
      <c r="C289" s="18"/>
      <c r="D289" s="18"/>
      <c r="E289" s="18"/>
      <c r="F289" s="27"/>
      <c r="G289" s="27" t="str">
        <f t="shared" si="69"/>
        <v>YYNBLbd</v>
      </c>
      <c r="H289" s="805">
        <f>H282+400</f>
        <v>4400</v>
      </c>
      <c r="I289" s="675">
        <f t="shared" si="68"/>
        <v>5280</v>
      </c>
      <c r="J289" s="675">
        <f t="shared" si="68"/>
        <v>4400</v>
      </c>
      <c r="K289" s="675">
        <f t="shared" si="68"/>
        <v>5368</v>
      </c>
      <c r="L289" s="675">
        <f t="shared" si="68"/>
        <v>3828</v>
      </c>
      <c r="M289" s="675">
        <f t="shared" si="68"/>
        <v>4620</v>
      </c>
      <c r="N289" s="675">
        <f t="shared" si="68"/>
        <v>3652</v>
      </c>
      <c r="O289" s="675">
        <f t="shared" si="68"/>
        <v>4180</v>
      </c>
      <c r="P289" s="675">
        <f t="shared" si="68"/>
        <v>2860</v>
      </c>
      <c r="Q289" s="675">
        <f t="shared" si="68"/>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5" outlineLevel="1" x14ac:dyDescent="0.25">
      <c r="A290" s="7"/>
      <c r="B290" s="8"/>
      <c r="C290" s="18"/>
      <c r="D290" s="18"/>
      <c r="E290" s="18"/>
      <c r="F290" s="27"/>
      <c r="G290" s="27" t="str">
        <f t="shared" si="69"/>
        <v>YYBLBz</v>
      </c>
      <c r="H290" s="648">
        <v>1800</v>
      </c>
      <c r="I290" s="675">
        <f t="shared" si="68"/>
        <v>2160</v>
      </c>
      <c r="J290" s="675">
        <f t="shared" si="68"/>
        <v>1800</v>
      </c>
      <c r="K290" s="675">
        <f t="shared" si="68"/>
        <v>2196</v>
      </c>
      <c r="L290" s="675">
        <f t="shared" si="68"/>
        <v>1566</v>
      </c>
      <c r="M290" s="675">
        <f t="shared" si="68"/>
        <v>1890</v>
      </c>
      <c r="N290" s="675">
        <f t="shared" si="68"/>
        <v>1494</v>
      </c>
      <c r="O290" s="675">
        <f t="shared" si="68"/>
        <v>1710</v>
      </c>
      <c r="P290" s="675">
        <f t="shared" si="68"/>
        <v>1170</v>
      </c>
      <c r="Q290" s="675">
        <f t="shared" si="6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5" outlineLevel="1" x14ac:dyDescent="0.25">
      <c r="A291" s="7"/>
      <c r="B291" s="8"/>
      <c r="C291" s="18"/>
      <c r="D291" s="18"/>
      <c r="E291" s="18"/>
      <c r="F291" s="27"/>
      <c r="G291" s="27" t="str">
        <f t="shared" si="69"/>
        <v>YYBLBzd</v>
      </c>
      <c r="H291" s="648">
        <v>1800</v>
      </c>
      <c r="I291" s="675">
        <f t="shared" si="68"/>
        <v>2160</v>
      </c>
      <c r="J291" s="675">
        <f t="shared" si="68"/>
        <v>1800</v>
      </c>
      <c r="K291" s="675">
        <f t="shared" si="68"/>
        <v>2196</v>
      </c>
      <c r="L291" s="675">
        <f t="shared" si="68"/>
        <v>1566</v>
      </c>
      <c r="M291" s="675">
        <f t="shared" si="68"/>
        <v>1890</v>
      </c>
      <c r="N291" s="675">
        <f t="shared" si="68"/>
        <v>1494</v>
      </c>
      <c r="O291" s="675">
        <f t="shared" si="68"/>
        <v>1710</v>
      </c>
      <c r="P291" s="675">
        <f t="shared" si="68"/>
        <v>1170</v>
      </c>
      <c r="Q291" s="675">
        <f t="shared" si="68"/>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5" outlineLevel="1" x14ac:dyDescent="0.25">
      <c r="A292" s="7"/>
      <c r="B292" s="8"/>
      <c r="C292" s="18"/>
      <c r="D292" s="18"/>
      <c r="E292" s="18"/>
      <c r="F292" s="27"/>
      <c r="G292" s="27" t="str">
        <f t="shared" si="69"/>
        <v>YYLBNb</v>
      </c>
      <c r="H292" s="648">
        <v>4000</v>
      </c>
      <c r="I292" s="675">
        <f t="shared" si="68"/>
        <v>4800</v>
      </c>
      <c r="J292" s="675">
        <f t="shared" si="68"/>
        <v>4000</v>
      </c>
      <c r="K292" s="675">
        <f t="shared" si="68"/>
        <v>4880</v>
      </c>
      <c r="L292" s="675">
        <f t="shared" si="68"/>
        <v>3480</v>
      </c>
      <c r="M292" s="675">
        <f t="shared" si="68"/>
        <v>4200</v>
      </c>
      <c r="N292" s="675">
        <f t="shared" si="68"/>
        <v>3320</v>
      </c>
      <c r="O292" s="675">
        <f t="shared" si="68"/>
        <v>3800</v>
      </c>
      <c r="P292" s="675">
        <f t="shared" si="68"/>
        <v>2600</v>
      </c>
      <c r="Q292" s="675">
        <f t="shared" si="68"/>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5" outlineLevel="1" x14ac:dyDescent="0.25">
      <c r="A293" s="7"/>
      <c r="B293" s="8"/>
      <c r="C293" s="18"/>
      <c r="D293" s="18"/>
      <c r="E293" s="18"/>
      <c r="F293" s="27"/>
      <c r="G293" s="27" t="str">
        <f t="shared" si="69"/>
        <v>YYLBNbd</v>
      </c>
      <c r="H293" s="648">
        <v>4000</v>
      </c>
      <c r="I293" s="675">
        <f t="shared" ref="I293:Q310" si="70">$H293*I$243</f>
        <v>4800</v>
      </c>
      <c r="J293" s="675">
        <f t="shared" si="70"/>
        <v>4000</v>
      </c>
      <c r="K293" s="675">
        <f t="shared" si="70"/>
        <v>4880</v>
      </c>
      <c r="L293" s="675">
        <f t="shared" si="70"/>
        <v>3480</v>
      </c>
      <c r="M293" s="675">
        <f t="shared" si="70"/>
        <v>4200</v>
      </c>
      <c r="N293" s="675">
        <f t="shared" si="70"/>
        <v>3320</v>
      </c>
      <c r="O293" s="675">
        <f t="shared" si="70"/>
        <v>3800</v>
      </c>
      <c r="P293" s="675">
        <f t="shared" si="70"/>
        <v>2600</v>
      </c>
      <c r="Q293" s="675">
        <f t="shared" si="70"/>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5" outlineLevel="1" x14ac:dyDescent="0.25">
      <c r="A294" s="7"/>
      <c r="B294" s="8"/>
      <c r="C294" s="18"/>
      <c r="D294" s="18"/>
      <c r="E294" s="18"/>
      <c r="F294" s="27"/>
      <c r="G294" s="27" t="str">
        <f t="shared" ref="G294:G303" si="71">_xlfn.CONCAT(H210:M210)</f>
        <v>YYNWNw</v>
      </c>
      <c r="H294" s="648">
        <v>3800</v>
      </c>
      <c r="I294" s="675">
        <f t="shared" si="70"/>
        <v>4560</v>
      </c>
      <c r="J294" s="675">
        <f t="shared" si="70"/>
        <v>3800</v>
      </c>
      <c r="K294" s="675">
        <f t="shared" si="70"/>
        <v>4636</v>
      </c>
      <c r="L294" s="675">
        <f t="shared" si="70"/>
        <v>3306</v>
      </c>
      <c r="M294" s="675">
        <f t="shared" si="70"/>
        <v>3990</v>
      </c>
      <c r="N294" s="675">
        <f t="shared" si="70"/>
        <v>3154</v>
      </c>
      <c r="O294" s="675">
        <f t="shared" si="70"/>
        <v>3610</v>
      </c>
      <c r="P294" s="675">
        <f t="shared" si="70"/>
        <v>2470</v>
      </c>
      <c r="Q294" s="675">
        <f t="shared" si="70"/>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5" outlineLevel="1" x14ac:dyDescent="0.25">
      <c r="A295" s="7"/>
      <c r="B295" s="8"/>
      <c r="C295" s="18"/>
      <c r="D295" s="18"/>
      <c r="E295" s="18"/>
      <c r="F295" s="27"/>
      <c r="G295" s="27" t="str">
        <f t="shared" si="71"/>
        <v>YYNWNwd</v>
      </c>
      <c r="H295" s="648">
        <v>3800</v>
      </c>
      <c r="I295" s="675">
        <f t="shared" si="70"/>
        <v>4560</v>
      </c>
      <c r="J295" s="675">
        <f t="shared" si="70"/>
        <v>3800</v>
      </c>
      <c r="K295" s="675">
        <f t="shared" si="70"/>
        <v>4636</v>
      </c>
      <c r="L295" s="675">
        <f t="shared" si="70"/>
        <v>3306</v>
      </c>
      <c r="M295" s="675">
        <f t="shared" si="70"/>
        <v>3990</v>
      </c>
      <c r="N295" s="675">
        <f t="shared" si="70"/>
        <v>3154</v>
      </c>
      <c r="O295" s="675">
        <f t="shared" si="70"/>
        <v>3610</v>
      </c>
      <c r="P295" s="675">
        <f t="shared" si="70"/>
        <v>2470</v>
      </c>
      <c r="Q295" s="675">
        <f t="shared" si="70"/>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5" outlineLevel="1" x14ac:dyDescent="0.25">
      <c r="A296" s="7"/>
      <c r="B296" s="8"/>
      <c r="C296" s="18"/>
      <c r="D296" s="18"/>
      <c r="E296" s="18"/>
      <c r="F296" s="27"/>
      <c r="G296" s="27" t="str">
        <f t="shared" si="71"/>
        <v>YYWNWz</v>
      </c>
      <c r="H296" s="648">
        <v>1800</v>
      </c>
      <c r="I296" s="675">
        <f t="shared" si="70"/>
        <v>2160</v>
      </c>
      <c r="J296" s="675">
        <f t="shared" si="70"/>
        <v>1800</v>
      </c>
      <c r="K296" s="675">
        <f t="shared" si="70"/>
        <v>2196</v>
      </c>
      <c r="L296" s="675">
        <f t="shared" si="70"/>
        <v>1566</v>
      </c>
      <c r="M296" s="675">
        <f t="shared" si="70"/>
        <v>1890</v>
      </c>
      <c r="N296" s="675">
        <f t="shared" si="70"/>
        <v>1494</v>
      </c>
      <c r="O296" s="675">
        <f t="shared" si="70"/>
        <v>1710</v>
      </c>
      <c r="P296" s="675">
        <f t="shared" si="70"/>
        <v>1170</v>
      </c>
      <c r="Q296" s="675">
        <f t="shared" si="70"/>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5" outlineLevel="1" x14ac:dyDescent="0.25">
      <c r="A297" s="7"/>
      <c r="B297" s="8"/>
      <c r="C297" s="18"/>
      <c r="D297" s="18"/>
      <c r="E297" s="18"/>
      <c r="F297" s="27"/>
      <c r="G297" s="27" t="str">
        <f t="shared" si="71"/>
        <v>YYWNWzd</v>
      </c>
      <c r="H297" s="648">
        <v>1800</v>
      </c>
      <c r="I297" s="675">
        <f t="shared" si="70"/>
        <v>2160</v>
      </c>
      <c r="J297" s="675">
        <f t="shared" si="70"/>
        <v>1800</v>
      </c>
      <c r="K297" s="675">
        <f t="shared" si="70"/>
        <v>2196</v>
      </c>
      <c r="L297" s="675">
        <f t="shared" si="70"/>
        <v>1566</v>
      </c>
      <c r="M297" s="675">
        <f t="shared" si="70"/>
        <v>1890</v>
      </c>
      <c r="N297" s="675">
        <f t="shared" si="70"/>
        <v>1494</v>
      </c>
      <c r="O297" s="675">
        <f t="shared" si="70"/>
        <v>1710</v>
      </c>
      <c r="P297" s="675">
        <f t="shared" si="70"/>
        <v>1170</v>
      </c>
      <c r="Q297" s="675">
        <f t="shared" si="70"/>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5" outlineLevel="1" x14ac:dyDescent="0.25">
      <c r="A298" s="7"/>
      <c r="B298" s="8"/>
      <c r="C298" s="18"/>
      <c r="D298" s="18"/>
      <c r="E298" s="18"/>
      <c r="F298" s="27"/>
      <c r="G298" s="27" t="str">
        <f t="shared" si="71"/>
        <v>YYNWBr</v>
      </c>
      <c r="H298" s="648">
        <v>2000</v>
      </c>
      <c r="I298" s="675">
        <f t="shared" si="70"/>
        <v>2400</v>
      </c>
      <c r="J298" s="675">
        <f t="shared" si="70"/>
        <v>2000</v>
      </c>
      <c r="K298" s="675">
        <f t="shared" si="70"/>
        <v>2440</v>
      </c>
      <c r="L298" s="675">
        <f t="shared" si="70"/>
        <v>1740</v>
      </c>
      <c r="M298" s="675">
        <f t="shared" si="70"/>
        <v>2100</v>
      </c>
      <c r="N298" s="675">
        <f t="shared" si="70"/>
        <v>1660</v>
      </c>
      <c r="O298" s="675">
        <f t="shared" si="70"/>
        <v>1900</v>
      </c>
      <c r="P298" s="675">
        <f t="shared" si="70"/>
        <v>1300</v>
      </c>
      <c r="Q298" s="675">
        <f t="shared" si="70"/>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5" outlineLevel="1" x14ac:dyDescent="0.25">
      <c r="A299" s="7"/>
      <c r="B299" s="8"/>
      <c r="C299" s="18"/>
      <c r="D299" s="18"/>
      <c r="E299" s="18"/>
      <c r="F299" s="27"/>
      <c r="G299" s="27" t="str">
        <f t="shared" si="71"/>
        <v>YYNWBrd</v>
      </c>
      <c r="H299" s="648">
        <v>2000</v>
      </c>
      <c r="I299" s="675">
        <f t="shared" si="70"/>
        <v>2400</v>
      </c>
      <c r="J299" s="675">
        <f t="shared" si="70"/>
        <v>2000</v>
      </c>
      <c r="K299" s="675">
        <f t="shared" si="70"/>
        <v>2440</v>
      </c>
      <c r="L299" s="675">
        <f t="shared" si="70"/>
        <v>1740</v>
      </c>
      <c r="M299" s="675">
        <f t="shared" si="70"/>
        <v>2100</v>
      </c>
      <c r="N299" s="675">
        <f t="shared" si="70"/>
        <v>1660</v>
      </c>
      <c r="O299" s="675">
        <f t="shared" si="70"/>
        <v>1900</v>
      </c>
      <c r="P299" s="675">
        <f t="shared" si="70"/>
        <v>1300</v>
      </c>
      <c r="Q299" s="675">
        <f t="shared" si="70"/>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5" outlineLevel="1" x14ac:dyDescent="0.25">
      <c r="A300" s="7"/>
      <c r="B300" s="8"/>
      <c r="C300" s="18"/>
      <c r="D300" s="18"/>
      <c r="E300" s="18"/>
      <c r="F300" s="27"/>
      <c r="G300" s="27" t="str">
        <f t="shared" si="71"/>
        <v>YYWBNw</v>
      </c>
      <c r="H300" s="648">
        <v>3800</v>
      </c>
      <c r="I300" s="675">
        <f t="shared" si="70"/>
        <v>4560</v>
      </c>
      <c r="J300" s="675">
        <f t="shared" si="70"/>
        <v>3800</v>
      </c>
      <c r="K300" s="675">
        <f t="shared" si="70"/>
        <v>4636</v>
      </c>
      <c r="L300" s="675">
        <f t="shared" si="70"/>
        <v>3306</v>
      </c>
      <c r="M300" s="675">
        <f t="shared" si="70"/>
        <v>3990</v>
      </c>
      <c r="N300" s="675">
        <f t="shared" si="70"/>
        <v>3154</v>
      </c>
      <c r="O300" s="675">
        <f t="shared" si="70"/>
        <v>3610</v>
      </c>
      <c r="P300" s="675">
        <f t="shared" si="70"/>
        <v>2470</v>
      </c>
      <c r="Q300" s="675">
        <f t="shared" si="70"/>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5" outlineLevel="1" x14ac:dyDescent="0.25">
      <c r="A301" s="7"/>
      <c r="B301" s="8"/>
      <c r="C301" s="18"/>
      <c r="D301" s="18"/>
      <c r="E301" s="18"/>
      <c r="F301" s="27"/>
      <c r="G301" s="27" t="str">
        <f t="shared" si="71"/>
        <v>YYWBNwd</v>
      </c>
      <c r="H301" s="648">
        <v>3800</v>
      </c>
      <c r="I301" s="675">
        <f t="shared" si="70"/>
        <v>4560</v>
      </c>
      <c r="J301" s="675">
        <f t="shared" si="70"/>
        <v>3800</v>
      </c>
      <c r="K301" s="675">
        <f t="shared" si="70"/>
        <v>4636</v>
      </c>
      <c r="L301" s="675">
        <f t="shared" si="70"/>
        <v>3306</v>
      </c>
      <c r="M301" s="675">
        <f t="shared" si="70"/>
        <v>3990</v>
      </c>
      <c r="N301" s="675">
        <f t="shared" si="70"/>
        <v>3154</v>
      </c>
      <c r="O301" s="675">
        <f t="shared" si="70"/>
        <v>3610</v>
      </c>
      <c r="P301" s="675">
        <f t="shared" si="70"/>
        <v>2470</v>
      </c>
      <c r="Q301" s="675">
        <f t="shared" si="70"/>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5" outlineLevel="1" x14ac:dyDescent="0.25">
      <c r="A302" s="7"/>
      <c r="B302" s="8"/>
      <c r="C302" s="18"/>
      <c r="D302" s="18"/>
      <c r="E302" s="18"/>
      <c r="F302" s="27"/>
      <c r="G302" s="27" t="str">
        <f t="shared" si="71"/>
        <v>YYBNWb</v>
      </c>
      <c r="H302" s="648">
        <v>4000</v>
      </c>
      <c r="I302" s="675">
        <f t="shared" si="70"/>
        <v>4800</v>
      </c>
      <c r="J302" s="675">
        <f t="shared" si="70"/>
        <v>4000</v>
      </c>
      <c r="K302" s="675">
        <f t="shared" si="70"/>
        <v>4880</v>
      </c>
      <c r="L302" s="675">
        <f t="shared" si="70"/>
        <v>3480</v>
      </c>
      <c r="M302" s="675">
        <f t="shared" si="70"/>
        <v>4200</v>
      </c>
      <c r="N302" s="675">
        <f t="shared" si="70"/>
        <v>3320</v>
      </c>
      <c r="O302" s="675">
        <f t="shared" si="70"/>
        <v>3800</v>
      </c>
      <c r="P302" s="675">
        <f t="shared" si="70"/>
        <v>2600</v>
      </c>
      <c r="Q302" s="675">
        <f t="shared" si="70"/>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5" outlineLevel="1" x14ac:dyDescent="0.25">
      <c r="A303" s="7"/>
      <c r="B303" s="8"/>
      <c r="C303" s="18"/>
      <c r="D303" s="18"/>
      <c r="E303" s="18"/>
      <c r="F303" s="27"/>
      <c r="G303" s="27" t="str">
        <f t="shared" si="71"/>
        <v>YYBNWbd</v>
      </c>
      <c r="H303" s="648">
        <v>4000</v>
      </c>
      <c r="I303" s="675">
        <f t="shared" si="70"/>
        <v>4800</v>
      </c>
      <c r="J303" s="675">
        <f t="shared" si="70"/>
        <v>4000</v>
      </c>
      <c r="K303" s="675">
        <f t="shared" si="70"/>
        <v>4880</v>
      </c>
      <c r="L303" s="675">
        <f t="shared" si="70"/>
        <v>3480</v>
      </c>
      <c r="M303" s="675">
        <f t="shared" si="70"/>
        <v>4200</v>
      </c>
      <c r="N303" s="675">
        <f t="shared" si="70"/>
        <v>3320</v>
      </c>
      <c r="O303" s="675">
        <f t="shared" si="70"/>
        <v>3800</v>
      </c>
      <c r="P303" s="675">
        <f t="shared" si="70"/>
        <v>2600</v>
      </c>
      <c r="Q303" s="675">
        <f t="shared" si="70"/>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5" outlineLevel="1" x14ac:dyDescent="0.25">
      <c r="A304" s="7"/>
      <c r="B304" s="8"/>
      <c r="C304" s="18"/>
      <c r="D304" s="18"/>
      <c r="E304" s="18"/>
      <c r="F304" s="27"/>
      <c r="G304" s="27" t="str">
        <f t="shared" ref="G304:G310" si="72">_xlfn.CONCAT(H220:M220)</f>
        <v>YYNWBl</v>
      </c>
      <c r="H304" s="648">
        <v>2000</v>
      </c>
      <c r="I304" s="675">
        <f t="shared" si="70"/>
        <v>2400</v>
      </c>
      <c r="J304" s="675">
        <f t="shared" si="70"/>
        <v>2000</v>
      </c>
      <c r="K304" s="675">
        <f t="shared" si="70"/>
        <v>2440</v>
      </c>
      <c r="L304" s="675">
        <f t="shared" si="70"/>
        <v>1740</v>
      </c>
      <c r="M304" s="675">
        <f t="shared" si="70"/>
        <v>2100</v>
      </c>
      <c r="N304" s="675">
        <f t="shared" si="70"/>
        <v>1660</v>
      </c>
      <c r="O304" s="675">
        <f t="shared" si="70"/>
        <v>1900</v>
      </c>
      <c r="P304" s="675">
        <f t="shared" si="70"/>
        <v>1300</v>
      </c>
      <c r="Q304" s="675">
        <f t="shared" si="70"/>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5" outlineLevel="1" x14ac:dyDescent="0.25">
      <c r="A305" s="7"/>
      <c r="B305" s="8"/>
      <c r="C305" s="18"/>
      <c r="D305" s="18"/>
      <c r="E305" s="18"/>
      <c r="F305" s="27"/>
      <c r="G305" s="27" t="str">
        <f t="shared" si="72"/>
        <v>YYWBLw</v>
      </c>
      <c r="H305" s="805">
        <f>H300+400</f>
        <v>4200</v>
      </c>
      <c r="I305" s="675">
        <f t="shared" si="70"/>
        <v>5040</v>
      </c>
      <c r="J305" s="675">
        <f t="shared" si="70"/>
        <v>4200</v>
      </c>
      <c r="K305" s="675">
        <f t="shared" si="70"/>
        <v>5124</v>
      </c>
      <c r="L305" s="675">
        <f t="shared" si="70"/>
        <v>3654</v>
      </c>
      <c r="M305" s="675">
        <f t="shared" si="70"/>
        <v>4410</v>
      </c>
      <c r="N305" s="675">
        <f t="shared" si="70"/>
        <v>3486</v>
      </c>
      <c r="O305" s="675">
        <f t="shared" si="70"/>
        <v>3990</v>
      </c>
      <c r="P305" s="675">
        <f t="shared" si="70"/>
        <v>2730</v>
      </c>
      <c r="Q305" s="675">
        <f t="shared" si="70"/>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5" outlineLevel="1" x14ac:dyDescent="0.25">
      <c r="A306" s="7"/>
      <c r="B306" s="8"/>
      <c r="C306" s="18"/>
      <c r="D306" s="18"/>
      <c r="E306" s="18"/>
      <c r="F306" s="27"/>
      <c r="G306" s="27" t="str">
        <f t="shared" si="72"/>
        <v>YYWBLwd</v>
      </c>
      <c r="H306" s="805">
        <f>H301+400</f>
        <v>4200</v>
      </c>
      <c r="I306" s="675">
        <f t="shared" si="70"/>
        <v>5040</v>
      </c>
      <c r="J306" s="675">
        <f t="shared" si="70"/>
        <v>4200</v>
      </c>
      <c r="K306" s="675">
        <f t="shared" si="70"/>
        <v>5124</v>
      </c>
      <c r="L306" s="675">
        <f t="shared" si="70"/>
        <v>3654</v>
      </c>
      <c r="M306" s="675">
        <f t="shared" si="70"/>
        <v>4410</v>
      </c>
      <c r="N306" s="675">
        <f t="shared" si="70"/>
        <v>3486</v>
      </c>
      <c r="O306" s="675">
        <f t="shared" si="70"/>
        <v>3990</v>
      </c>
      <c r="P306" s="675">
        <f t="shared" si="70"/>
        <v>2730</v>
      </c>
      <c r="Q306" s="675">
        <f t="shared" si="70"/>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5" outlineLevel="1" x14ac:dyDescent="0.25">
      <c r="A307" s="7"/>
      <c r="B307" s="8"/>
      <c r="C307" s="18"/>
      <c r="D307" s="18"/>
      <c r="E307" s="18"/>
      <c r="F307" s="27"/>
      <c r="G307" s="27" t="str">
        <f t="shared" si="72"/>
        <v>YYBLWb</v>
      </c>
      <c r="H307" s="648">
        <v>4000</v>
      </c>
      <c r="I307" s="675">
        <f t="shared" si="70"/>
        <v>4800</v>
      </c>
      <c r="J307" s="675">
        <f t="shared" si="70"/>
        <v>4000</v>
      </c>
      <c r="K307" s="675">
        <f t="shared" si="70"/>
        <v>4880</v>
      </c>
      <c r="L307" s="675">
        <f t="shared" si="70"/>
        <v>3480</v>
      </c>
      <c r="M307" s="675">
        <f t="shared" si="70"/>
        <v>4200</v>
      </c>
      <c r="N307" s="675">
        <f t="shared" si="70"/>
        <v>3320</v>
      </c>
      <c r="O307" s="675">
        <f t="shared" si="70"/>
        <v>3800</v>
      </c>
      <c r="P307" s="675">
        <f t="shared" si="70"/>
        <v>2600</v>
      </c>
      <c r="Q307" s="675">
        <f t="shared" si="70"/>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5" outlineLevel="1" x14ac:dyDescent="0.25">
      <c r="A308" s="7"/>
      <c r="B308" s="8"/>
      <c r="C308" s="18"/>
      <c r="D308" s="18"/>
      <c r="E308" s="18"/>
      <c r="F308" s="27"/>
      <c r="G308" s="27" t="str">
        <f t="shared" si="72"/>
        <v>YYBLWbd</v>
      </c>
      <c r="H308" s="648">
        <v>4000</v>
      </c>
      <c r="I308" s="675">
        <f t="shared" si="70"/>
        <v>4800</v>
      </c>
      <c r="J308" s="675">
        <f t="shared" si="70"/>
        <v>4000</v>
      </c>
      <c r="K308" s="675">
        <f t="shared" si="70"/>
        <v>4880</v>
      </c>
      <c r="L308" s="675">
        <f t="shared" si="70"/>
        <v>3480</v>
      </c>
      <c r="M308" s="675">
        <f t="shared" si="70"/>
        <v>4200</v>
      </c>
      <c r="N308" s="675">
        <f t="shared" si="70"/>
        <v>3320</v>
      </c>
      <c r="O308" s="675">
        <f t="shared" si="70"/>
        <v>3800</v>
      </c>
      <c r="P308" s="675">
        <f t="shared" si="70"/>
        <v>2600</v>
      </c>
      <c r="Q308" s="675">
        <f t="shared" si="70"/>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5" outlineLevel="1" x14ac:dyDescent="0.25">
      <c r="A309" s="7"/>
      <c r="B309" s="8"/>
      <c r="C309" s="18"/>
      <c r="D309" s="18"/>
      <c r="E309" s="18"/>
      <c r="F309" s="27"/>
      <c r="G309" s="27" t="str">
        <f t="shared" si="72"/>
        <v>YYLWBr</v>
      </c>
      <c r="H309" s="648">
        <v>2000</v>
      </c>
      <c r="I309" s="675">
        <f t="shared" si="70"/>
        <v>2400</v>
      </c>
      <c r="J309" s="675">
        <f t="shared" si="70"/>
        <v>2000</v>
      </c>
      <c r="K309" s="675">
        <f t="shared" si="70"/>
        <v>2440</v>
      </c>
      <c r="L309" s="675">
        <f t="shared" si="70"/>
        <v>1740</v>
      </c>
      <c r="M309" s="675">
        <f t="shared" si="70"/>
        <v>2100</v>
      </c>
      <c r="N309" s="675">
        <f t="shared" si="70"/>
        <v>1660</v>
      </c>
      <c r="O309" s="675">
        <f t="shared" si="70"/>
        <v>1900</v>
      </c>
      <c r="P309" s="675">
        <f t="shared" si="70"/>
        <v>1300</v>
      </c>
      <c r="Q309" s="675">
        <f t="shared" si="70"/>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5" outlineLevel="1" x14ac:dyDescent="0.25">
      <c r="A310" s="7"/>
      <c r="B310" s="8"/>
      <c r="C310" s="18"/>
      <c r="D310" s="18"/>
      <c r="E310" s="18"/>
      <c r="F310" s="27"/>
      <c r="G310" s="27" t="str">
        <f t="shared" si="72"/>
        <v>YYLWBrd</v>
      </c>
      <c r="H310" s="648">
        <v>2000</v>
      </c>
      <c r="I310" s="675">
        <f t="shared" si="70"/>
        <v>2400</v>
      </c>
      <c r="J310" s="675">
        <f t="shared" si="70"/>
        <v>2000</v>
      </c>
      <c r="K310" s="675">
        <f t="shared" si="70"/>
        <v>2440</v>
      </c>
      <c r="L310" s="675">
        <f t="shared" si="70"/>
        <v>1740</v>
      </c>
      <c r="M310" s="675">
        <f t="shared" si="70"/>
        <v>2100</v>
      </c>
      <c r="N310" s="675">
        <f t="shared" si="70"/>
        <v>1660</v>
      </c>
      <c r="O310" s="675">
        <f t="shared" si="70"/>
        <v>1900</v>
      </c>
      <c r="P310" s="675">
        <f t="shared" si="70"/>
        <v>1300</v>
      </c>
      <c r="Q310" s="675">
        <f t="shared" si="70"/>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5" outlineLevel="1" x14ac:dyDescent="0.25">
      <c r="A311" s="7"/>
      <c r="B311" s="8"/>
      <c r="C311" s="18"/>
      <c r="D311" s="18"/>
      <c r="E311" s="18"/>
      <c r="F311" s="27"/>
      <c r="G311" s="27" t="str">
        <f t="shared" ref="G311:G322" si="73">_xlfn.CONCAT(H227:M227)</f>
        <v>AAAA2Nw</v>
      </c>
      <c r="H311" s="648">
        <v>3800</v>
      </c>
      <c r="I311" s="675">
        <f t="shared" ref="I311:Q323" si="74">$H311*I$243</f>
        <v>4560</v>
      </c>
      <c r="J311" s="675">
        <f t="shared" si="74"/>
        <v>3800</v>
      </c>
      <c r="K311" s="675">
        <f t="shared" si="74"/>
        <v>4636</v>
      </c>
      <c r="L311" s="675">
        <f t="shared" si="74"/>
        <v>3306</v>
      </c>
      <c r="M311" s="675">
        <f t="shared" si="74"/>
        <v>3990</v>
      </c>
      <c r="N311" s="675">
        <f t="shared" si="74"/>
        <v>3154</v>
      </c>
      <c r="O311" s="675">
        <f t="shared" si="74"/>
        <v>3610</v>
      </c>
      <c r="P311" s="675">
        <f t="shared" si="74"/>
        <v>2470</v>
      </c>
      <c r="Q311" s="675">
        <f t="shared" si="74"/>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5" outlineLevel="1" x14ac:dyDescent="0.25">
      <c r="A312" s="7"/>
      <c r="B312" s="8"/>
      <c r="C312" s="18"/>
      <c r="D312" s="18"/>
      <c r="E312" s="18"/>
      <c r="F312" s="27"/>
      <c r="G312" s="27" t="str">
        <f t="shared" si="73"/>
        <v>AAAA2Nwd</v>
      </c>
      <c r="H312" s="648">
        <v>3800</v>
      </c>
      <c r="I312" s="675">
        <f t="shared" si="74"/>
        <v>4560</v>
      </c>
      <c r="J312" s="675">
        <f t="shared" si="74"/>
        <v>3800</v>
      </c>
      <c r="K312" s="675">
        <f t="shared" si="74"/>
        <v>4636</v>
      </c>
      <c r="L312" s="675">
        <f t="shared" si="74"/>
        <v>3306</v>
      </c>
      <c r="M312" s="675">
        <f t="shared" si="74"/>
        <v>3990</v>
      </c>
      <c r="N312" s="675">
        <f t="shared" si="74"/>
        <v>3154</v>
      </c>
      <c r="O312" s="675">
        <f t="shared" si="74"/>
        <v>3610</v>
      </c>
      <c r="P312" s="675">
        <f t="shared" si="74"/>
        <v>2470</v>
      </c>
      <c r="Q312" s="675">
        <f t="shared" si="74"/>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5" outlineLevel="1" x14ac:dyDescent="0.25">
      <c r="A313" s="7"/>
      <c r="B313" s="8"/>
      <c r="C313" s="18"/>
      <c r="D313" s="18"/>
      <c r="E313" s="18"/>
      <c r="F313" s="27"/>
      <c r="G313" s="27" t="str">
        <f t="shared" si="73"/>
        <v>AAANWb</v>
      </c>
      <c r="H313" s="648">
        <v>4000</v>
      </c>
      <c r="I313" s="675">
        <f t="shared" si="74"/>
        <v>4800</v>
      </c>
      <c r="J313" s="675">
        <f t="shared" si="74"/>
        <v>4000</v>
      </c>
      <c r="K313" s="675">
        <f t="shared" si="74"/>
        <v>4880</v>
      </c>
      <c r="L313" s="675">
        <f t="shared" si="74"/>
        <v>3480</v>
      </c>
      <c r="M313" s="675">
        <f t="shared" si="74"/>
        <v>4200</v>
      </c>
      <c r="N313" s="675">
        <f t="shared" si="74"/>
        <v>3320</v>
      </c>
      <c r="O313" s="675">
        <f t="shared" si="74"/>
        <v>3800</v>
      </c>
      <c r="P313" s="675">
        <f t="shared" si="74"/>
        <v>2600</v>
      </c>
      <c r="Q313" s="675">
        <f t="shared" si="74"/>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5" outlineLevel="1" x14ac:dyDescent="0.25">
      <c r="A314" s="7"/>
      <c r="B314" s="8"/>
      <c r="C314" s="18"/>
      <c r="D314" s="18"/>
      <c r="E314" s="18"/>
      <c r="F314" s="27"/>
      <c r="G314" s="27" t="str">
        <f t="shared" si="73"/>
        <v>AAANWbd</v>
      </c>
      <c r="H314" s="648">
        <v>4000</v>
      </c>
      <c r="I314" s="675">
        <f t="shared" si="74"/>
        <v>4800</v>
      </c>
      <c r="J314" s="675">
        <f t="shared" si="74"/>
        <v>4000</v>
      </c>
      <c r="K314" s="675">
        <f t="shared" si="74"/>
        <v>4880</v>
      </c>
      <c r="L314" s="675">
        <f t="shared" si="74"/>
        <v>3480</v>
      </c>
      <c r="M314" s="675">
        <f t="shared" si="74"/>
        <v>4200</v>
      </c>
      <c r="N314" s="675">
        <f t="shared" si="74"/>
        <v>3320</v>
      </c>
      <c r="O314" s="675">
        <f t="shared" si="74"/>
        <v>3800</v>
      </c>
      <c r="P314" s="675">
        <f t="shared" si="74"/>
        <v>2600</v>
      </c>
      <c r="Q314" s="675">
        <f t="shared" si="74"/>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5" outlineLevel="1" x14ac:dyDescent="0.25">
      <c r="A315" s="7"/>
      <c r="B315" s="8"/>
      <c r="C315" s="18"/>
      <c r="D315" s="18"/>
      <c r="E315" s="18"/>
      <c r="F315" s="27"/>
      <c r="G315" s="27" t="str">
        <f t="shared" si="73"/>
        <v>AANWBa</v>
      </c>
      <c r="H315" s="648">
        <v>0</v>
      </c>
      <c r="I315" s="675">
        <f t="shared" si="74"/>
        <v>0</v>
      </c>
      <c r="J315" s="675">
        <f t="shared" si="74"/>
        <v>0</v>
      </c>
      <c r="K315" s="675">
        <f t="shared" si="74"/>
        <v>0</v>
      </c>
      <c r="L315" s="675">
        <f t="shared" si="74"/>
        <v>0</v>
      </c>
      <c r="M315" s="675">
        <f t="shared" si="74"/>
        <v>0</v>
      </c>
      <c r="N315" s="675">
        <f t="shared" si="74"/>
        <v>0</v>
      </c>
      <c r="O315" s="675">
        <f t="shared" si="74"/>
        <v>0</v>
      </c>
      <c r="P315" s="675">
        <f t="shared" si="74"/>
        <v>0</v>
      </c>
      <c r="Q315" s="675">
        <f t="shared" si="74"/>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5" outlineLevel="1" x14ac:dyDescent="0.25">
      <c r="A316" s="7"/>
      <c r="B316" s="8"/>
      <c r="C316" s="18"/>
      <c r="D316" s="18"/>
      <c r="E316" s="18"/>
      <c r="F316" s="27"/>
      <c r="G316" s="27" t="str">
        <f t="shared" si="73"/>
        <v>AYWBA1a</v>
      </c>
      <c r="H316" s="648">
        <v>0</v>
      </c>
      <c r="I316" s="675">
        <f t="shared" si="74"/>
        <v>0</v>
      </c>
      <c r="J316" s="675">
        <f t="shared" si="74"/>
        <v>0</v>
      </c>
      <c r="K316" s="675">
        <f t="shared" si="74"/>
        <v>0</v>
      </c>
      <c r="L316" s="675">
        <f t="shared" si="74"/>
        <v>0</v>
      </c>
      <c r="M316" s="675">
        <f t="shared" si="74"/>
        <v>0</v>
      </c>
      <c r="N316" s="675">
        <f t="shared" si="74"/>
        <v>0</v>
      </c>
      <c r="O316" s="675">
        <f t="shared" si="74"/>
        <v>0</v>
      </c>
      <c r="P316" s="675">
        <f t="shared" si="74"/>
        <v>0</v>
      </c>
      <c r="Q316" s="675">
        <f t="shared" si="74"/>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5" outlineLevel="1" x14ac:dyDescent="0.25">
      <c r="A317" s="7"/>
      <c r="B317" s="8"/>
      <c r="C317" s="18"/>
      <c r="D317" s="18"/>
      <c r="E317" s="18"/>
      <c r="F317" s="27"/>
      <c r="G317" s="27" t="str">
        <f t="shared" si="73"/>
        <v>YYFWBz</v>
      </c>
      <c r="H317" s="648">
        <v>1800</v>
      </c>
      <c r="I317" s="675">
        <f t="shared" si="74"/>
        <v>2160</v>
      </c>
      <c r="J317" s="675">
        <f t="shared" si="74"/>
        <v>1800</v>
      </c>
      <c r="K317" s="675">
        <f t="shared" si="74"/>
        <v>2196</v>
      </c>
      <c r="L317" s="675">
        <f t="shared" si="74"/>
        <v>1566</v>
      </c>
      <c r="M317" s="675">
        <f t="shared" si="74"/>
        <v>1890</v>
      </c>
      <c r="N317" s="675">
        <f t="shared" si="74"/>
        <v>1494</v>
      </c>
      <c r="O317" s="675">
        <f t="shared" si="74"/>
        <v>1710</v>
      </c>
      <c r="P317" s="675">
        <f t="shared" si="74"/>
        <v>1170</v>
      </c>
      <c r="Q317" s="675">
        <f t="shared" si="74"/>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5" outlineLevel="1" x14ac:dyDescent="0.25">
      <c r="A318" s="7"/>
      <c r="B318" s="8"/>
      <c r="C318" s="18"/>
      <c r="D318" s="18"/>
      <c r="E318" s="18"/>
      <c r="F318" s="27"/>
      <c r="G318" s="27" t="str">
        <f t="shared" si="73"/>
        <v>YYFWBzd</v>
      </c>
      <c r="H318" s="648">
        <v>1800</v>
      </c>
      <c r="I318" s="675">
        <f t="shared" si="74"/>
        <v>2160</v>
      </c>
      <c r="J318" s="675">
        <f t="shared" si="74"/>
        <v>1800</v>
      </c>
      <c r="K318" s="675">
        <f t="shared" si="74"/>
        <v>2196</v>
      </c>
      <c r="L318" s="675">
        <f t="shared" si="74"/>
        <v>1566</v>
      </c>
      <c r="M318" s="675">
        <f t="shared" si="74"/>
        <v>1890</v>
      </c>
      <c r="N318" s="675">
        <f t="shared" si="74"/>
        <v>1494</v>
      </c>
      <c r="O318" s="675">
        <f t="shared" si="74"/>
        <v>1710</v>
      </c>
      <c r="P318" s="675">
        <f t="shared" si="74"/>
        <v>1170</v>
      </c>
      <c r="Q318" s="675">
        <f t="shared" si="74"/>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5" outlineLevel="1" x14ac:dyDescent="0.25">
      <c r="A319" s="7"/>
      <c r="B319" s="8"/>
      <c r="C319" s="18"/>
      <c r="D319" s="18"/>
      <c r="E319" s="18"/>
      <c r="F319" s="27"/>
      <c r="G319" s="27" t="str">
        <f t="shared" si="73"/>
        <v>YYBNWf</v>
      </c>
      <c r="H319" s="648">
        <v>2200</v>
      </c>
      <c r="I319" s="675">
        <f t="shared" si="74"/>
        <v>2640</v>
      </c>
      <c r="J319" s="675">
        <f t="shared" si="74"/>
        <v>2200</v>
      </c>
      <c r="K319" s="675">
        <f t="shared" si="74"/>
        <v>2684</v>
      </c>
      <c r="L319" s="675">
        <f t="shared" si="74"/>
        <v>1914</v>
      </c>
      <c r="M319" s="675">
        <f t="shared" si="74"/>
        <v>2310</v>
      </c>
      <c r="N319" s="675">
        <f t="shared" si="74"/>
        <v>1826</v>
      </c>
      <c r="O319" s="675">
        <f t="shared" si="74"/>
        <v>2090</v>
      </c>
      <c r="P319" s="675">
        <f t="shared" si="74"/>
        <v>1430</v>
      </c>
      <c r="Q319" s="675">
        <f t="shared" si="74"/>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5" outlineLevel="1" x14ac:dyDescent="0.25">
      <c r="A320" s="7"/>
      <c r="B320" s="8"/>
      <c r="C320" s="18"/>
      <c r="D320" s="18"/>
      <c r="E320" s="18"/>
      <c r="F320" s="27"/>
      <c r="G320" s="27" t="str">
        <f t="shared" si="73"/>
        <v>YYNWFw</v>
      </c>
      <c r="H320" s="648">
        <v>4200</v>
      </c>
      <c r="I320" s="675">
        <f t="shared" si="74"/>
        <v>5040</v>
      </c>
      <c r="J320" s="675">
        <f t="shared" si="74"/>
        <v>4200</v>
      </c>
      <c r="K320" s="675">
        <f t="shared" si="74"/>
        <v>5124</v>
      </c>
      <c r="L320" s="675">
        <f t="shared" si="74"/>
        <v>3654</v>
      </c>
      <c r="M320" s="675">
        <f t="shared" si="74"/>
        <v>4410</v>
      </c>
      <c r="N320" s="675">
        <f t="shared" si="74"/>
        <v>3486</v>
      </c>
      <c r="O320" s="675">
        <f t="shared" si="74"/>
        <v>3990</v>
      </c>
      <c r="P320" s="675">
        <f t="shared" si="74"/>
        <v>2730</v>
      </c>
      <c r="Q320" s="675">
        <f t="shared" si="74"/>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5" outlineLevel="1" x14ac:dyDescent="0.25">
      <c r="A321" s="7"/>
      <c r="B321" s="8"/>
      <c r="C321" s="18"/>
      <c r="D321" s="18"/>
      <c r="E321" s="18"/>
      <c r="F321" s="27"/>
      <c r="G321" s="27" t="str">
        <f t="shared" si="73"/>
        <v>YYNWFwd</v>
      </c>
      <c r="H321" s="648">
        <v>4200</v>
      </c>
      <c r="I321" s="675">
        <f t="shared" si="74"/>
        <v>5040</v>
      </c>
      <c r="J321" s="675">
        <f t="shared" si="74"/>
        <v>4200</v>
      </c>
      <c r="K321" s="675">
        <f t="shared" si="74"/>
        <v>5124</v>
      </c>
      <c r="L321" s="675">
        <f t="shared" si="74"/>
        <v>3654</v>
      </c>
      <c r="M321" s="675">
        <f t="shared" si="74"/>
        <v>4410</v>
      </c>
      <c r="N321" s="675">
        <f t="shared" si="74"/>
        <v>3486</v>
      </c>
      <c r="O321" s="675">
        <f t="shared" si="74"/>
        <v>3990</v>
      </c>
      <c r="P321" s="675">
        <f t="shared" si="74"/>
        <v>2730</v>
      </c>
      <c r="Q321" s="675">
        <f t="shared" si="74"/>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5" outlineLevel="1" x14ac:dyDescent="0.25">
      <c r="A322" s="7"/>
      <c r="B322" s="8"/>
      <c r="C322" s="18"/>
      <c r="D322" s="18"/>
      <c r="E322" s="18"/>
      <c r="F322" s="27"/>
      <c r="G322" s="27" t="str">
        <f t="shared" si="73"/>
        <v>YYWFWb</v>
      </c>
      <c r="H322" s="648">
        <v>4000</v>
      </c>
      <c r="I322" s="675">
        <f t="shared" si="74"/>
        <v>4800</v>
      </c>
      <c r="J322" s="675">
        <f t="shared" si="74"/>
        <v>4000</v>
      </c>
      <c r="K322" s="675">
        <f t="shared" si="74"/>
        <v>4880</v>
      </c>
      <c r="L322" s="675">
        <f t="shared" si="74"/>
        <v>3480</v>
      </c>
      <c r="M322" s="675">
        <f t="shared" si="74"/>
        <v>4200</v>
      </c>
      <c r="N322" s="675">
        <f t="shared" si="74"/>
        <v>3320</v>
      </c>
      <c r="O322" s="675">
        <f t="shared" si="74"/>
        <v>3800</v>
      </c>
      <c r="P322" s="675">
        <f t="shared" si="74"/>
        <v>2600</v>
      </c>
      <c r="Q322" s="675">
        <f t="shared" si="74"/>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5" outlineLevel="1" x14ac:dyDescent="0.25">
      <c r="A323" s="7"/>
      <c r="B323" s="8"/>
      <c r="C323" s="18"/>
      <c r="D323" s="18"/>
      <c r="E323" s="18"/>
      <c r="F323" s="27"/>
      <c r="G323" s="27" t="str">
        <f t="shared" ref="G323" si="75">_xlfn.CONCAT(H239:M239)</f>
        <v>YYWFWbd</v>
      </c>
      <c r="H323" s="648">
        <v>4000</v>
      </c>
      <c r="I323" s="675">
        <f t="shared" si="74"/>
        <v>4800</v>
      </c>
      <c r="J323" s="675">
        <f t="shared" si="74"/>
        <v>4000</v>
      </c>
      <c r="K323" s="675">
        <f t="shared" si="74"/>
        <v>4880</v>
      </c>
      <c r="L323" s="675">
        <f t="shared" si="74"/>
        <v>3480</v>
      </c>
      <c r="M323" s="675">
        <f t="shared" si="74"/>
        <v>4200</v>
      </c>
      <c r="N323" s="675">
        <f t="shared" si="74"/>
        <v>3320</v>
      </c>
      <c r="O323" s="675">
        <f t="shared" si="74"/>
        <v>3800</v>
      </c>
      <c r="P323" s="675">
        <f t="shared" si="74"/>
        <v>2600</v>
      </c>
      <c r="Q323" s="675">
        <f t="shared" si="74"/>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5" outlineLevel="1" x14ac:dyDescent="0.2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5" outlineLevel="1" x14ac:dyDescent="0.2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5" outlineLevel="1" x14ac:dyDescent="0.2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5" outlineLevel="1" x14ac:dyDescent="0.2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5" outlineLevel="1" x14ac:dyDescent="0.2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5" outlineLevel="1" x14ac:dyDescent="0.2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5" outlineLevel="1" x14ac:dyDescent="0.25">
      <c r="A330" s="7"/>
      <c r="B330" s="8"/>
      <c r="C330" s="18"/>
      <c r="D330" s="18"/>
      <c r="E330" s="18"/>
      <c r="F330" s="27"/>
      <c r="G330" s="491" t="s">
        <v>977</v>
      </c>
      <c r="I330" t="s">
        <v>380</v>
      </c>
      <c r="J330" t="s">
        <v>768</v>
      </c>
      <c r="K330" t="s">
        <v>769</v>
      </c>
      <c r="L330" t="s">
        <v>770</v>
      </c>
      <c r="M330" t="s">
        <v>771</v>
      </c>
      <c r="N330" t="s">
        <v>772</v>
      </c>
      <c r="O330" t="s">
        <v>773</v>
      </c>
      <c r="P330" t="s">
        <v>774</v>
      </c>
      <c r="Q330" t="s">
        <v>775</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5" outlineLevel="1" x14ac:dyDescent="0.25">
      <c r="A331" s="7"/>
      <c r="B331" s="8"/>
      <c r="C331" s="18"/>
      <c r="D331" s="18"/>
      <c r="E331" s="18"/>
      <c r="F331" s="27"/>
      <c r="G331" s="491"/>
      <c r="H331" t="s">
        <v>1021</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5" outlineLevel="1" x14ac:dyDescent="0.2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5" outlineLevel="1" x14ac:dyDescent="0.25">
      <c r="A333" s="7"/>
      <c r="B333" s="8"/>
      <c r="C333" s="18"/>
      <c r="D333" s="18"/>
      <c r="E333" s="18"/>
      <c r="F333" s="27"/>
      <c r="G333" s="27" t="s">
        <v>781</v>
      </c>
      <c r="H333" t="s">
        <v>796</v>
      </c>
      <c r="I333" t="s">
        <v>796</v>
      </c>
      <c r="J333" t="s">
        <v>380</v>
      </c>
      <c r="K333" t="s">
        <v>380</v>
      </c>
      <c r="L333" t="s">
        <v>768</v>
      </c>
      <c r="M333" t="s">
        <v>768</v>
      </c>
      <c r="N333" t="s">
        <v>769</v>
      </c>
      <c r="O333" t="s">
        <v>769</v>
      </c>
      <c r="P333" t="s">
        <v>770</v>
      </c>
      <c r="Q333" t="s">
        <v>770</v>
      </c>
      <c r="R333" t="s">
        <v>771</v>
      </c>
      <c r="S333" t="s">
        <v>771</v>
      </c>
      <c r="T333" t="s">
        <v>772</v>
      </c>
      <c r="U333" t="s">
        <v>772</v>
      </c>
      <c r="V333" t="s">
        <v>773</v>
      </c>
      <c r="W333" t="s">
        <v>773</v>
      </c>
      <c r="X333" t="s">
        <v>774</v>
      </c>
      <c r="Y333" t="s">
        <v>774</v>
      </c>
      <c r="Z333" t="s">
        <v>775</v>
      </c>
      <c r="AA333" t="s">
        <v>775</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5" outlineLevel="1" x14ac:dyDescent="0.25">
      <c r="A334" s="7"/>
      <c r="B334" s="8"/>
      <c r="C334" s="18"/>
      <c r="D334" s="18"/>
      <c r="E334" s="18"/>
      <c r="F334" s="27"/>
      <c r="G334" s="27" t="s">
        <v>780</v>
      </c>
      <c r="H334" t="s">
        <v>976</v>
      </c>
      <c r="I334" t="s">
        <v>960</v>
      </c>
      <c r="J334" t="s">
        <v>976</v>
      </c>
      <c r="K334" t="s">
        <v>960</v>
      </c>
      <c r="L334" t="s">
        <v>976</v>
      </c>
      <c r="M334" t="s">
        <v>960</v>
      </c>
      <c r="N334" t="s">
        <v>976</v>
      </c>
      <c r="O334" t="s">
        <v>960</v>
      </c>
      <c r="P334" t="s">
        <v>976</v>
      </c>
      <c r="Q334" t="s">
        <v>960</v>
      </c>
      <c r="R334" t="s">
        <v>976</v>
      </c>
      <c r="S334" t="s">
        <v>960</v>
      </c>
      <c r="T334" t="s">
        <v>976</v>
      </c>
      <c r="U334" t="s">
        <v>960</v>
      </c>
      <c r="V334" t="s">
        <v>976</v>
      </c>
      <c r="W334" t="s">
        <v>960</v>
      </c>
      <c r="X334" t="s">
        <v>976</v>
      </c>
      <c r="Y334" t="s">
        <v>960</v>
      </c>
      <c r="Z334" t="s">
        <v>976</v>
      </c>
      <c r="AA334" t="s">
        <v>960</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5" outlineLevel="1" x14ac:dyDescent="0.25">
      <c r="A335" s="7"/>
      <c r="B335" s="8"/>
      <c r="C335" s="18"/>
      <c r="D335" s="18"/>
      <c r="E335" s="18"/>
      <c r="F335" s="27"/>
      <c r="G335" s="27" t="str">
        <f t="shared" ref="G335:G376" si="76">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5" outlineLevel="1" x14ac:dyDescent="0.25">
      <c r="A336" s="7"/>
      <c r="B336" s="8"/>
      <c r="C336" s="18"/>
      <c r="D336" s="18"/>
      <c r="E336" s="18"/>
      <c r="F336" s="27"/>
      <c r="G336" s="27" t="str">
        <f t="shared" si="76"/>
        <v>GGGGAg1a2</v>
      </c>
      <c r="H336" s="230">
        <v>0</v>
      </c>
      <c r="I336" s="230">
        <v>0</v>
      </c>
      <c r="J336" s="650">
        <f t="shared" ref="J336:J344" si="77">$H336*HLOOKUP(J$333,$I$330:$Q$331,2)</f>
        <v>0</v>
      </c>
      <c r="K336" s="657">
        <f t="shared" ref="K336:K344" si="78">$I336</f>
        <v>0</v>
      </c>
      <c r="L336" s="650">
        <f t="shared" ref="L336:L344" si="79">$H336*HLOOKUP(L$333,$I$330:$Q$331,2)</f>
        <v>0</v>
      </c>
      <c r="M336" s="657">
        <f t="shared" ref="M336:M344" si="80">$I336</f>
        <v>0</v>
      </c>
      <c r="N336" s="650">
        <f t="shared" ref="N336:N344" si="81">$H336*HLOOKUP(N$333,$I$330:$Q$331,2)</f>
        <v>0</v>
      </c>
      <c r="O336" s="657">
        <f t="shared" ref="O336:O344" si="82">$I336</f>
        <v>0</v>
      </c>
      <c r="P336" s="650">
        <f t="shared" ref="P336:P344" si="83">$H336*HLOOKUP(P$333,$I$330:$Q$331,2)</f>
        <v>0</v>
      </c>
      <c r="Q336" s="657">
        <f t="shared" ref="Q336:Q344" si="84">$I336</f>
        <v>0</v>
      </c>
      <c r="R336" s="650">
        <f t="shared" ref="R336:R344" si="85">$H336*HLOOKUP(R$333,$I$330:$Q$331,2)</f>
        <v>0</v>
      </c>
      <c r="S336" s="657">
        <f t="shared" ref="S336:S344" si="86">$I336</f>
        <v>0</v>
      </c>
      <c r="T336" s="650">
        <f t="shared" ref="T336:T344" si="87">$H336*HLOOKUP(T$333,$I$330:$Q$331,2)</f>
        <v>0</v>
      </c>
      <c r="U336" s="657">
        <f t="shared" ref="U336:U344" si="88">$I336</f>
        <v>0</v>
      </c>
      <c r="V336" s="650">
        <f t="shared" ref="V336:V344" si="89">$H336*HLOOKUP(V$333,$I$330:$Q$331,2)</f>
        <v>0</v>
      </c>
      <c r="W336" s="657">
        <f t="shared" ref="W336:W344" si="90">$I336</f>
        <v>0</v>
      </c>
      <c r="X336" s="650">
        <f t="shared" ref="X336:X344" si="91">$H336*HLOOKUP(X$333,$I$330:$Q$331,2)</f>
        <v>0</v>
      </c>
      <c r="Y336" s="657">
        <f t="shared" ref="Y336:Y344" si="92">$I336</f>
        <v>0</v>
      </c>
      <c r="Z336" s="650">
        <f t="shared" ref="Z336:Z344" si="93">$H336*HLOOKUP(Z$333,$I$330:$Q$331,2)</f>
        <v>0</v>
      </c>
      <c r="AA336" s="657">
        <f t="shared" ref="AA336:AA344" si="94">$I336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5" outlineLevel="1" x14ac:dyDescent="0.25">
      <c r="A337" s="7"/>
      <c r="B337" s="8"/>
      <c r="C337" s="18"/>
      <c r="D337" s="18"/>
      <c r="E337" s="18"/>
      <c r="F337" s="27"/>
      <c r="G337" s="27" t="str">
        <f t="shared" si="76"/>
        <v>GGGGSg1a2</v>
      </c>
      <c r="H337" s="230">
        <v>0</v>
      </c>
      <c r="I337" s="230">
        <v>0</v>
      </c>
      <c r="J337" s="650">
        <f t="shared" si="77"/>
        <v>0</v>
      </c>
      <c r="K337" s="657">
        <f t="shared" si="78"/>
        <v>0</v>
      </c>
      <c r="L337" s="650">
        <f t="shared" si="79"/>
        <v>0</v>
      </c>
      <c r="M337" s="657">
        <f t="shared" si="80"/>
        <v>0</v>
      </c>
      <c r="N337" s="650">
        <f t="shared" si="81"/>
        <v>0</v>
      </c>
      <c r="O337" s="657">
        <f t="shared" si="82"/>
        <v>0</v>
      </c>
      <c r="P337" s="650">
        <f t="shared" si="83"/>
        <v>0</v>
      </c>
      <c r="Q337" s="657">
        <f t="shared" si="84"/>
        <v>0</v>
      </c>
      <c r="R337" s="650">
        <f t="shared" si="85"/>
        <v>0</v>
      </c>
      <c r="S337" s="657">
        <f t="shared" si="86"/>
        <v>0</v>
      </c>
      <c r="T337" s="650">
        <f t="shared" si="87"/>
        <v>0</v>
      </c>
      <c r="U337" s="657">
        <f t="shared" si="88"/>
        <v>0</v>
      </c>
      <c r="V337" s="650">
        <f t="shared" si="89"/>
        <v>0</v>
      </c>
      <c r="W337" s="657">
        <f t="shared" si="90"/>
        <v>0</v>
      </c>
      <c r="X337" s="650">
        <f t="shared" si="91"/>
        <v>0</v>
      </c>
      <c r="Y337" s="657">
        <f t="shared" si="92"/>
        <v>0</v>
      </c>
      <c r="Z337" s="650">
        <f t="shared" si="93"/>
        <v>0</v>
      </c>
      <c r="AA337" s="657">
        <f t="shared" si="94"/>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5" outlineLevel="1" x14ac:dyDescent="0.25">
      <c r="A338" s="7"/>
      <c r="B338" s="8"/>
      <c r="C338" s="18"/>
      <c r="D338" s="18"/>
      <c r="E338" s="18"/>
      <c r="F338" s="27"/>
      <c r="G338" s="27" t="str">
        <f t="shared" si="76"/>
        <v>GGGAg2Na2</v>
      </c>
      <c r="H338" s="230">
        <v>0</v>
      </c>
      <c r="I338" s="230">
        <v>0</v>
      </c>
      <c r="J338" s="650">
        <f t="shared" si="77"/>
        <v>0</v>
      </c>
      <c r="K338" s="657">
        <f t="shared" si="78"/>
        <v>0</v>
      </c>
      <c r="L338" s="650">
        <f t="shared" si="79"/>
        <v>0</v>
      </c>
      <c r="M338" s="657">
        <f t="shared" si="80"/>
        <v>0</v>
      </c>
      <c r="N338" s="650">
        <f t="shared" si="81"/>
        <v>0</v>
      </c>
      <c r="O338" s="657">
        <f t="shared" si="82"/>
        <v>0</v>
      </c>
      <c r="P338" s="650">
        <f t="shared" si="83"/>
        <v>0</v>
      </c>
      <c r="Q338" s="657">
        <f t="shared" si="84"/>
        <v>0</v>
      </c>
      <c r="R338" s="650">
        <f t="shared" si="85"/>
        <v>0</v>
      </c>
      <c r="S338" s="657">
        <f t="shared" si="86"/>
        <v>0</v>
      </c>
      <c r="T338" s="650">
        <f t="shared" si="87"/>
        <v>0</v>
      </c>
      <c r="U338" s="657">
        <f t="shared" si="88"/>
        <v>0</v>
      </c>
      <c r="V338" s="650">
        <f t="shared" si="89"/>
        <v>0</v>
      </c>
      <c r="W338" s="657">
        <f t="shared" si="90"/>
        <v>0</v>
      </c>
      <c r="X338" s="650">
        <f t="shared" si="91"/>
        <v>0</v>
      </c>
      <c r="Y338" s="657">
        <f t="shared" si="92"/>
        <v>0</v>
      </c>
      <c r="Z338" s="650">
        <f t="shared" si="93"/>
        <v>0</v>
      </c>
      <c r="AA338" s="657">
        <f t="shared" si="94"/>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5" outlineLevel="1" x14ac:dyDescent="0.25">
      <c r="A339" s="7"/>
      <c r="B339" s="8"/>
      <c r="C339" s="18"/>
      <c r="D339" s="18"/>
      <c r="E339" s="18"/>
      <c r="F339" s="27"/>
      <c r="G339" s="27" t="str">
        <f t="shared" si="76"/>
        <v>GGGAg2Ea2</v>
      </c>
      <c r="H339" s="230">
        <v>0</v>
      </c>
      <c r="I339" s="230">
        <v>0</v>
      </c>
      <c r="J339" s="650">
        <f t="shared" si="77"/>
        <v>0</v>
      </c>
      <c r="K339" s="657">
        <f t="shared" si="78"/>
        <v>0</v>
      </c>
      <c r="L339" s="650">
        <f t="shared" si="79"/>
        <v>0</v>
      </c>
      <c r="M339" s="657">
        <f t="shared" si="80"/>
        <v>0</v>
      </c>
      <c r="N339" s="650">
        <f t="shared" si="81"/>
        <v>0</v>
      </c>
      <c r="O339" s="657">
        <f t="shared" si="82"/>
        <v>0</v>
      </c>
      <c r="P339" s="650">
        <f t="shared" si="83"/>
        <v>0</v>
      </c>
      <c r="Q339" s="657">
        <f t="shared" si="84"/>
        <v>0</v>
      </c>
      <c r="R339" s="650">
        <f t="shared" si="85"/>
        <v>0</v>
      </c>
      <c r="S339" s="657">
        <f t="shared" si="86"/>
        <v>0</v>
      </c>
      <c r="T339" s="650">
        <f t="shared" si="87"/>
        <v>0</v>
      </c>
      <c r="U339" s="657">
        <f t="shared" si="88"/>
        <v>0</v>
      </c>
      <c r="V339" s="650">
        <f t="shared" si="89"/>
        <v>0</v>
      </c>
      <c r="W339" s="657">
        <f t="shared" si="90"/>
        <v>0</v>
      </c>
      <c r="X339" s="650">
        <f t="shared" si="91"/>
        <v>0</v>
      </c>
      <c r="Y339" s="657">
        <f t="shared" si="92"/>
        <v>0</v>
      </c>
      <c r="Z339" s="650">
        <f t="shared" si="93"/>
        <v>0</v>
      </c>
      <c r="AA339" s="657">
        <f t="shared" si="94"/>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5" outlineLevel="1" x14ac:dyDescent="0.25">
      <c r="A340" s="7"/>
      <c r="B340" s="8"/>
      <c r="C340" s="18"/>
      <c r="D340" s="18"/>
      <c r="E340" s="18"/>
      <c r="F340" s="27"/>
      <c r="G340" s="27" t="str">
        <f t="shared" si="76"/>
        <v>GGGAg2OFa2</v>
      </c>
      <c r="H340" s="230">
        <v>0</v>
      </c>
      <c r="I340" s="230">
        <v>0</v>
      </c>
      <c r="J340" s="650">
        <f t="shared" si="77"/>
        <v>0</v>
      </c>
      <c r="K340" s="657">
        <f t="shared" si="78"/>
        <v>0</v>
      </c>
      <c r="L340" s="650">
        <f t="shared" si="79"/>
        <v>0</v>
      </c>
      <c r="M340" s="657">
        <f t="shared" si="80"/>
        <v>0</v>
      </c>
      <c r="N340" s="650">
        <f t="shared" si="81"/>
        <v>0</v>
      </c>
      <c r="O340" s="657">
        <f t="shared" si="82"/>
        <v>0</v>
      </c>
      <c r="P340" s="650">
        <f t="shared" si="83"/>
        <v>0</v>
      </c>
      <c r="Q340" s="657">
        <f t="shared" si="84"/>
        <v>0</v>
      </c>
      <c r="R340" s="650">
        <f t="shared" si="85"/>
        <v>0</v>
      </c>
      <c r="S340" s="657">
        <f t="shared" si="86"/>
        <v>0</v>
      </c>
      <c r="T340" s="650">
        <f t="shared" si="87"/>
        <v>0</v>
      </c>
      <c r="U340" s="657">
        <f t="shared" si="88"/>
        <v>0</v>
      </c>
      <c r="V340" s="650">
        <f t="shared" si="89"/>
        <v>0</v>
      </c>
      <c r="W340" s="657">
        <f t="shared" si="90"/>
        <v>0</v>
      </c>
      <c r="X340" s="650">
        <f t="shared" si="91"/>
        <v>0</v>
      </c>
      <c r="Y340" s="657">
        <f t="shared" si="92"/>
        <v>0</v>
      </c>
      <c r="Z340" s="650">
        <f t="shared" si="93"/>
        <v>0</v>
      </c>
      <c r="AA340" s="657">
        <f t="shared" si="94"/>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5" outlineLevel="1" x14ac:dyDescent="0.25">
      <c r="A341" s="7"/>
      <c r="B341" s="8"/>
      <c r="C341" s="18"/>
      <c r="D341" s="18"/>
      <c r="E341" s="18"/>
      <c r="F341" s="27"/>
      <c r="G341" s="27" t="str">
        <f t="shared" si="76"/>
        <v>GGGC1Na2</v>
      </c>
      <c r="H341" s="230">
        <v>0</v>
      </c>
      <c r="I341" s="230">
        <v>0</v>
      </c>
      <c r="J341" s="650">
        <f t="shared" si="77"/>
        <v>0</v>
      </c>
      <c r="K341" s="657">
        <f t="shared" si="78"/>
        <v>0</v>
      </c>
      <c r="L341" s="650">
        <f t="shared" si="79"/>
        <v>0</v>
      </c>
      <c r="M341" s="657">
        <f t="shared" si="80"/>
        <v>0</v>
      </c>
      <c r="N341" s="650">
        <f t="shared" si="81"/>
        <v>0</v>
      </c>
      <c r="O341" s="657">
        <f t="shared" si="82"/>
        <v>0</v>
      </c>
      <c r="P341" s="650">
        <f t="shared" si="83"/>
        <v>0</v>
      </c>
      <c r="Q341" s="657">
        <f t="shared" si="84"/>
        <v>0</v>
      </c>
      <c r="R341" s="650">
        <f t="shared" si="85"/>
        <v>0</v>
      </c>
      <c r="S341" s="657">
        <f t="shared" si="86"/>
        <v>0</v>
      </c>
      <c r="T341" s="650">
        <f t="shared" si="87"/>
        <v>0</v>
      </c>
      <c r="U341" s="657">
        <f t="shared" si="88"/>
        <v>0</v>
      </c>
      <c r="V341" s="650">
        <f t="shared" si="89"/>
        <v>0</v>
      </c>
      <c r="W341" s="657">
        <f t="shared" si="90"/>
        <v>0</v>
      </c>
      <c r="X341" s="650">
        <f t="shared" si="91"/>
        <v>0</v>
      </c>
      <c r="Y341" s="657">
        <f t="shared" si="92"/>
        <v>0</v>
      </c>
      <c r="Z341" s="650">
        <f t="shared" si="93"/>
        <v>0</v>
      </c>
      <c r="AA341" s="657">
        <f t="shared" si="94"/>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5" outlineLevel="1" x14ac:dyDescent="0.25">
      <c r="A342" s="7"/>
      <c r="B342" s="8"/>
      <c r="C342" s="18"/>
      <c r="D342" s="18"/>
      <c r="E342" s="18"/>
      <c r="F342" s="27"/>
      <c r="G342" s="27" t="str">
        <f t="shared" si="76"/>
        <v>GGGC1Ea2</v>
      </c>
      <c r="H342" s="230">
        <v>0</v>
      </c>
      <c r="I342" s="230">
        <v>0</v>
      </c>
      <c r="J342" s="650">
        <f t="shared" si="77"/>
        <v>0</v>
      </c>
      <c r="K342" s="657">
        <f t="shared" si="78"/>
        <v>0</v>
      </c>
      <c r="L342" s="650">
        <f t="shared" si="79"/>
        <v>0</v>
      </c>
      <c r="M342" s="657">
        <f t="shared" si="80"/>
        <v>0</v>
      </c>
      <c r="N342" s="650">
        <f t="shared" si="81"/>
        <v>0</v>
      </c>
      <c r="O342" s="657">
        <f t="shared" si="82"/>
        <v>0</v>
      </c>
      <c r="P342" s="650">
        <f t="shared" si="83"/>
        <v>0</v>
      </c>
      <c r="Q342" s="657">
        <f t="shared" si="84"/>
        <v>0</v>
      </c>
      <c r="R342" s="650">
        <f t="shared" si="85"/>
        <v>0</v>
      </c>
      <c r="S342" s="657">
        <f t="shared" si="86"/>
        <v>0</v>
      </c>
      <c r="T342" s="650">
        <f t="shared" si="87"/>
        <v>0</v>
      </c>
      <c r="U342" s="657">
        <f t="shared" si="88"/>
        <v>0</v>
      </c>
      <c r="V342" s="650">
        <f t="shared" si="89"/>
        <v>0</v>
      </c>
      <c r="W342" s="657">
        <f t="shared" si="90"/>
        <v>0</v>
      </c>
      <c r="X342" s="650">
        <f t="shared" si="91"/>
        <v>0</v>
      </c>
      <c r="Y342" s="657">
        <f t="shared" si="92"/>
        <v>0</v>
      </c>
      <c r="Z342" s="650">
        <f t="shared" si="93"/>
        <v>0</v>
      </c>
      <c r="AA342" s="657">
        <f t="shared" si="94"/>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5" outlineLevel="1" x14ac:dyDescent="0.25">
      <c r="A343" s="7"/>
      <c r="B343" s="8"/>
      <c r="C343" s="18"/>
      <c r="D343" s="18"/>
      <c r="E343" s="18"/>
      <c r="F343" s="27"/>
      <c r="G343" s="27" t="str">
        <f t="shared" si="76"/>
        <v>GGGC1Pa2</v>
      </c>
      <c r="H343" s="230">
        <v>0</v>
      </c>
      <c r="I343" s="230">
        <v>0</v>
      </c>
      <c r="J343" s="650">
        <f t="shared" si="77"/>
        <v>0</v>
      </c>
      <c r="K343" s="657">
        <f t="shared" si="78"/>
        <v>0</v>
      </c>
      <c r="L343" s="650">
        <f t="shared" si="79"/>
        <v>0</v>
      </c>
      <c r="M343" s="657">
        <f t="shared" si="80"/>
        <v>0</v>
      </c>
      <c r="N343" s="650">
        <f t="shared" si="81"/>
        <v>0</v>
      </c>
      <c r="O343" s="657">
        <f t="shared" si="82"/>
        <v>0</v>
      </c>
      <c r="P343" s="650">
        <f t="shared" si="83"/>
        <v>0</v>
      </c>
      <c r="Q343" s="657">
        <f t="shared" si="84"/>
        <v>0</v>
      </c>
      <c r="R343" s="650">
        <f t="shared" si="85"/>
        <v>0</v>
      </c>
      <c r="S343" s="657">
        <f t="shared" si="86"/>
        <v>0</v>
      </c>
      <c r="T343" s="650">
        <f t="shared" si="87"/>
        <v>0</v>
      </c>
      <c r="U343" s="657">
        <f t="shared" si="88"/>
        <v>0</v>
      </c>
      <c r="V343" s="650">
        <f t="shared" si="89"/>
        <v>0</v>
      </c>
      <c r="W343" s="657">
        <f t="shared" si="90"/>
        <v>0</v>
      </c>
      <c r="X343" s="650">
        <f t="shared" si="91"/>
        <v>0</v>
      </c>
      <c r="Y343" s="657">
        <f t="shared" si="92"/>
        <v>0</v>
      </c>
      <c r="Z343" s="650">
        <f t="shared" si="93"/>
        <v>0</v>
      </c>
      <c r="AA343" s="657">
        <f t="shared" si="94"/>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5" outlineLevel="1" x14ac:dyDescent="0.25">
      <c r="A344" s="7"/>
      <c r="B344" s="8"/>
      <c r="C344" s="18"/>
      <c r="D344" s="18"/>
      <c r="E344" s="18"/>
      <c r="F344" s="27"/>
      <c r="G344" s="27" t="str">
        <f t="shared" si="76"/>
        <v>GGGC1OFa2</v>
      </c>
      <c r="H344" s="230">
        <v>0</v>
      </c>
      <c r="I344" s="230">
        <v>0</v>
      </c>
      <c r="J344" s="650">
        <f t="shared" si="77"/>
        <v>0</v>
      </c>
      <c r="K344" s="657">
        <f t="shared" si="78"/>
        <v>0</v>
      </c>
      <c r="L344" s="650">
        <f t="shared" si="79"/>
        <v>0</v>
      </c>
      <c r="M344" s="657">
        <f t="shared" si="80"/>
        <v>0</v>
      </c>
      <c r="N344" s="650">
        <f t="shared" si="81"/>
        <v>0</v>
      </c>
      <c r="O344" s="657">
        <f t="shared" si="82"/>
        <v>0</v>
      </c>
      <c r="P344" s="650">
        <f t="shared" si="83"/>
        <v>0</v>
      </c>
      <c r="Q344" s="657">
        <f t="shared" si="84"/>
        <v>0</v>
      </c>
      <c r="R344" s="650">
        <f t="shared" si="85"/>
        <v>0</v>
      </c>
      <c r="S344" s="657">
        <f t="shared" si="86"/>
        <v>0</v>
      </c>
      <c r="T344" s="650">
        <f t="shared" si="87"/>
        <v>0</v>
      </c>
      <c r="U344" s="657">
        <f t="shared" si="88"/>
        <v>0</v>
      </c>
      <c r="V344" s="650">
        <f t="shared" si="89"/>
        <v>0</v>
      </c>
      <c r="W344" s="657">
        <f t="shared" si="90"/>
        <v>0</v>
      </c>
      <c r="X344" s="650">
        <f t="shared" si="91"/>
        <v>0</v>
      </c>
      <c r="Y344" s="657">
        <f t="shared" si="92"/>
        <v>0</v>
      </c>
      <c r="Z344" s="650">
        <f t="shared" si="93"/>
        <v>0</v>
      </c>
      <c r="AA344" s="657">
        <f t="shared" si="94"/>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5" outlineLevel="1" x14ac:dyDescent="0.25">
      <c r="A345" s="7"/>
      <c r="B345" s="8"/>
      <c r="C345" s="18"/>
      <c r="D345" s="18"/>
      <c r="E345" s="18"/>
      <c r="F345" s="27"/>
      <c r="G345" s="27" t="str">
        <f t="shared" si="76"/>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5" outlineLevel="1" x14ac:dyDescent="0.25">
      <c r="A346" s="7"/>
      <c r="B346" s="8"/>
      <c r="C346" s="18"/>
      <c r="D346" s="18"/>
      <c r="E346" s="18"/>
      <c r="F346" s="27"/>
      <c r="G346" s="27" t="str">
        <f t="shared" si="76"/>
        <v>ANWFWb</v>
      </c>
      <c r="H346" s="803">
        <v>86.38</v>
      </c>
      <c r="I346" s="803">
        <v>13.52</v>
      </c>
      <c r="J346" s="650">
        <f t="shared" ref="J346:J366" si="95">$H346*HLOOKUP(J$333,$I$330:$Q$331,2)</f>
        <v>73.422999999999988</v>
      </c>
      <c r="K346" s="657">
        <f t="shared" ref="K346:K366" si="96">$I346</f>
        <v>13.52</v>
      </c>
      <c r="L346" s="650">
        <f t="shared" ref="L346:L366" si="97">$H346*HLOOKUP(L$333,$I$330:$Q$331,2)</f>
        <v>73.422999999999988</v>
      </c>
      <c r="M346" s="657">
        <f t="shared" ref="M346:M366" si="98">$I346</f>
        <v>13.52</v>
      </c>
      <c r="N346" s="650">
        <f t="shared" ref="N346:N366" si="99">$H346*HLOOKUP(N$333,$I$330:$Q$331,2)</f>
        <v>73.422999999999988</v>
      </c>
      <c r="O346" s="657">
        <f t="shared" ref="O346:O366" si="100">$I346</f>
        <v>13.52</v>
      </c>
      <c r="P346" s="650">
        <f t="shared" ref="P346:P366" si="101">$H346*HLOOKUP(P$333,$I$330:$Q$331,2)</f>
        <v>73.422999999999988</v>
      </c>
      <c r="Q346" s="657">
        <f t="shared" ref="Q346:Q366" si="102">$I346</f>
        <v>13.52</v>
      </c>
      <c r="R346" s="650">
        <f t="shared" ref="R346:R366" si="103">$H346*HLOOKUP(R$333,$I$330:$Q$331,2)</f>
        <v>86.38</v>
      </c>
      <c r="S346" s="657">
        <f t="shared" ref="S346:S366" si="104">$I346</f>
        <v>13.52</v>
      </c>
      <c r="T346" s="650">
        <f t="shared" ref="T346:T366" si="105">$H346*HLOOKUP(T$333,$I$330:$Q$331,2)</f>
        <v>86.38</v>
      </c>
      <c r="U346" s="657">
        <f t="shared" ref="U346:U366" si="106">$I346</f>
        <v>13.52</v>
      </c>
      <c r="V346" s="650">
        <f t="shared" ref="V346:V366" si="107">$H346*HLOOKUP(V$333,$I$330:$Q$331,2)</f>
        <v>86.38</v>
      </c>
      <c r="W346" s="657">
        <f t="shared" ref="W346:W366" si="108">$I346</f>
        <v>13.52</v>
      </c>
      <c r="X346" s="650">
        <f t="shared" ref="X346:X366" si="109">$H346*HLOOKUP(X$333,$I$330:$Q$331,2)</f>
        <v>86.38</v>
      </c>
      <c r="Y346" s="657">
        <f t="shared" ref="Y346:Y366" si="110">$I346</f>
        <v>13.52</v>
      </c>
      <c r="Z346" s="650">
        <f t="shared" ref="Z346:Z366" si="111">$H346*HLOOKUP(Z$333,$I$330:$Q$331,2)</f>
        <v>86.38</v>
      </c>
      <c r="AA346" s="657">
        <f t="shared" ref="AA346:AA366" si="112">$I346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5" outlineLevel="1" x14ac:dyDescent="0.25">
      <c r="A347" s="7"/>
      <c r="B347" s="8"/>
      <c r="C347" s="18"/>
      <c r="D347" s="18"/>
      <c r="E347" s="18"/>
      <c r="F347" s="27"/>
      <c r="G347" s="27" t="str">
        <f t="shared" si="76"/>
        <v>ANWFWbd</v>
      </c>
      <c r="H347" s="674">
        <f>H346*1.2</f>
        <v>103.65599999999999</v>
      </c>
      <c r="I347" s="674">
        <f>I346*1.2</f>
        <v>16.224</v>
      </c>
      <c r="J347" s="650">
        <f t="shared" si="95"/>
        <v>88.107599999999991</v>
      </c>
      <c r="K347" s="657">
        <f t="shared" si="96"/>
        <v>16.224</v>
      </c>
      <c r="L347" s="650">
        <f t="shared" si="97"/>
        <v>88.107599999999991</v>
      </c>
      <c r="M347" s="657">
        <f t="shared" si="98"/>
        <v>16.224</v>
      </c>
      <c r="N347" s="650">
        <f t="shared" si="99"/>
        <v>88.107599999999991</v>
      </c>
      <c r="O347" s="657">
        <f t="shared" si="100"/>
        <v>16.224</v>
      </c>
      <c r="P347" s="650">
        <f t="shared" si="101"/>
        <v>88.107599999999991</v>
      </c>
      <c r="Q347" s="657">
        <f t="shared" si="102"/>
        <v>16.224</v>
      </c>
      <c r="R347" s="650">
        <f t="shared" si="103"/>
        <v>103.65599999999999</v>
      </c>
      <c r="S347" s="657">
        <f t="shared" si="104"/>
        <v>16.224</v>
      </c>
      <c r="T347" s="650">
        <f t="shared" si="105"/>
        <v>103.65599999999999</v>
      </c>
      <c r="U347" s="657">
        <f t="shared" si="106"/>
        <v>16.224</v>
      </c>
      <c r="V347" s="650">
        <f t="shared" si="107"/>
        <v>103.65599999999999</v>
      </c>
      <c r="W347" s="657">
        <f t="shared" si="108"/>
        <v>16.224</v>
      </c>
      <c r="X347" s="650">
        <f t="shared" si="109"/>
        <v>103.65599999999999</v>
      </c>
      <c r="Y347" s="657">
        <f t="shared" si="110"/>
        <v>16.224</v>
      </c>
      <c r="Z347" s="650">
        <f t="shared" si="111"/>
        <v>103.65599999999999</v>
      </c>
      <c r="AA347" s="657">
        <f t="shared" si="112"/>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5" outlineLevel="1" x14ac:dyDescent="0.25">
      <c r="A348" s="7"/>
      <c r="B348" s="8"/>
      <c r="C348" s="18"/>
      <c r="D348" s="18"/>
      <c r="E348" s="18"/>
      <c r="F348" s="27"/>
      <c r="G348" s="27" t="str">
        <f t="shared" si="76"/>
        <v>AANWFw</v>
      </c>
      <c r="H348" s="803">
        <v>105.94</v>
      </c>
      <c r="I348" s="803">
        <v>11.4</v>
      </c>
      <c r="J348" s="650">
        <f t="shared" si="95"/>
        <v>90.048999999999992</v>
      </c>
      <c r="K348" s="657">
        <f t="shared" si="96"/>
        <v>11.4</v>
      </c>
      <c r="L348" s="650">
        <f t="shared" si="97"/>
        <v>90.048999999999992</v>
      </c>
      <c r="M348" s="657">
        <f t="shared" si="98"/>
        <v>11.4</v>
      </c>
      <c r="N348" s="650">
        <f t="shared" si="99"/>
        <v>90.048999999999992</v>
      </c>
      <c r="O348" s="657">
        <f t="shared" si="100"/>
        <v>11.4</v>
      </c>
      <c r="P348" s="650">
        <f t="shared" si="101"/>
        <v>90.048999999999992</v>
      </c>
      <c r="Q348" s="657">
        <f t="shared" si="102"/>
        <v>11.4</v>
      </c>
      <c r="R348" s="650">
        <f t="shared" si="103"/>
        <v>105.94</v>
      </c>
      <c r="S348" s="657">
        <f t="shared" si="104"/>
        <v>11.4</v>
      </c>
      <c r="T348" s="650">
        <f t="shared" si="105"/>
        <v>105.94</v>
      </c>
      <c r="U348" s="657">
        <f t="shared" si="106"/>
        <v>11.4</v>
      </c>
      <c r="V348" s="650">
        <f t="shared" si="107"/>
        <v>105.94</v>
      </c>
      <c r="W348" s="657">
        <f t="shared" si="108"/>
        <v>11.4</v>
      </c>
      <c r="X348" s="650">
        <f t="shared" si="109"/>
        <v>105.94</v>
      </c>
      <c r="Y348" s="657">
        <f t="shared" si="110"/>
        <v>11.4</v>
      </c>
      <c r="Z348" s="650">
        <f t="shared" si="111"/>
        <v>105.94</v>
      </c>
      <c r="AA348" s="657">
        <f t="shared" si="112"/>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5" outlineLevel="1" x14ac:dyDescent="0.25">
      <c r="A349" s="7"/>
      <c r="B349" s="8"/>
      <c r="C349" s="18"/>
      <c r="D349" s="18"/>
      <c r="E349" s="18"/>
      <c r="F349" s="27"/>
      <c r="G349" s="27" t="str">
        <f t="shared" si="76"/>
        <v>AANWFwd</v>
      </c>
      <c r="H349" s="674">
        <f>H348*1.2</f>
        <v>127.12799999999999</v>
      </c>
      <c r="I349" s="674">
        <f>I348*1.2</f>
        <v>13.68</v>
      </c>
      <c r="J349" s="650">
        <f t="shared" si="95"/>
        <v>108.05879999999999</v>
      </c>
      <c r="K349" s="657">
        <f t="shared" si="96"/>
        <v>13.68</v>
      </c>
      <c r="L349" s="650">
        <f t="shared" si="97"/>
        <v>108.05879999999999</v>
      </c>
      <c r="M349" s="657">
        <f t="shared" si="98"/>
        <v>13.68</v>
      </c>
      <c r="N349" s="650">
        <f t="shared" si="99"/>
        <v>108.05879999999999</v>
      </c>
      <c r="O349" s="657">
        <f t="shared" si="100"/>
        <v>13.68</v>
      </c>
      <c r="P349" s="650">
        <f t="shared" si="101"/>
        <v>108.05879999999999</v>
      </c>
      <c r="Q349" s="657">
        <f t="shared" si="102"/>
        <v>13.68</v>
      </c>
      <c r="R349" s="650">
        <f t="shared" si="103"/>
        <v>127.12799999999999</v>
      </c>
      <c r="S349" s="657">
        <f t="shared" si="104"/>
        <v>13.68</v>
      </c>
      <c r="T349" s="650">
        <f t="shared" si="105"/>
        <v>127.12799999999999</v>
      </c>
      <c r="U349" s="657">
        <f t="shared" si="106"/>
        <v>13.68</v>
      </c>
      <c r="V349" s="650">
        <f t="shared" si="107"/>
        <v>127.12799999999999</v>
      </c>
      <c r="W349" s="657">
        <f t="shared" si="108"/>
        <v>13.68</v>
      </c>
      <c r="X349" s="650">
        <f t="shared" si="109"/>
        <v>127.12799999999999</v>
      </c>
      <c r="Y349" s="657">
        <f t="shared" si="110"/>
        <v>13.68</v>
      </c>
      <c r="Z349" s="650">
        <f t="shared" si="111"/>
        <v>127.12799999999999</v>
      </c>
      <c r="AA349" s="657">
        <f t="shared" si="112"/>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5" outlineLevel="1" x14ac:dyDescent="0.25">
      <c r="A350" s="7"/>
      <c r="B350" s="8"/>
      <c r="C350" s="18"/>
      <c r="D350" s="18"/>
      <c r="E350" s="18"/>
      <c r="F350" s="27"/>
      <c r="G350" s="27" t="str">
        <f t="shared" si="76"/>
        <v>AAANWf</v>
      </c>
      <c r="H350" s="803">
        <v>189.71</v>
      </c>
      <c r="I350" s="803">
        <v>92.01</v>
      </c>
      <c r="J350" s="650">
        <f t="shared" si="95"/>
        <v>161.2535</v>
      </c>
      <c r="K350" s="657">
        <f t="shared" si="96"/>
        <v>92.01</v>
      </c>
      <c r="L350" s="650">
        <f t="shared" si="97"/>
        <v>161.2535</v>
      </c>
      <c r="M350" s="657">
        <f t="shared" si="98"/>
        <v>92.01</v>
      </c>
      <c r="N350" s="650">
        <f t="shared" si="99"/>
        <v>161.2535</v>
      </c>
      <c r="O350" s="657">
        <f t="shared" si="100"/>
        <v>92.01</v>
      </c>
      <c r="P350" s="650">
        <f t="shared" si="101"/>
        <v>161.2535</v>
      </c>
      <c r="Q350" s="657">
        <f t="shared" si="102"/>
        <v>92.01</v>
      </c>
      <c r="R350" s="650">
        <f t="shared" si="103"/>
        <v>189.71</v>
      </c>
      <c r="S350" s="657">
        <f t="shared" si="104"/>
        <v>92.01</v>
      </c>
      <c r="T350" s="650">
        <f t="shared" si="105"/>
        <v>189.71</v>
      </c>
      <c r="U350" s="657">
        <f t="shared" si="106"/>
        <v>92.01</v>
      </c>
      <c r="V350" s="650">
        <f t="shared" si="107"/>
        <v>189.71</v>
      </c>
      <c r="W350" s="657">
        <f t="shared" si="108"/>
        <v>92.01</v>
      </c>
      <c r="X350" s="650">
        <f t="shared" si="109"/>
        <v>189.71</v>
      </c>
      <c r="Y350" s="657">
        <f t="shared" si="110"/>
        <v>92.01</v>
      </c>
      <c r="Z350" s="650">
        <f t="shared" si="111"/>
        <v>189.71</v>
      </c>
      <c r="AA350" s="657">
        <f t="shared" si="112"/>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5" outlineLevel="1" x14ac:dyDescent="0.25">
      <c r="A351" s="7"/>
      <c r="B351" s="8"/>
      <c r="C351" s="18"/>
      <c r="D351" s="18"/>
      <c r="E351" s="18"/>
      <c r="F351" s="27"/>
      <c r="G351" s="27" t="str">
        <f t="shared" si="76"/>
        <v>YAAA2Nw</v>
      </c>
      <c r="H351" s="803">
        <v>41.04</v>
      </c>
      <c r="I351" s="803">
        <v>11.44</v>
      </c>
      <c r="J351" s="650">
        <f t="shared" si="95"/>
        <v>34.884</v>
      </c>
      <c r="K351" s="657">
        <f t="shared" si="96"/>
        <v>11.44</v>
      </c>
      <c r="L351" s="650">
        <f t="shared" si="97"/>
        <v>34.884</v>
      </c>
      <c r="M351" s="657">
        <f t="shared" si="98"/>
        <v>11.44</v>
      </c>
      <c r="N351" s="650">
        <f t="shared" si="99"/>
        <v>34.884</v>
      </c>
      <c r="O351" s="657">
        <f t="shared" si="100"/>
        <v>11.44</v>
      </c>
      <c r="P351" s="650">
        <f t="shared" si="101"/>
        <v>34.884</v>
      </c>
      <c r="Q351" s="657">
        <f t="shared" si="102"/>
        <v>11.44</v>
      </c>
      <c r="R351" s="650">
        <f t="shared" si="103"/>
        <v>41.04</v>
      </c>
      <c r="S351" s="657">
        <f t="shared" si="104"/>
        <v>11.44</v>
      </c>
      <c r="T351" s="650">
        <f t="shared" si="105"/>
        <v>41.04</v>
      </c>
      <c r="U351" s="657">
        <f t="shared" si="106"/>
        <v>11.44</v>
      </c>
      <c r="V351" s="650">
        <f t="shared" si="107"/>
        <v>41.04</v>
      </c>
      <c r="W351" s="657">
        <f t="shared" si="108"/>
        <v>11.44</v>
      </c>
      <c r="X351" s="650">
        <f t="shared" si="109"/>
        <v>41.04</v>
      </c>
      <c r="Y351" s="657">
        <f t="shared" si="110"/>
        <v>11.44</v>
      </c>
      <c r="Z351" s="650">
        <f t="shared" si="111"/>
        <v>41.04</v>
      </c>
      <c r="AA351" s="657">
        <f t="shared" si="112"/>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5" outlineLevel="1" x14ac:dyDescent="0.25">
      <c r="A352" s="7"/>
      <c r="B352" s="8"/>
      <c r="C352" s="18"/>
      <c r="D352" s="18"/>
      <c r="E352" s="18"/>
      <c r="F352" s="27"/>
      <c r="G352" s="27" t="str">
        <f t="shared" si="76"/>
        <v>YAAA2Nwd</v>
      </c>
      <c r="H352" s="674">
        <f>H351*1.2</f>
        <v>49.247999999999998</v>
      </c>
      <c r="I352" s="674">
        <f>I351*1.2</f>
        <v>13.728</v>
      </c>
      <c r="J352" s="650">
        <f t="shared" si="95"/>
        <v>41.860799999999998</v>
      </c>
      <c r="K352" s="657">
        <f t="shared" si="96"/>
        <v>13.728</v>
      </c>
      <c r="L352" s="650">
        <f t="shared" si="97"/>
        <v>41.860799999999998</v>
      </c>
      <c r="M352" s="657">
        <f t="shared" si="98"/>
        <v>13.728</v>
      </c>
      <c r="N352" s="650">
        <f t="shared" si="99"/>
        <v>41.860799999999998</v>
      </c>
      <c r="O352" s="657">
        <f t="shared" si="100"/>
        <v>13.728</v>
      </c>
      <c r="P352" s="650">
        <f t="shared" si="101"/>
        <v>41.860799999999998</v>
      </c>
      <c r="Q352" s="657">
        <f t="shared" si="102"/>
        <v>13.728</v>
      </c>
      <c r="R352" s="650">
        <f t="shared" si="103"/>
        <v>49.247999999999998</v>
      </c>
      <c r="S352" s="657">
        <f t="shared" si="104"/>
        <v>13.728</v>
      </c>
      <c r="T352" s="650">
        <f t="shared" si="105"/>
        <v>49.247999999999998</v>
      </c>
      <c r="U352" s="657">
        <f t="shared" si="106"/>
        <v>13.728</v>
      </c>
      <c r="V352" s="650">
        <f t="shared" si="107"/>
        <v>49.247999999999998</v>
      </c>
      <c r="W352" s="657">
        <f t="shared" si="108"/>
        <v>13.728</v>
      </c>
      <c r="X352" s="650">
        <f t="shared" si="109"/>
        <v>49.247999999999998</v>
      </c>
      <c r="Y352" s="657">
        <f t="shared" si="110"/>
        <v>13.728</v>
      </c>
      <c r="Z352" s="650">
        <f t="shared" si="111"/>
        <v>49.247999999999998</v>
      </c>
      <c r="AA352" s="657">
        <f t="shared" si="112"/>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5" outlineLevel="1" x14ac:dyDescent="0.25">
      <c r="A353" s="7"/>
      <c r="B353" s="8"/>
      <c r="C353" s="18"/>
      <c r="D353" s="18"/>
      <c r="E353" s="18"/>
      <c r="F353" s="27"/>
      <c r="G353" s="27" t="str">
        <f t="shared" si="76"/>
        <v>YYAA2A1z</v>
      </c>
      <c r="H353" s="803">
        <v>69.459999999999994</v>
      </c>
      <c r="I353" s="803">
        <v>0</v>
      </c>
      <c r="J353" s="650">
        <f t="shared" si="95"/>
        <v>59.04099999999999</v>
      </c>
      <c r="K353" s="657">
        <f t="shared" si="96"/>
        <v>0</v>
      </c>
      <c r="L353" s="650">
        <f t="shared" si="97"/>
        <v>59.04099999999999</v>
      </c>
      <c r="M353" s="657">
        <f t="shared" si="98"/>
        <v>0</v>
      </c>
      <c r="N353" s="650">
        <f t="shared" si="99"/>
        <v>59.04099999999999</v>
      </c>
      <c r="O353" s="657">
        <f t="shared" si="100"/>
        <v>0</v>
      </c>
      <c r="P353" s="650">
        <f t="shared" si="101"/>
        <v>59.04099999999999</v>
      </c>
      <c r="Q353" s="657">
        <f t="shared" si="102"/>
        <v>0</v>
      </c>
      <c r="R353" s="650">
        <f t="shared" si="103"/>
        <v>69.459999999999994</v>
      </c>
      <c r="S353" s="657">
        <f t="shared" si="104"/>
        <v>0</v>
      </c>
      <c r="T353" s="650">
        <f t="shared" si="105"/>
        <v>69.459999999999994</v>
      </c>
      <c r="U353" s="657">
        <f t="shared" si="106"/>
        <v>0</v>
      </c>
      <c r="V353" s="650">
        <f t="shared" si="107"/>
        <v>69.459999999999994</v>
      </c>
      <c r="W353" s="657">
        <f t="shared" si="108"/>
        <v>0</v>
      </c>
      <c r="X353" s="650">
        <f t="shared" si="109"/>
        <v>69.459999999999994</v>
      </c>
      <c r="Y353" s="657">
        <f t="shared" si="110"/>
        <v>0</v>
      </c>
      <c r="Z353" s="650">
        <f t="shared" si="111"/>
        <v>69.459999999999994</v>
      </c>
      <c r="AA353" s="657">
        <f t="shared" si="112"/>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5" outlineLevel="1" x14ac:dyDescent="0.25">
      <c r="A354" s="7"/>
      <c r="B354" s="8"/>
      <c r="C354" s="18"/>
      <c r="D354" s="18"/>
      <c r="E354" s="18"/>
      <c r="F354" s="27"/>
      <c r="G354" s="27" t="str">
        <f t="shared" si="76"/>
        <v>YYBA2A1a</v>
      </c>
      <c r="H354" s="230">
        <v>0</v>
      </c>
      <c r="I354" s="230">
        <v>0</v>
      </c>
      <c r="J354" s="650">
        <f t="shared" si="95"/>
        <v>0</v>
      </c>
      <c r="K354" s="657">
        <f t="shared" si="96"/>
        <v>0</v>
      </c>
      <c r="L354" s="650">
        <f t="shared" si="97"/>
        <v>0</v>
      </c>
      <c r="M354" s="657">
        <f t="shared" si="98"/>
        <v>0</v>
      </c>
      <c r="N354" s="650">
        <f t="shared" si="99"/>
        <v>0</v>
      </c>
      <c r="O354" s="657">
        <f t="shared" si="100"/>
        <v>0</v>
      </c>
      <c r="P354" s="650">
        <f t="shared" si="101"/>
        <v>0</v>
      </c>
      <c r="Q354" s="657">
        <f t="shared" si="102"/>
        <v>0</v>
      </c>
      <c r="R354" s="650">
        <f t="shared" si="103"/>
        <v>0</v>
      </c>
      <c r="S354" s="657">
        <f t="shared" si="104"/>
        <v>0</v>
      </c>
      <c r="T354" s="650">
        <f t="shared" si="105"/>
        <v>0</v>
      </c>
      <c r="U354" s="657">
        <f t="shared" si="106"/>
        <v>0</v>
      </c>
      <c r="V354" s="650">
        <f t="shared" si="107"/>
        <v>0</v>
      </c>
      <c r="W354" s="657">
        <f t="shared" si="108"/>
        <v>0</v>
      </c>
      <c r="X354" s="650">
        <f t="shared" si="109"/>
        <v>0</v>
      </c>
      <c r="Y354" s="657">
        <f t="shared" si="110"/>
        <v>0</v>
      </c>
      <c r="Z354" s="650">
        <f t="shared" si="111"/>
        <v>0</v>
      </c>
      <c r="AA354" s="657">
        <f t="shared" si="112"/>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5" outlineLevel="1" x14ac:dyDescent="0.25">
      <c r="A355" s="7"/>
      <c r="B355" s="8"/>
      <c r="C355" s="18"/>
      <c r="D355" s="18"/>
      <c r="E355" s="18"/>
      <c r="F355" s="27"/>
      <c r="G355" s="27" t="str">
        <f t="shared" si="76"/>
        <v>YYWBA1a</v>
      </c>
      <c r="H355" s="230">
        <v>0</v>
      </c>
      <c r="I355" s="230">
        <v>0</v>
      </c>
      <c r="J355" s="650">
        <f t="shared" si="95"/>
        <v>0</v>
      </c>
      <c r="K355" s="657">
        <f t="shared" si="96"/>
        <v>0</v>
      </c>
      <c r="L355" s="650">
        <f t="shared" si="97"/>
        <v>0</v>
      </c>
      <c r="M355" s="657">
        <f t="shared" si="98"/>
        <v>0</v>
      </c>
      <c r="N355" s="650">
        <f t="shared" si="99"/>
        <v>0</v>
      </c>
      <c r="O355" s="657">
        <f t="shared" si="100"/>
        <v>0</v>
      </c>
      <c r="P355" s="650">
        <f t="shared" si="101"/>
        <v>0</v>
      </c>
      <c r="Q355" s="657">
        <f t="shared" si="102"/>
        <v>0</v>
      </c>
      <c r="R355" s="650">
        <f t="shared" si="103"/>
        <v>0</v>
      </c>
      <c r="S355" s="657">
        <f t="shared" si="104"/>
        <v>0</v>
      </c>
      <c r="T355" s="650">
        <f t="shared" si="105"/>
        <v>0</v>
      </c>
      <c r="U355" s="657">
        <f t="shared" si="106"/>
        <v>0</v>
      </c>
      <c r="V355" s="650">
        <f t="shared" si="107"/>
        <v>0</v>
      </c>
      <c r="W355" s="657">
        <f t="shared" si="108"/>
        <v>0</v>
      </c>
      <c r="X355" s="650">
        <f t="shared" si="109"/>
        <v>0</v>
      </c>
      <c r="Y355" s="657">
        <f t="shared" si="110"/>
        <v>0</v>
      </c>
      <c r="Z355" s="650">
        <f t="shared" si="111"/>
        <v>0</v>
      </c>
      <c r="AA355" s="657">
        <f t="shared" si="112"/>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5" outlineLevel="1" x14ac:dyDescent="0.25">
      <c r="A356" s="7"/>
      <c r="B356" s="8"/>
      <c r="C356" s="18"/>
      <c r="D356" s="18"/>
      <c r="E356" s="18"/>
      <c r="F356" s="27"/>
      <c r="G356" s="27" t="str">
        <f t="shared" si="76"/>
        <v>YYFWBa</v>
      </c>
      <c r="H356" s="230">
        <v>0</v>
      </c>
      <c r="I356" s="230">
        <v>0</v>
      </c>
      <c r="J356" s="650">
        <f t="shared" si="95"/>
        <v>0</v>
      </c>
      <c r="K356" s="657">
        <f t="shared" si="96"/>
        <v>0</v>
      </c>
      <c r="L356" s="650">
        <f t="shared" si="97"/>
        <v>0</v>
      </c>
      <c r="M356" s="657">
        <f t="shared" si="98"/>
        <v>0</v>
      </c>
      <c r="N356" s="650">
        <f t="shared" si="99"/>
        <v>0</v>
      </c>
      <c r="O356" s="657">
        <f t="shared" si="100"/>
        <v>0</v>
      </c>
      <c r="P356" s="650">
        <f t="shared" si="101"/>
        <v>0</v>
      </c>
      <c r="Q356" s="657">
        <f t="shared" si="102"/>
        <v>0</v>
      </c>
      <c r="R356" s="650">
        <f t="shared" si="103"/>
        <v>0</v>
      </c>
      <c r="S356" s="657">
        <f t="shared" si="104"/>
        <v>0</v>
      </c>
      <c r="T356" s="650">
        <f t="shared" si="105"/>
        <v>0</v>
      </c>
      <c r="U356" s="657">
        <f t="shared" si="106"/>
        <v>0</v>
      </c>
      <c r="V356" s="650">
        <f t="shared" si="107"/>
        <v>0</v>
      </c>
      <c r="W356" s="657">
        <f t="shared" si="108"/>
        <v>0</v>
      </c>
      <c r="X356" s="650">
        <f t="shared" si="109"/>
        <v>0</v>
      </c>
      <c r="Y356" s="657">
        <f t="shared" si="110"/>
        <v>0</v>
      </c>
      <c r="Z356" s="650">
        <f t="shared" si="111"/>
        <v>0</v>
      </c>
      <c r="AA356" s="657">
        <f t="shared" si="112"/>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5" outlineLevel="1" x14ac:dyDescent="0.25">
      <c r="A357" s="7"/>
      <c r="B357" s="8"/>
      <c r="C357" s="18"/>
      <c r="D357" s="18"/>
      <c r="E357" s="18"/>
      <c r="F357" s="27"/>
      <c r="G357" s="27" t="str">
        <f t="shared" si="76"/>
        <v>AAANBo</v>
      </c>
      <c r="H357" s="803">
        <v>47.13</v>
      </c>
      <c r="I357" s="803">
        <v>11.44</v>
      </c>
      <c r="J357" s="650">
        <f t="shared" si="95"/>
        <v>40.060500000000005</v>
      </c>
      <c r="K357" s="657">
        <f t="shared" si="96"/>
        <v>11.44</v>
      </c>
      <c r="L357" s="650">
        <f t="shared" si="97"/>
        <v>40.060500000000005</v>
      </c>
      <c r="M357" s="657">
        <f t="shared" si="98"/>
        <v>11.44</v>
      </c>
      <c r="N357" s="650">
        <f t="shared" si="99"/>
        <v>40.060500000000005</v>
      </c>
      <c r="O357" s="657">
        <f t="shared" si="100"/>
        <v>11.44</v>
      </c>
      <c r="P357" s="650">
        <f t="shared" si="101"/>
        <v>40.060500000000005</v>
      </c>
      <c r="Q357" s="657">
        <f t="shared" si="102"/>
        <v>11.44</v>
      </c>
      <c r="R357" s="650">
        <f t="shared" si="103"/>
        <v>47.13</v>
      </c>
      <c r="S357" s="657">
        <f t="shared" si="104"/>
        <v>11.44</v>
      </c>
      <c r="T357" s="650">
        <f t="shared" si="105"/>
        <v>47.13</v>
      </c>
      <c r="U357" s="657">
        <f t="shared" si="106"/>
        <v>11.44</v>
      </c>
      <c r="V357" s="650">
        <f t="shared" si="107"/>
        <v>47.13</v>
      </c>
      <c r="W357" s="657">
        <f t="shared" si="108"/>
        <v>11.44</v>
      </c>
      <c r="X357" s="650">
        <f t="shared" si="109"/>
        <v>47.13</v>
      </c>
      <c r="Y357" s="657">
        <f t="shared" si="110"/>
        <v>11.44</v>
      </c>
      <c r="Z357" s="650">
        <f t="shared" si="111"/>
        <v>47.13</v>
      </c>
      <c r="AA357" s="657">
        <f t="shared" si="112"/>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5" outlineLevel="1" x14ac:dyDescent="0.25">
      <c r="A358" s="7"/>
      <c r="B358" s="8"/>
      <c r="C358" s="18"/>
      <c r="D358" s="18"/>
      <c r="E358" s="18"/>
      <c r="F358" s="27"/>
      <c r="G358" s="27" t="str">
        <f t="shared" si="76"/>
        <v>AAANBod</v>
      </c>
      <c r="H358" s="674">
        <f>H357*1.2</f>
        <v>56.556000000000004</v>
      </c>
      <c r="I358" s="674">
        <f>I357*1.2</f>
        <v>13.728</v>
      </c>
      <c r="J358" s="650">
        <f t="shared" si="95"/>
        <v>48.072600000000001</v>
      </c>
      <c r="K358" s="657">
        <f t="shared" si="96"/>
        <v>13.728</v>
      </c>
      <c r="L358" s="650">
        <f t="shared" si="97"/>
        <v>48.072600000000001</v>
      </c>
      <c r="M358" s="657">
        <f t="shared" si="98"/>
        <v>13.728</v>
      </c>
      <c r="N358" s="650">
        <f t="shared" si="99"/>
        <v>48.072600000000001</v>
      </c>
      <c r="O358" s="657">
        <f t="shared" si="100"/>
        <v>13.728</v>
      </c>
      <c r="P358" s="650">
        <f t="shared" si="101"/>
        <v>48.072600000000001</v>
      </c>
      <c r="Q358" s="657">
        <f t="shared" si="102"/>
        <v>13.728</v>
      </c>
      <c r="R358" s="650">
        <f t="shared" si="103"/>
        <v>56.556000000000004</v>
      </c>
      <c r="S358" s="657">
        <f t="shared" si="104"/>
        <v>13.728</v>
      </c>
      <c r="T358" s="650">
        <f t="shared" si="105"/>
        <v>56.556000000000004</v>
      </c>
      <c r="U358" s="657">
        <f t="shared" si="106"/>
        <v>13.728</v>
      </c>
      <c r="V358" s="650">
        <f t="shared" si="107"/>
        <v>56.556000000000004</v>
      </c>
      <c r="W358" s="657">
        <f t="shared" si="108"/>
        <v>13.728</v>
      </c>
      <c r="X358" s="650">
        <f t="shared" si="109"/>
        <v>56.556000000000004</v>
      </c>
      <c r="Y358" s="657">
        <f t="shared" si="110"/>
        <v>13.728</v>
      </c>
      <c r="Z358" s="650">
        <f t="shared" si="111"/>
        <v>56.556000000000004</v>
      </c>
      <c r="AA358" s="657">
        <f t="shared" si="112"/>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5" outlineLevel="1" x14ac:dyDescent="0.25">
      <c r="A359" s="7"/>
      <c r="B359" s="8"/>
      <c r="C359" s="18"/>
      <c r="D359" s="18"/>
      <c r="E359" s="18"/>
      <c r="F359" s="27"/>
      <c r="G359" s="27" t="str">
        <f t="shared" si="76"/>
        <v>AAAA2Nb</v>
      </c>
      <c r="H359" s="803">
        <v>50.83</v>
      </c>
      <c r="I359" s="803">
        <v>13.52</v>
      </c>
      <c r="J359" s="650">
        <f t="shared" si="95"/>
        <v>43.205500000000001</v>
      </c>
      <c r="K359" s="657">
        <f t="shared" si="96"/>
        <v>13.52</v>
      </c>
      <c r="L359" s="650">
        <f t="shared" si="97"/>
        <v>43.205500000000001</v>
      </c>
      <c r="M359" s="657">
        <f t="shared" si="98"/>
        <v>13.52</v>
      </c>
      <c r="N359" s="650">
        <f t="shared" si="99"/>
        <v>43.205500000000001</v>
      </c>
      <c r="O359" s="657">
        <f t="shared" si="100"/>
        <v>13.52</v>
      </c>
      <c r="P359" s="650">
        <f t="shared" si="101"/>
        <v>43.205500000000001</v>
      </c>
      <c r="Q359" s="657">
        <f t="shared" si="102"/>
        <v>13.52</v>
      </c>
      <c r="R359" s="650">
        <f t="shared" si="103"/>
        <v>50.83</v>
      </c>
      <c r="S359" s="657">
        <f t="shared" si="104"/>
        <v>13.52</v>
      </c>
      <c r="T359" s="650">
        <f t="shared" si="105"/>
        <v>50.83</v>
      </c>
      <c r="U359" s="657">
        <f t="shared" si="106"/>
        <v>13.52</v>
      </c>
      <c r="V359" s="650">
        <f t="shared" si="107"/>
        <v>50.83</v>
      </c>
      <c r="W359" s="657">
        <f t="shared" si="108"/>
        <v>13.52</v>
      </c>
      <c r="X359" s="650">
        <f t="shared" si="109"/>
        <v>50.83</v>
      </c>
      <c r="Y359" s="657">
        <f t="shared" si="110"/>
        <v>13.52</v>
      </c>
      <c r="Z359" s="650">
        <f t="shared" si="111"/>
        <v>50.83</v>
      </c>
      <c r="AA359" s="657">
        <f t="shared" si="112"/>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5" outlineLevel="1" x14ac:dyDescent="0.25">
      <c r="A360" s="7"/>
      <c r="B360" s="8"/>
      <c r="C360" s="18"/>
      <c r="D360" s="18"/>
      <c r="E360" s="18"/>
      <c r="F360" s="27"/>
      <c r="G360" s="27" t="str">
        <f t="shared" si="76"/>
        <v>AAAA2Nbd</v>
      </c>
      <c r="H360" s="674">
        <f>H359*1.2</f>
        <v>60.995999999999995</v>
      </c>
      <c r="I360" s="674">
        <f>I359*1.2</f>
        <v>16.224</v>
      </c>
      <c r="J360" s="650">
        <f t="shared" si="95"/>
        <v>51.846599999999995</v>
      </c>
      <c r="K360" s="657">
        <f t="shared" si="96"/>
        <v>16.224</v>
      </c>
      <c r="L360" s="650">
        <f t="shared" si="97"/>
        <v>51.846599999999995</v>
      </c>
      <c r="M360" s="657">
        <f t="shared" si="98"/>
        <v>16.224</v>
      </c>
      <c r="N360" s="650">
        <f t="shared" si="99"/>
        <v>51.846599999999995</v>
      </c>
      <c r="O360" s="657">
        <f t="shared" si="100"/>
        <v>16.224</v>
      </c>
      <c r="P360" s="650">
        <f t="shared" si="101"/>
        <v>51.846599999999995</v>
      </c>
      <c r="Q360" s="657">
        <f t="shared" si="102"/>
        <v>16.224</v>
      </c>
      <c r="R360" s="650">
        <f t="shared" si="103"/>
        <v>60.995999999999995</v>
      </c>
      <c r="S360" s="657">
        <f t="shared" si="104"/>
        <v>16.224</v>
      </c>
      <c r="T360" s="650">
        <f t="shared" si="105"/>
        <v>60.995999999999995</v>
      </c>
      <c r="U360" s="657">
        <f t="shared" si="106"/>
        <v>16.224</v>
      </c>
      <c r="V360" s="650">
        <f t="shared" si="107"/>
        <v>60.995999999999995</v>
      </c>
      <c r="W360" s="657">
        <f t="shared" si="108"/>
        <v>16.224</v>
      </c>
      <c r="X360" s="650">
        <f t="shared" si="109"/>
        <v>60.995999999999995</v>
      </c>
      <c r="Y360" s="657">
        <f t="shared" si="110"/>
        <v>16.224</v>
      </c>
      <c r="Z360" s="650">
        <f t="shared" si="111"/>
        <v>60.995999999999995</v>
      </c>
      <c r="AA360" s="657">
        <f t="shared" si="112"/>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5" outlineLevel="1" x14ac:dyDescent="0.25">
      <c r="A361" s="7"/>
      <c r="B361" s="8"/>
      <c r="C361" s="18"/>
      <c r="D361" s="18"/>
      <c r="E361" s="18"/>
      <c r="F361" s="27"/>
      <c r="G361" s="27" t="str">
        <f t="shared" si="76"/>
        <v>AAAA2A1z</v>
      </c>
      <c r="H361" s="803">
        <v>76.55</v>
      </c>
      <c r="I361" s="803">
        <v>0</v>
      </c>
      <c r="J361" s="650">
        <f t="shared" si="95"/>
        <v>65.067499999999995</v>
      </c>
      <c r="K361" s="657">
        <f t="shared" si="96"/>
        <v>0</v>
      </c>
      <c r="L361" s="650">
        <f t="shared" si="97"/>
        <v>65.067499999999995</v>
      </c>
      <c r="M361" s="657">
        <f t="shared" si="98"/>
        <v>0</v>
      </c>
      <c r="N361" s="650">
        <f t="shared" si="99"/>
        <v>65.067499999999995</v>
      </c>
      <c r="O361" s="657">
        <f t="shared" si="100"/>
        <v>0</v>
      </c>
      <c r="P361" s="650">
        <f t="shared" si="101"/>
        <v>65.067499999999995</v>
      </c>
      <c r="Q361" s="657">
        <f t="shared" si="102"/>
        <v>0</v>
      </c>
      <c r="R361" s="650">
        <f t="shared" si="103"/>
        <v>76.55</v>
      </c>
      <c r="S361" s="657">
        <f t="shared" si="104"/>
        <v>0</v>
      </c>
      <c r="T361" s="650">
        <f t="shared" si="105"/>
        <v>76.55</v>
      </c>
      <c r="U361" s="657">
        <f t="shared" si="106"/>
        <v>0</v>
      </c>
      <c r="V361" s="650">
        <f t="shared" si="107"/>
        <v>76.55</v>
      </c>
      <c r="W361" s="657">
        <f t="shared" si="108"/>
        <v>0</v>
      </c>
      <c r="X361" s="650">
        <f t="shared" si="109"/>
        <v>76.55</v>
      </c>
      <c r="Y361" s="657">
        <f t="shared" si="110"/>
        <v>0</v>
      </c>
      <c r="Z361" s="650">
        <f t="shared" si="111"/>
        <v>76.55</v>
      </c>
      <c r="AA361" s="657">
        <f t="shared" si="112"/>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5" outlineLevel="1" x14ac:dyDescent="0.25">
      <c r="A362" s="7"/>
      <c r="B362" s="8"/>
      <c r="C362" s="18"/>
      <c r="D362" s="18"/>
      <c r="E362" s="18"/>
      <c r="F362" s="27"/>
      <c r="G362" s="27" t="str">
        <f t="shared" si="76"/>
        <v>YAAA2A1a</v>
      </c>
      <c r="H362" s="230">
        <v>0</v>
      </c>
      <c r="I362" s="230">
        <v>0</v>
      </c>
      <c r="J362" s="650">
        <f t="shared" si="95"/>
        <v>0</v>
      </c>
      <c r="K362" s="657">
        <f t="shared" si="96"/>
        <v>0</v>
      </c>
      <c r="L362" s="650">
        <f t="shared" si="97"/>
        <v>0</v>
      </c>
      <c r="M362" s="657">
        <f t="shared" si="98"/>
        <v>0</v>
      </c>
      <c r="N362" s="650">
        <f t="shared" si="99"/>
        <v>0</v>
      </c>
      <c r="O362" s="657">
        <f t="shared" si="100"/>
        <v>0</v>
      </c>
      <c r="P362" s="650">
        <f t="shared" si="101"/>
        <v>0</v>
      </c>
      <c r="Q362" s="657">
        <f t="shared" si="102"/>
        <v>0</v>
      </c>
      <c r="R362" s="650">
        <f t="shared" si="103"/>
        <v>0</v>
      </c>
      <c r="S362" s="657">
        <f t="shared" si="104"/>
        <v>0</v>
      </c>
      <c r="T362" s="650">
        <f t="shared" si="105"/>
        <v>0</v>
      </c>
      <c r="U362" s="657">
        <f t="shared" si="106"/>
        <v>0</v>
      </c>
      <c r="V362" s="650">
        <f t="shared" si="107"/>
        <v>0</v>
      </c>
      <c r="W362" s="657">
        <f t="shared" si="108"/>
        <v>0</v>
      </c>
      <c r="X362" s="650">
        <f t="shared" si="109"/>
        <v>0</v>
      </c>
      <c r="Y362" s="657">
        <f t="shared" si="110"/>
        <v>0</v>
      </c>
      <c r="Z362" s="650">
        <f t="shared" si="111"/>
        <v>0</v>
      </c>
      <c r="AA362" s="657">
        <f t="shared" si="112"/>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5" outlineLevel="1" x14ac:dyDescent="0.25">
      <c r="A363" s="7"/>
      <c r="B363" s="8"/>
      <c r="C363" s="18"/>
      <c r="D363" s="18"/>
      <c r="E363" s="18"/>
      <c r="F363" s="27"/>
      <c r="G363" s="27" t="str">
        <f t="shared" si="76"/>
        <v>YYAA2A1a</v>
      </c>
      <c r="H363" s="230">
        <v>0</v>
      </c>
      <c r="I363" s="230">
        <v>0</v>
      </c>
      <c r="J363" s="650">
        <f t="shared" si="95"/>
        <v>0</v>
      </c>
      <c r="K363" s="657">
        <f t="shared" si="96"/>
        <v>0</v>
      </c>
      <c r="L363" s="650">
        <f t="shared" si="97"/>
        <v>0</v>
      </c>
      <c r="M363" s="657">
        <f t="shared" si="98"/>
        <v>0</v>
      </c>
      <c r="N363" s="650">
        <f t="shared" si="99"/>
        <v>0</v>
      </c>
      <c r="O363" s="657">
        <f t="shared" si="100"/>
        <v>0</v>
      </c>
      <c r="P363" s="650">
        <f t="shared" si="101"/>
        <v>0</v>
      </c>
      <c r="Q363" s="657">
        <f t="shared" si="102"/>
        <v>0</v>
      </c>
      <c r="R363" s="650">
        <f t="shared" si="103"/>
        <v>0</v>
      </c>
      <c r="S363" s="657">
        <f t="shared" si="104"/>
        <v>0</v>
      </c>
      <c r="T363" s="650">
        <f t="shared" si="105"/>
        <v>0</v>
      </c>
      <c r="U363" s="657">
        <f t="shared" si="106"/>
        <v>0</v>
      </c>
      <c r="V363" s="650">
        <f t="shared" si="107"/>
        <v>0</v>
      </c>
      <c r="W363" s="657">
        <f t="shared" si="108"/>
        <v>0</v>
      </c>
      <c r="X363" s="650">
        <f t="shared" si="109"/>
        <v>0</v>
      </c>
      <c r="Y363" s="657">
        <f t="shared" si="110"/>
        <v>0</v>
      </c>
      <c r="Z363" s="650">
        <f t="shared" si="111"/>
        <v>0</v>
      </c>
      <c r="AA363" s="657">
        <f t="shared" si="112"/>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5" outlineLevel="1" x14ac:dyDescent="0.25">
      <c r="A364" s="7"/>
      <c r="B364" s="8"/>
      <c r="C364" s="18"/>
      <c r="D364" s="18"/>
      <c r="E364" s="18"/>
      <c r="F364" s="27"/>
      <c r="G364" s="27" t="str">
        <f t="shared" si="76"/>
        <v>YYOA2A1a</v>
      </c>
      <c r="H364" s="230">
        <v>0</v>
      </c>
      <c r="I364" s="230">
        <v>0</v>
      </c>
      <c r="J364" s="650">
        <f t="shared" si="95"/>
        <v>0</v>
      </c>
      <c r="K364" s="657">
        <f t="shared" si="96"/>
        <v>0</v>
      </c>
      <c r="L364" s="650">
        <f t="shared" si="97"/>
        <v>0</v>
      </c>
      <c r="M364" s="657">
        <f t="shared" si="98"/>
        <v>0</v>
      </c>
      <c r="N364" s="650">
        <f t="shared" si="99"/>
        <v>0</v>
      </c>
      <c r="O364" s="657">
        <f t="shared" si="100"/>
        <v>0</v>
      </c>
      <c r="P364" s="650">
        <f t="shared" si="101"/>
        <v>0</v>
      </c>
      <c r="Q364" s="657">
        <f t="shared" si="102"/>
        <v>0</v>
      </c>
      <c r="R364" s="650">
        <f t="shared" si="103"/>
        <v>0</v>
      </c>
      <c r="S364" s="657">
        <f t="shared" si="104"/>
        <v>0</v>
      </c>
      <c r="T364" s="650">
        <f t="shared" si="105"/>
        <v>0</v>
      </c>
      <c r="U364" s="657">
        <f t="shared" si="106"/>
        <v>0</v>
      </c>
      <c r="V364" s="650">
        <f t="shared" si="107"/>
        <v>0</v>
      </c>
      <c r="W364" s="657">
        <f t="shared" si="108"/>
        <v>0</v>
      </c>
      <c r="X364" s="650">
        <f t="shared" si="109"/>
        <v>0</v>
      </c>
      <c r="Y364" s="657">
        <f t="shared" si="110"/>
        <v>0</v>
      </c>
      <c r="Z364" s="650">
        <f t="shared" si="111"/>
        <v>0</v>
      </c>
      <c r="AA364" s="657">
        <f t="shared" si="112"/>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5" outlineLevel="1" x14ac:dyDescent="0.25">
      <c r="A365" s="7"/>
      <c r="B365" s="8"/>
      <c r="C365" s="18"/>
      <c r="D365" s="18"/>
      <c r="E365" s="18"/>
      <c r="F365" s="27"/>
      <c r="G365" s="27" t="str">
        <f t="shared" si="76"/>
        <v>AYBOA1a</v>
      </c>
      <c r="H365" s="230">
        <v>0</v>
      </c>
      <c r="I365" s="230">
        <v>0</v>
      </c>
      <c r="J365" s="650">
        <f t="shared" si="95"/>
        <v>0</v>
      </c>
      <c r="K365" s="657">
        <f t="shared" si="96"/>
        <v>0</v>
      </c>
      <c r="L365" s="650">
        <f t="shared" si="97"/>
        <v>0</v>
      </c>
      <c r="M365" s="657">
        <f t="shared" si="98"/>
        <v>0</v>
      </c>
      <c r="N365" s="650">
        <f t="shared" si="99"/>
        <v>0</v>
      </c>
      <c r="O365" s="657">
        <f t="shared" si="100"/>
        <v>0</v>
      </c>
      <c r="P365" s="650">
        <f t="shared" si="101"/>
        <v>0</v>
      </c>
      <c r="Q365" s="657">
        <f t="shared" si="102"/>
        <v>0</v>
      </c>
      <c r="R365" s="650">
        <f t="shared" si="103"/>
        <v>0</v>
      </c>
      <c r="S365" s="657">
        <f t="shared" si="104"/>
        <v>0</v>
      </c>
      <c r="T365" s="650">
        <f t="shared" si="105"/>
        <v>0</v>
      </c>
      <c r="U365" s="657">
        <f t="shared" si="106"/>
        <v>0</v>
      </c>
      <c r="V365" s="650">
        <f t="shared" si="107"/>
        <v>0</v>
      </c>
      <c r="W365" s="657">
        <f t="shared" si="108"/>
        <v>0</v>
      </c>
      <c r="X365" s="650">
        <f t="shared" si="109"/>
        <v>0</v>
      </c>
      <c r="Y365" s="657">
        <f t="shared" si="110"/>
        <v>0</v>
      </c>
      <c r="Z365" s="650">
        <f t="shared" si="111"/>
        <v>0</v>
      </c>
      <c r="AA365" s="657">
        <f t="shared" si="112"/>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5" outlineLevel="1" x14ac:dyDescent="0.25">
      <c r="A366" s="7"/>
      <c r="B366" s="8"/>
      <c r="C366" s="18"/>
      <c r="D366" s="18"/>
      <c r="E366" s="18"/>
      <c r="F366" s="27"/>
      <c r="G366" s="27" t="str">
        <f t="shared" si="76"/>
        <v>AANBOa</v>
      </c>
      <c r="H366" s="230">
        <v>0</v>
      </c>
      <c r="I366" s="230">
        <v>0</v>
      </c>
      <c r="J366" s="650">
        <f t="shared" si="95"/>
        <v>0</v>
      </c>
      <c r="K366" s="657">
        <f t="shared" si="96"/>
        <v>0</v>
      </c>
      <c r="L366" s="650">
        <f t="shared" si="97"/>
        <v>0</v>
      </c>
      <c r="M366" s="657">
        <f t="shared" si="98"/>
        <v>0</v>
      </c>
      <c r="N366" s="650">
        <f t="shared" si="99"/>
        <v>0</v>
      </c>
      <c r="O366" s="657">
        <f t="shared" si="100"/>
        <v>0</v>
      </c>
      <c r="P366" s="650">
        <f t="shared" si="101"/>
        <v>0</v>
      </c>
      <c r="Q366" s="657">
        <f t="shared" si="102"/>
        <v>0</v>
      </c>
      <c r="R366" s="650">
        <f t="shared" si="103"/>
        <v>0</v>
      </c>
      <c r="S366" s="657">
        <f t="shared" si="104"/>
        <v>0</v>
      </c>
      <c r="T366" s="650">
        <f t="shared" si="105"/>
        <v>0</v>
      </c>
      <c r="U366" s="657">
        <f t="shared" si="106"/>
        <v>0</v>
      </c>
      <c r="V366" s="650">
        <f t="shared" si="107"/>
        <v>0</v>
      </c>
      <c r="W366" s="657">
        <f t="shared" si="108"/>
        <v>0</v>
      </c>
      <c r="X366" s="650">
        <f t="shared" si="109"/>
        <v>0</v>
      </c>
      <c r="Y366" s="657">
        <f t="shared" si="110"/>
        <v>0</v>
      </c>
      <c r="Z366" s="650">
        <f t="shared" si="111"/>
        <v>0</v>
      </c>
      <c r="AA366" s="657">
        <f t="shared" si="112"/>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5" outlineLevel="1" x14ac:dyDescent="0.25">
      <c r="A367" s="7"/>
      <c r="B367" s="8"/>
      <c r="C367" s="18"/>
      <c r="D367" s="18"/>
      <c r="E367" s="18"/>
      <c r="F367" s="27"/>
      <c r="G367" s="27" t="str">
        <f t="shared" si="76"/>
        <v>YABA2Ba</v>
      </c>
      <c r="H367" s="230">
        <v>0</v>
      </c>
      <c r="I367" s="230">
        <v>0</v>
      </c>
      <c r="J367" s="650">
        <f t="shared" ref="J367:J400" si="113">$H367*HLOOKUP(J$333,$I$330:$Q$331,2)</f>
        <v>0</v>
      </c>
      <c r="K367" s="657">
        <f t="shared" ref="K367:Y406" si="114">$I367</f>
        <v>0</v>
      </c>
      <c r="L367" s="650">
        <f t="shared" ref="L367:L400" si="115">$H367*HLOOKUP(L$333,$I$330:$Q$331,2)</f>
        <v>0</v>
      </c>
      <c r="M367" s="657">
        <f t="shared" si="114"/>
        <v>0</v>
      </c>
      <c r="N367" s="650">
        <f t="shared" ref="N367:N400" si="116">$H367*HLOOKUP(N$333,$I$330:$Q$331,2)</f>
        <v>0</v>
      </c>
      <c r="O367" s="657">
        <f t="shared" si="114"/>
        <v>0</v>
      </c>
      <c r="P367" s="650">
        <f t="shared" ref="P367:P400" si="117">$H367*HLOOKUP(P$333,$I$330:$Q$331,2)</f>
        <v>0</v>
      </c>
      <c r="Q367" s="657">
        <f t="shared" si="114"/>
        <v>0</v>
      </c>
      <c r="R367" s="650">
        <f t="shared" ref="R367:R400" si="118">$H367*HLOOKUP(R$333,$I$330:$Q$331,2)</f>
        <v>0</v>
      </c>
      <c r="S367" s="657">
        <f t="shared" si="114"/>
        <v>0</v>
      </c>
      <c r="T367" s="650">
        <f t="shared" ref="T367:T400" si="119">$H367*HLOOKUP(T$333,$I$330:$Q$331,2)</f>
        <v>0</v>
      </c>
      <c r="U367" s="657">
        <f t="shared" si="114"/>
        <v>0</v>
      </c>
      <c r="V367" s="650">
        <f t="shared" ref="V367:V400" si="120">$H367*HLOOKUP(V$333,$I$330:$Q$331,2)</f>
        <v>0</v>
      </c>
      <c r="W367" s="657">
        <f t="shared" si="114"/>
        <v>0</v>
      </c>
      <c r="X367" s="650">
        <f t="shared" ref="X367:X413" si="121">$H367*HLOOKUP(X$333,$I$330:$Q$331,2)</f>
        <v>0</v>
      </c>
      <c r="Y367" s="657">
        <f t="shared" si="114"/>
        <v>0</v>
      </c>
      <c r="Z367" s="650">
        <f t="shared" ref="Z367:Z413" si="122">$H367*HLOOKUP(Z$333,$I$330:$Q$331,2)</f>
        <v>0</v>
      </c>
      <c r="AA367" s="657">
        <f t="shared" ref="AA367:AA413" si="123">$I367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5" outlineLevel="1" x14ac:dyDescent="0.25">
      <c r="A368" s="7"/>
      <c r="B368" s="8"/>
      <c r="C368" s="18"/>
      <c r="D368" s="18"/>
      <c r="E368" s="18"/>
      <c r="F368" s="27"/>
      <c r="G368" s="27" t="str">
        <f t="shared" si="76"/>
        <v>AYABA1b</v>
      </c>
      <c r="H368" s="230">
        <v>56.58</v>
      </c>
      <c r="I368" s="230">
        <v>13.5</v>
      </c>
      <c r="J368" s="650">
        <f t="shared" si="113"/>
        <v>48.092999999999996</v>
      </c>
      <c r="K368" s="657">
        <f t="shared" si="114"/>
        <v>13.5</v>
      </c>
      <c r="L368" s="650">
        <f t="shared" si="115"/>
        <v>48.092999999999996</v>
      </c>
      <c r="M368" s="657">
        <f t="shared" si="114"/>
        <v>13.5</v>
      </c>
      <c r="N368" s="650">
        <f t="shared" si="116"/>
        <v>48.092999999999996</v>
      </c>
      <c r="O368" s="657">
        <f t="shared" si="114"/>
        <v>13.5</v>
      </c>
      <c r="P368" s="650">
        <f t="shared" si="117"/>
        <v>48.092999999999996</v>
      </c>
      <c r="Q368" s="657">
        <f t="shared" si="114"/>
        <v>13.5</v>
      </c>
      <c r="R368" s="650">
        <f t="shared" si="118"/>
        <v>56.58</v>
      </c>
      <c r="S368" s="657">
        <f t="shared" si="114"/>
        <v>13.5</v>
      </c>
      <c r="T368" s="650">
        <f t="shared" si="119"/>
        <v>56.58</v>
      </c>
      <c r="U368" s="657">
        <f t="shared" si="114"/>
        <v>13.5</v>
      </c>
      <c r="V368" s="650">
        <f t="shared" si="120"/>
        <v>56.58</v>
      </c>
      <c r="W368" s="657">
        <f t="shared" si="114"/>
        <v>13.5</v>
      </c>
      <c r="X368" s="650">
        <f t="shared" si="121"/>
        <v>56.58</v>
      </c>
      <c r="Y368" s="657">
        <f t="shared" si="114"/>
        <v>13.5</v>
      </c>
      <c r="Z368" s="650">
        <f t="shared" si="122"/>
        <v>56.58</v>
      </c>
      <c r="AA368" s="657">
        <f t="shared" si="123"/>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5" outlineLevel="1" x14ac:dyDescent="0.25">
      <c r="A369" s="7"/>
      <c r="B369" s="8"/>
      <c r="C369" s="18"/>
      <c r="D369" s="18"/>
      <c r="E369" s="18"/>
      <c r="F369" s="27"/>
      <c r="G369" s="27" t="str">
        <f t="shared" si="76"/>
        <v>YAOA2OFa</v>
      </c>
      <c r="H369" s="230">
        <v>0</v>
      </c>
      <c r="I369" s="230">
        <v>0</v>
      </c>
      <c r="J369" s="650">
        <f t="shared" si="113"/>
        <v>0</v>
      </c>
      <c r="K369" s="657">
        <f t="shared" si="114"/>
        <v>0</v>
      </c>
      <c r="L369" s="650">
        <f t="shared" si="115"/>
        <v>0</v>
      </c>
      <c r="M369" s="657">
        <f t="shared" si="114"/>
        <v>0</v>
      </c>
      <c r="N369" s="650">
        <f t="shared" si="116"/>
        <v>0</v>
      </c>
      <c r="O369" s="657">
        <f t="shared" si="114"/>
        <v>0</v>
      </c>
      <c r="P369" s="650">
        <f t="shared" si="117"/>
        <v>0</v>
      </c>
      <c r="Q369" s="657">
        <f t="shared" si="114"/>
        <v>0</v>
      </c>
      <c r="R369" s="650">
        <f t="shared" si="118"/>
        <v>0</v>
      </c>
      <c r="S369" s="657">
        <f t="shared" si="114"/>
        <v>0</v>
      </c>
      <c r="T369" s="650">
        <f t="shared" si="119"/>
        <v>0</v>
      </c>
      <c r="U369" s="657">
        <f t="shared" si="114"/>
        <v>0</v>
      </c>
      <c r="V369" s="650">
        <f t="shared" si="120"/>
        <v>0</v>
      </c>
      <c r="W369" s="657">
        <f t="shared" si="114"/>
        <v>0</v>
      </c>
      <c r="X369" s="650">
        <f t="shared" si="121"/>
        <v>0</v>
      </c>
      <c r="Y369" s="657">
        <f t="shared" si="114"/>
        <v>0</v>
      </c>
      <c r="Z369" s="650">
        <f t="shared" si="122"/>
        <v>0</v>
      </c>
      <c r="AA369" s="657">
        <f t="shared" si="123"/>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5" outlineLevel="1" x14ac:dyDescent="0.25">
      <c r="A370" s="7"/>
      <c r="B370" s="8"/>
      <c r="C370" s="18"/>
      <c r="D370" s="18"/>
      <c r="E370" s="18"/>
      <c r="F370" s="27"/>
      <c r="G370" s="27" t="str">
        <f t="shared" si="76"/>
        <v>AYAOA1of</v>
      </c>
      <c r="H370" s="230">
        <f>0.5*47.13</f>
        <v>23.565000000000001</v>
      </c>
      <c r="I370" s="230">
        <f>0.5*13.5</f>
        <v>6.75</v>
      </c>
      <c r="J370" s="650">
        <f t="shared" si="113"/>
        <v>20.030250000000002</v>
      </c>
      <c r="K370" s="657">
        <f t="shared" si="114"/>
        <v>6.75</v>
      </c>
      <c r="L370" s="650">
        <f t="shared" si="115"/>
        <v>20.030250000000002</v>
      </c>
      <c r="M370" s="657">
        <f t="shared" si="114"/>
        <v>6.75</v>
      </c>
      <c r="N370" s="650">
        <f t="shared" si="116"/>
        <v>20.030250000000002</v>
      </c>
      <c r="O370" s="657">
        <f t="shared" si="114"/>
        <v>6.75</v>
      </c>
      <c r="P370" s="650">
        <f t="shared" si="117"/>
        <v>20.030250000000002</v>
      </c>
      <c r="Q370" s="657">
        <f t="shared" si="114"/>
        <v>6.75</v>
      </c>
      <c r="R370" s="650">
        <f t="shared" si="118"/>
        <v>23.565000000000001</v>
      </c>
      <c r="S370" s="657">
        <f t="shared" si="114"/>
        <v>6.75</v>
      </c>
      <c r="T370" s="650">
        <f t="shared" si="119"/>
        <v>23.565000000000001</v>
      </c>
      <c r="U370" s="657">
        <f t="shared" si="114"/>
        <v>6.75</v>
      </c>
      <c r="V370" s="650">
        <f t="shared" si="120"/>
        <v>23.565000000000001</v>
      </c>
      <c r="W370" s="657">
        <f t="shared" si="114"/>
        <v>6.75</v>
      </c>
      <c r="X370" s="650">
        <f t="shared" si="121"/>
        <v>23.565000000000001</v>
      </c>
      <c r="Y370" s="657">
        <f t="shared" si="114"/>
        <v>6.75</v>
      </c>
      <c r="Z370" s="650">
        <f t="shared" si="122"/>
        <v>23.565000000000001</v>
      </c>
      <c r="AA370" s="657">
        <f t="shared" si="123"/>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5" outlineLevel="1" x14ac:dyDescent="0.25">
      <c r="A371" s="7"/>
      <c r="B371" s="8"/>
      <c r="C371" s="18"/>
      <c r="D371" s="18"/>
      <c r="E371" s="18"/>
      <c r="F371" s="27"/>
      <c r="G371" s="27" t="str">
        <f t="shared" si="76"/>
        <v>YYNBNb</v>
      </c>
      <c r="H371" s="230">
        <v>86.38</v>
      </c>
      <c r="I371" s="230">
        <v>36.880000000000003</v>
      </c>
      <c r="J371" s="650">
        <f t="shared" si="113"/>
        <v>73.422999999999988</v>
      </c>
      <c r="K371" s="657">
        <f t="shared" si="114"/>
        <v>36.880000000000003</v>
      </c>
      <c r="L371" s="650">
        <f t="shared" si="115"/>
        <v>73.422999999999988</v>
      </c>
      <c r="M371" s="657">
        <f t="shared" si="114"/>
        <v>36.880000000000003</v>
      </c>
      <c r="N371" s="650">
        <f t="shared" si="116"/>
        <v>73.422999999999988</v>
      </c>
      <c r="O371" s="657">
        <f t="shared" si="114"/>
        <v>36.880000000000003</v>
      </c>
      <c r="P371" s="650">
        <f t="shared" si="117"/>
        <v>73.422999999999988</v>
      </c>
      <c r="Q371" s="657">
        <f t="shared" si="114"/>
        <v>36.880000000000003</v>
      </c>
      <c r="R371" s="650">
        <f t="shared" si="118"/>
        <v>86.38</v>
      </c>
      <c r="S371" s="657">
        <f t="shared" si="114"/>
        <v>36.880000000000003</v>
      </c>
      <c r="T371" s="650">
        <f t="shared" si="119"/>
        <v>86.38</v>
      </c>
      <c r="U371" s="657">
        <f t="shared" si="114"/>
        <v>36.880000000000003</v>
      </c>
      <c r="V371" s="650">
        <f t="shared" si="120"/>
        <v>86.38</v>
      </c>
      <c r="W371" s="657">
        <f t="shared" si="114"/>
        <v>36.880000000000003</v>
      </c>
      <c r="X371" s="650">
        <f t="shared" si="121"/>
        <v>86.38</v>
      </c>
      <c r="Y371" s="657">
        <f t="shared" si="114"/>
        <v>36.880000000000003</v>
      </c>
      <c r="Z371" s="650">
        <f t="shared" si="122"/>
        <v>86.38</v>
      </c>
      <c r="AA371" s="657">
        <f t="shared" si="123"/>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5" outlineLevel="1" x14ac:dyDescent="0.25">
      <c r="A372" s="7"/>
      <c r="B372" s="8"/>
      <c r="C372" s="18"/>
      <c r="D372" s="18"/>
      <c r="E372" s="18"/>
      <c r="F372" s="27"/>
      <c r="G372" s="27" t="str">
        <f t="shared" si="76"/>
        <v>YYNBNbd</v>
      </c>
      <c r="H372" s="674">
        <f>H371*1.2</f>
        <v>103.65599999999999</v>
      </c>
      <c r="I372" s="674">
        <f>I371*1.2</f>
        <v>44.256</v>
      </c>
      <c r="J372" s="650">
        <f t="shared" si="113"/>
        <v>88.107599999999991</v>
      </c>
      <c r="K372" s="657">
        <f t="shared" si="114"/>
        <v>44.256</v>
      </c>
      <c r="L372" s="650">
        <f t="shared" si="115"/>
        <v>88.107599999999991</v>
      </c>
      <c r="M372" s="657">
        <f t="shared" si="114"/>
        <v>44.256</v>
      </c>
      <c r="N372" s="650">
        <f t="shared" si="116"/>
        <v>88.107599999999991</v>
      </c>
      <c r="O372" s="657">
        <f t="shared" si="114"/>
        <v>44.256</v>
      </c>
      <c r="P372" s="650">
        <f t="shared" si="117"/>
        <v>88.107599999999991</v>
      </c>
      <c r="Q372" s="657">
        <f t="shared" si="114"/>
        <v>44.256</v>
      </c>
      <c r="R372" s="650">
        <f t="shared" si="118"/>
        <v>103.65599999999999</v>
      </c>
      <c r="S372" s="657">
        <f t="shared" si="114"/>
        <v>44.256</v>
      </c>
      <c r="T372" s="650">
        <f t="shared" si="119"/>
        <v>103.65599999999999</v>
      </c>
      <c r="U372" s="657">
        <f t="shared" si="114"/>
        <v>44.256</v>
      </c>
      <c r="V372" s="650">
        <f t="shared" si="120"/>
        <v>103.65599999999999</v>
      </c>
      <c r="W372" s="657">
        <f t="shared" si="114"/>
        <v>44.256</v>
      </c>
      <c r="X372" s="650">
        <f t="shared" si="121"/>
        <v>103.65599999999999</v>
      </c>
      <c r="Y372" s="657">
        <f t="shared" si="114"/>
        <v>44.256</v>
      </c>
      <c r="Z372" s="650">
        <f t="shared" si="122"/>
        <v>103.65599999999999</v>
      </c>
      <c r="AA372" s="657">
        <f t="shared" si="123"/>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5" outlineLevel="1" x14ac:dyDescent="0.25">
      <c r="A373" s="7"/>
      <c r="B373" s="8"/>
      <c r="C373" s="18"/>
      <c r="D373" s="18"/>
      <c r="E373" s="18"/>
      <c r="F373" s="27"/>
      <c r="G373" s="27" t="str">
        <f t="shared" si="76"/>
        <v>YYBNBz</v>
      </c>
      <c r="H373" s="230">
        <v>93.31</v>
      </c>
      <c r="I373" s="230">
        <v>43.7</v>
      </c>
      <c r="J373" s="650">
        <f t="shared" si="113"/>
        <v>79.313500000000005</v>
      </c>
      <c r="K373" s="657">
        <f t="shared" si="114"/>
        <v>43.7</v>
      </c>
      <c r="L373" s="650">
        <f t="shared" si="115"/>
        <v>79.313500000000005</v>
      </c>
      <c r="M373" s="657">
        <f t="shared" si="114"/>
        <v>43.7</v>
      </c>
      <c r="N373" s="650">
        <f t="shared" si="116"/>
        <v>79.313500000000005</v>
      </c>
      <c r="O373" s="657">
        <f t="shared" si="114"/>
        <v>43.7</v>
      </c>
      <c r="P373" s="650">
        <f t="shared" si="117"/>
        <v>79.313500000000005</v>
      </c>
      <c r="Q373" s="657">
        <f t="shared" si="114"/>
        <v>43.7</v>
      </c>
      <c r="R373" s="650">
        <f t="shared" si="118"/>
        <v>93.31</v>
      </c>
      <c r="S373" s="657">
        <f t="shared" si="114"/>
        <v>43.7</v>
      </c>
      <c r="T373" s="650">
        <f t="shared" si="119"/>
        <v>93.31</v>
      </c>
      <c r="U373" s="657">
        <f t="shared" si="114"/>
        <v>43.7</v>
      </c>
      <c r="V373" s="650">
        <f t="shared" si="120"/>
        <v>93.31</v>
      </c>
      <c r="W373" s="657">
        <f t="shared" si="114"/>
        <v>43.7</v>
      </c>
      <c r="X373" s="650">
        <f t="shared" si="121"/>
        <v>93.31</v>
      </c>
      <c r="Y373" s="657">
        <f t="shared" si="114"/>
        <v>43.7</v>
      </c>
      <c r="Z373" s="650">
        <f t="shared" si="122"/>
        <v>93.31</v>
      </c>
      <c r="AA373" s="657">
        <f t="shared" si="123"/>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5" outlineLevel="1" x14ac:dyDescent="0.25">
      <c r="A374" s="7"/>
      <c r="B374" s="8"/>
      <c r="C374" s="18"/>
      <c r="D374" s="18"/>
      <c r="E374" s="18"/>
      <c r="F374" s="27"/>
      <c r="G374" s="27" t="str">
        <f t="shared" si="76"/>
        <v>YYBNBzd</v>
      </c>
      <c r="H374" s="674">
        <f>H373*1.2</f>
        <v>111.97199999999999</v>
      </c>
      <c r="I374" s="674">
        <f>I373*1.2</f>
        <v>52.440000000000005</v>
      </c>
      <c r="J374" s="650">
        <f t="shared" si="113"/>
        <v>95.176199999999994</v>
      </c>
      <c r="K374" s="657">
        <f t="shared" si="114"/>
        <v>52.440000000000005</v>
      </c>
      <c r="L374" s="650">
        <f t="shared" si="115"/>
        <v>95.176199999999994</v>
      </c>
      <c r="M374" s="657">
        <f t="shared" si="114"/>
        <v>52.440000000000005</v>
      </c>
      <c r="N374" s="650">
        <f t="shared" si="116"/>
        <v>95.176199999999994</v>
      </c>
      <c r="O374" s="657">
        <f t="shared" si="114"/>
        <v>52.440000000000005</v>
      </c>
      <c r="P374" s="650">
        <f t="shared" si="117"/>
        <v>95.176199999999994</v>
      </c>
      <c r="Q374" s="657">
        <f t="shared" si="114"/>
        <v>52.440000000000005</v>
      </c>
      <c r="R374" s="650">
        <f t="shared" si="118"/>
        <v>111.97199999999999</v>
      </c>
      <c r="S374" s="657">
        <f t="shared" si="114"/>
        <v>52.440000000000005</v>
      </c>
      <c r="T374" s="650">
        <f t="shared" si="119"/>
        <v>111.97199999999999</v>
      </c>
      <c r="U374" s="657">
        <f t="shared" si="114"/>
        <v>52.440000000000005</v>
      </c>
      <c r="V374" s="650">
        <f t="shared" si="120"/>
        <v>111.97199999999999</v>
      </c>
      <c r="W374" s="657">
        <f t="shared" si="114"/>
        <v>52.440000000000005</v>
      </c>
      <c r="X374" s="650">
        <f t="shared" si="121"/>
        <v>111.97199999999999</v>
      </c>
      <c r="Y374" s="657">
        <f t="shared" si="114"/>
        <v>52.440000000000005</v>
      </c>
      <c r="Z374" s="650">
        <f t="shared" si="122"/>
        <v>111.97199999999999</v>
      </c>
      <c r="AA374" s="657">
        <f t="shared" si="123"/>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5" outlineLevel="1" x14ac:dyDescent="0.25">
      <c r="A375" s="7"/>
      <c r="B375" s="8"/>
      <c r="C375" s="18"/>
      <c r="D375" s="18"/>
      <c r="E375" s="18"/>
      <c r="F375" s="27"/>
      <c r="G375" s="27" t="str">
        <f t="shared" si="76"/>
        <v>YYBNBr</v>
      </c>
      <c r="H375" s="230">
        <v>110.01</v>
      </c>
      <c r="I375" s="230">
        <v>43.7</v>
      </c>
      <c r="J375" s="650">
        <f t="shared" si="113"/>
        <v>93.508499999999998</v>
      </c>
      <c r="K375" s="657">
        <f t="shared" si="114"/>
        <v>43.7</v>
      </c>
      <c r="L375" s="650">
        <f t="shared" si="115"/>
        <v>93.508499999999998</v>
      </c>
      <c r="M375" s="657">
        <f t="shared" si="114"/>
        <v>43.7</v>
      </c>
      <c r="N375" s="650">
        <f t="shared" si="116"/>
        <v>93.508499999999998</v>
      </c>
      <c r="O375" s="657">
        <f t="shared" si="114"/>
        <v>43.7</v>
      </c>
      <c r="P375" s="650">
        <f t="shared" si="117"/>
        <v>93.508499999999998</v>
      </c>
      <c r="Q375" s="657">
        <f t="shared" si="114"/>
        <v>43.7</v>
      </c>
      <c r="R375" s="650">
        <f t="shared" si="118"/>
        <v>110.01</v>
      </c>
      <c r="S375" s="657">
        <f t="shared" si="114"/>
        <v>43.7</v>
      </c>
      <c r="T375" s="650">
        <f t="shared" si="119"/>
        <v>110.01</v>
      </c>
      <c r="U375" s="657">
        <f t="shared" si="114"/>
        <v>43.7</v>
      </c>
      <c r="V375" s="650">
        <f t="shared" si="120"/>
        <v>110.01</v>
      </c>
      <c r="W375" s="657">
        <f t="shared" si="114"/>
        <v>43.7</v>
      </c>
      <c r="X375" s="650">
        <f t="shared" si="121"/>
        <v>110.01</v>
      </c>
      <c r="Y375" s="657">
        <f t="shared" si="114"/>
        <v>43.7</v>
      </c>
      <c r="Z375" s="650">
        <f t="shared" si="122"/>
        <v>110.01</v>
      </c>
      <c r="AA375" s="657">
        <f t="shared" si="123"/>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5" outlineLevel="1" x14ac:dyDescent="0.25">
      <c r="A376" s="7"/>
      <c r="B376" s="8"/>
      <c r="C376" s="18"/>
      <c r="D376" s="18"/>
      <c r="E376" s="18"/>
      <c r="F376" s="27"/>
      <c r="G376" s="27" t="str">
        <f t="shared" si="76"/>
        <v>YYBNBrd</v>
      </c>
      <c r="H376" s="674">
        <f>H375*1.2</f>
        <v>132.012</v>
      </c>
      <c r="I376" s="674">
        <f>I375*1.2</f>
        <v>52.440000000000005</v>
      </c>
      <c r="J376" s="650">
        <f t="shared" si="113"/>
        <v>112.2102</v>
      </c>
      <c r="K376" s="657">
        <f t="shared" si="114"/>
        <v>52.440000000000005</v>
      </c>
      <c r="L376" s="650">
        <f t="shared" si="115"/>
        <v>112.2102</v>
      </c>
      <c r="M376" s="657">
        <f t="shared" si="114"/>
        <v>52.440000000000005</v>
      </c>
      <c r="N376" s="650">
        <f t="shared" si="116"/>
        <v>112.2102</v>
      </c>
      <c r="O376" s="657">
        <f t="shared" si="114"/>
        <v>52.440000000000005</v>
      </c>
      <c r="P376" s="650">
        <f t="shared" si="117"/>
        <v>112.2102</v>
      </c>
      <c r="Q376" s="657">
        <f t="shared" si="114"/>
        <v>52.440000000000005</v>
      </c>
      <c r="R376" s="650">
        <f t="shared" si="118"/>
        <v>132.012</v>
      </c>
      <c r="S376" s="657">
        <f t="shared" si="114"/>
        <v>52.440000000000005</v>
      </c>
      <c r="T376" s="650">
        <f t="shared" si="119"/>
        <v>132.012</v>
      </c>
      <c r="U376" s="657">
        <f t="shared" si="114"/>
        <v>52.440000000000005</v>
      </c>
      <c r="V376" s="650">
        <f t="shared" si="120"/>
        <v>132.012</v>
      </c>
      <c r="W376" s="657">
        <f t="shared" si="114"/>
        <v>52.440000000000005</v>
      </c>
      <c r="X376" s="650">
        <f t="shared" si="121"/>
        <v>132.012</v>
      </c>
      <c r="Y376" s="657">
        <f t="shared" si="114"/>
        <v>52.440000000000005</v>
      </c>
      <c r="Z376" s="650">
        <f t="shared" si="122"/>
        <v>132.012</v>
      </c>
      <c r="AA376" s="657">
        <f t="shared" si="123"/>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5" outlineLevel="1" x14ac:dyDescent="0.25">
      <c r="A377" s="7"/>
      <c r="B377" s="8"/>
      <c r="C377" s="18"/>
      <c r="D377" s="18"/>
      <c r="E377" s="18"/>
      <c r="F377" s="27"/>
      <c r="G377" s="27" t="str">
        <f t="shared" ref="G377:G384" si="124">_xlfn.CONCAT(H203:M203)</f>
        <v>YYBNBl</v>
      </c>
      <c r="H377" s="803">
        <v>170</v>
      </c>
      <c r="I377" s="803">
        <v>0</v>
      </c>
      <c r="J377" s="650">
        <f t="shared" si="113"/>
        <v>144.5</v>
      </c>
      <c r="K377" s="657">
        <f t="shared" si="114"/>
        <v>0</v>
      </c>
      <c r="L377" s="650">
        <f t="shared" si="115"/>
        <v>144.5</v>
      </c>
      <c r="M377" s="657">
        <f t="shared" si="114"/>
        <v>0</v>
      </c>
      <c r="N377" s="650">
        <f t="shared" si="116"/>
        <v>144.5</v>
      </c>
      <c r="O377" s="657">
        <f t="shared" si="114"/>
        <v>0</v>
      </c>
      <c r="P377" s="650">
        <f t="shared" si="117"/>
        <v>144.5</v>
      </c>
      <c r="Q377" s="657">
        <f t="shared" si="114"/>
        <v>0</v>
      </c>
      <c r="R377" s="650">
        <f t="shared" si="118"/>
        <v>170</v>
      </c>
      <c r="S377" s="657">
        <f t="shared" si="114"/>
        <v>0</v>
      </c>
      <c r="T377" s="650">
        <f t="shared" si="119"/>
        <v>170</v>
      </c>
      <c r="U377" s="657">
        <f t="shared" si="114"/>
        <v>0</v>
      </c>
      <c r="V377" s="650">
        <f t="shared" si="120"/>
        <v>170</v>
      </c>
      <c r="W377" s="657">
        <f t="shared" si="114"/>
        <v>0</v>
      </c>
      <c r="X377" s="650">
        <f t="shared" si="121"/>
        <v>170</v>
      </c>
      <c r="Y377" s="657">
        <f t="shared" si="114"/>
        <v>0</v>
      </c>
      <c r="Z377" s="650">
        <f t="shared" si="122"/>
        <v>170</v>
      </c>
      <c r="AA377" s="657">
        <f t="shared" si="123"/>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5" outlineLevel="1" x14ac:dyDescent="0.25">
      <c r="A378" s="7"/>
      <c r="B378" s="8"/>
      <c r="C378" s="18"/>
      <c r="D378" s="18"/>
      <c r="E378" s="18"/>
      <c r="F378" s="27"/>
      <c r="G378" s="27" t="str">
        <f t="shared" si="124"/>
        <v>YYNBLb</v>
      </c>
      <c r="H378" s="230">
        <v>86.38</v>
      </c>
      <c r="I378" s="230">
        <v>36.880000000000003</v>
      </c>
      <c r="J378" s="650">
        <f t="shared" si="113"/>
        <v>73.422999999999988</v>
      </c>
      <c r="K378" s="657">
        <f t="shared" si="114"/>
        <v>36.880000000000003</v>
      </c>
      <c r="L378" s="650">
        <f t="shared" si="115"/>
        <v>73.422999999999988</v>
      </c>
      <c r="M378" s="657">
        <f t="shared" si="114"/>
        <v>36.880000000000003</v>
      </c>
      <c r="N378" s="650">
        <f t="shared" si="116"/>
        <v>73.422999999999988</v>
      </c>
      <c r="O378" s="657">
        <f t="shared" si="114"/>
        <v>36.880000000000003</v>
      </c>
      <c r="P378" s="650">
        <f t="shared" si="117"/>
        <v>73.422999999999988</v>
      </c>
      <c r="Q378" s="657">
        <f t="shared" si="114"/>
        <v>36.880000000000003</v>
      </c>
      <c r="R378" s="650">
        <f t="shared" si="118"/>
        <v>86.38</v>
      </c>
      <c r="S378" s="657">
        <f t="shared" si="114"/>
        <v>36.880000000000003</v>
      </c>
      <c r="T378" s="650">
        <f t="shared" si="119"/>
        <v>86.38</v>
      </c>
      <c r="U378" s="657">
        <f t="shared" si="114"/>
        <v>36.880000000000003</v>
      </c>
      <c r="V378" s="650">
        <f t="shared" si="120"/>
        <v>86.38</v>
      </c>
      <c r="W378" s="657">
        <f t="shared" si="114"/>
        <v>36.880000000000003</v>
      </c>
      <c r="X378" s="650">
        <f t="shared" si="121"/>
        <v>86.38</v>
      </c>
      <c r="Y378" s="657">
        <f t="shared" si="114"/>
        <v>36.880000000000003</v>
      </c>
      <c r="Z378" s="650">
        <f t="shared" si="122"/>
        <v>86.38</v>
      </c>
      <c r="AA378" s="657">
        <f t="shared" si="123"/>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5" outlineLevel="1" x14ac:dyDescent="0.25">
      <c r="A379" s="7"/>
      <c r="B379" s="8"/>
      <c r="C379" s="18"/>
      <c r="D379" s="18"/>
      <c r="E379" s="18"/>
      <c r="F379" s="27"/>
      <c r="G379" s="27" t="str">
        <f t="shared" si="124"/>
        <v>YYNBLbd</v>
      </c>
      <c r="H379" s="674">
        <f>H378*1.2</f>
        <v>103.65599999999999</v>
      </c>
      <c r="I379" s="674">
        <f>I378*1.2</f>
        <v>44.256</v>
      </c>
      <c r="J379" s="650">
        <f t="shared" si="113"/>
        <v>88.107599999999991</v>
      </c>
      <c r="K379" s="657">
        <f t="shared" si="114"/>
        <v>44.256</v>
      </c>
      <c r="L379" s="650">
        <f t="shared" si="115"/>
        <v>88.107599999999991</v>
      </c>
      <c r="M379" s="657">
        <f t="shared" si="114"/>
        <v>44.256</v>
      </c>
      <c r="N379" s="650">
        <f t="shared" si="116"/>
        <v>88.107599999999991</v>
      </c>
      <c r="O379" s="657">
        <f t="shared" si="114"/>
        <v>44.256</v>
      </c>
      <c r="P379" s="650">
        <f t="shared" si="117"/>
        <v>88.107599999999991</v>
      </c>
      <c r="Q379" s="657">
        <f t="shared" si="114"/>
        <v>44.256</v>
      </c>
      <c r="R379" s="650">
        <f t="shared" si="118"/>
        <v>103.65599999999999</v>
      </c>
      <c r="S379" s="657">
        <f t="shared" si="114"/>
        <v>44.256</v>
      </c>
      <c r="T379" s="650">
        <f t="shared" si="119"/>
        <v>103.65599999999999</v>
      </c>
      <c r="U379" s="657">
        <f t="shared" si="114"/>
        <v>44.256</v>
      </c>
      <c r="V379" s="650">
        <f t="shared" si="120"/>
        <v>103.65599999999999</v>
      </c>
      <c r="W379" s="657">
        <f t="shared" si="114"/>
        <v>44.256</v>
      </c>
      <c r="X379" s="650">
        <f t="shared" si="121"/>
        <v>103.65599999999999</v>
      </c>
      <c r="Y379" s="657">
        <f t="shared" si="114"/>
        <v>44.256</v>
      </c>
      <c r="Z379" s="650">
        <f t="shared" si="122"/>
        <v>103.65599999999999</v>
      </c>
      <c r="AA379" s="657">
        <f t="shared" si="123"/>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5" outlineLevel="1" x14ac:dyDescent="0.25">
      <c r="A380" s="7"/>
      <c r="B380" s="8"/>
      <c r="C380" s="18"/>
      <c r="D380" s="18"/>
      <c r="E380" s="18"/>
      <c r="F380" s="27"/>
      <c r="G380" s="27" t="str">
        <f t="shared" si="124"/>
        <v>YYBLBz</v>
      </c>
      <c r="H380" s="230">
        <v>93.31</v>
      </c>
      <c r="I380" s="230">
        <v>43.7</v>
      </c>
      <c r="J380" s="650">
        <f t="shared" si="113"/>
        <v>79.313500000000005</v>
      </c>
      <c r="K380" s="657">
        <f t="shared" si="114"/>
        <v>43.7</v>
      </c>
      <c r="L380" s="650">
        <f t="shared" si="115"/>
        <v>79.313500000000005</v>
      </c>
      <c r="M380" s="657">
        <f t="shared" si="114"/>
        <v>43.7</v>
      </c>
      <c r="N380" s="650">
        <f t="shared" si="116"/>
        <v>79.313500000000005</v>
      </c>
      <c r="O380" s="657">
        <f t="shared" si="114"/>
        <v>43.7</v>
      </c>
      <c r="P380" s="650">
        <f t="shared" si="117"/>
        <v>79.313500000000005</v>
      </c>
      <c r="Q380" s="657">
        <f t="shared" si="114"/>
        <v>43.7</v>
      </c>
      <c r="R380" s="650">
        <f t="shared" si="118"/>
        <v>93.31</v>
      </c>
      <c r="S380" s="657">
        <f t="shared" si="114"/>
        <v>43.7</v>
      </c>
      <c r="T380" s="650">
        <f t="shared" si="119"/>
        <v>93.31</v>
      </c>
      <c r="U380" s="657">
        <f t="shared" si="114"/>
        <v>43.7</v>
      </c>
      <c r="V380" s="650">
        <f t="shared" si="120"/>
        <v>93.31</v>
      </c>
      <c r="W380" s="657">
        <f t="shared" si="114"/>
        <v>43.7</v>
      </c>
      <c r="X380" s="650">
        <f t="shared" si="121"/>
        <v>93.31</v>
      </c>
      <c r="Y380" s="657">
        <f t="shared" si="114"/>
        <v>43.7</v>
      </c>
      <c r="Z380" s="650">
        <f t="shared" si="122"/>
        <v>93.31</v>
      </c>
      <c r="AA380" s="657">
        <f t="shared" si="123"/>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5" outlineLevel="1" x14ac:dyDescent="0.25">
      <c r="A381" s="7"/>
      <c r="B381" s="8"/>
      <c r="C381" s="18"/>
      <c r="D381" s="18"/>
      <c r="E381" s="18"/>
      <c r="F381" s="27"/>
      <c r="G381" s="27" t="str">
        <f t="shared" si="124"/>
        <v>YYBLBzd</v>
      </c>
      <c r="H381" s="674">
        <f>H380*1.2</f>
        <v>111.97199999999999</v>
      </c>
      <c r="I381" s="674">
        <f>I380*1.2</f>
        <v>52.440000000000005</v>
      </c>
      <c r="J381" s="650">
        <f t="shared" si="113"/>
        <v>95.176199999999994</v>
      </c>
      <c r="K381" s="657">
        <f t="shared" si="114"/>
        <v>52.440000000000005</v>
      </c>
      <c r="L381" s="650">
        <f t="shared" si="115"/>
        <v>95.176199999999994</v>
      </c>
      <c r="M381" s="657">
        <f t="shared" si="114"/>
        <v>52.440000000000005</v>
      </c>
      <c r="N381" s="650">
        <f t="shared" si="116"/>
        <v>95.176199999999994</v>
      </c>
      <c r="O381" s="657">
        <f t="shared" si="114"/>
        <v>52.440000000000005</v>
      </c>
      <c r="P381" s="650">
        <f t="shared" si="117"/>
        <v>95.176199999999994</v>
      </c>
      <c r="Q381" s="657">
        <f t="shared" si="114"/>
        <v>52.440000000000005</v>
      </c>
      <c r="R381" s="650">
        <f t="shared" si="118"/>
        <v>111.97199999999999</v>
      </c>
      <c r="S381" s="657">
        <f t="shared" si="114"/>
        <v>52.440000000000005</v>
      </c>
      <c r="T381" s="650">
        <f t="shared" si="119"/>
        <v>111.97199999999999</v>
      </c>
      <c r="U381" s="657">
        <f t="shared" si="114"/>
        <v>52.440000000000005</v>
      </c>
      <c r="V381" s="650">
        <f t="shared" si="120"/>
        <v>111.97199999999999</v>
      </c>
      <c r="W381" s="657">
        <f t="shared" si="114"/>
        <v>52.440000000000005</v>
      </c>
      <c r="X381" s="650">
        <f t="shared" si="121"/>
        <v>111.97199999999999</v>
      </c>
      <c r="Y381" s="657">
        <f t="shared" si="114"/>
        <v>52.440000000000005</v>
      </c>
      <c r="Z381" s="650">
        <f t="shared" si="122"/>
        <v>111.97199999999999</v>
      </c>
      <c r="AA381" s="657">
        <f t="shared" si="123"/>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5" outlineLevel="1" x14ac:dyDescent="0.25">
      <c r="A382" s="7"/>
      <c r="B382" s="8"/>
      <c r="C382" s="18"/>
      <c r="D382" s="18"/>
      <c r="E382" s="18"/>
      <c r="F382" s="27"/>
      <c r="G382" s="27" t="str">
        <f t="shared" si="124"/>
        <v>YYLBNb</v>
      </c>
      <c r="H382" s="230">
        <v>86.38</v>
      </c>
      <c r="I382" s="230">
        <v>36.880000000000003</v>
      </c>
      <c r="J382" s="650">
        <f t="shared" si="113"/>
        <v>73.422999999999988</v>
      </c>
      <c r="K382" s="657">
        <f t="shared" si="114"/>
        <v>36.880000000000003</v>
      </c>
      <c r="L382" s="650">
        <f t="shared" si="115"/>
        <v>73.422999999999988</v>
      </c>
      <c r="M382" s="657">
        <f t="shared" si="114"/>
        <v>36.880000000000003</v>
      </c>
      <c r="N382" s="650">
        <f t="shared" si="116"/>
        <v>73.422999999999988</v>
      </c>
      <c r="O382" s="657">
        <f t="shared" si="114"/>
        <v>36.880000000000003</v>
      </c>
      <c r="P382" s="650">
        <f t="shared" si="117"/>
        <v>73.422999999999988</v>
      </c>
      <c r="Q382" s="657">
        <f t="shared" si="114"/>
        <v>36.880000000000003</v>
      </c>
      <c r="R382" s="650">
        <f t="shared" si="118"/>
        <v>86.38</v>
      </c>
      <c r="S382" s="657">
        <f t="shared" si="114"/>
        <v>36.880000000000003</v>
      </c>
      <c r="T382" s="650">
        <f t="shared" si="119"/>
        <v>86.38</v>
      </c>
      <c r="U382" s="657">
        <f t="shared" si="114"/>
        <v>36.880000000000003</v>
      </c>
      <c r="V382" s="650">
        <f t="shared" si="120"/>
        <v>86.38</v>
      </c>
      <c r="W382" s="657">
        <f t="shared" si="114"/>
        <v>36.880000000000003</v>
      </c>
      <c r="X382" s="650">
        <f t="shared" si="121"/>
        <v>86.38</v>
      </c>
      <c r="Y382" s="657">
        <f t="shared" si="114"/>
        <v>36.880000000000003</v>
      </c>
      <c r="Z382" s="650">
        <f t="shared" si="122"/>
        <v>86.38</v>
      </c>
      <c r="AA382" s="657">
        <f t="shared" si="123"/>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5" outlineLevel="1" x14ac:dyDescent="0.25">
      <c r="A383" s="7"/>
      <c r="B383" s="8"/>
      <c r="C383" s="18"/>
      <c r="D383" s="18"/>
      <c r="E383" s="18"/>
      <c r="F383" s="27"/>
      <c r="G383" s="27" t="str">
        <f t="shared" si="124"/>
        <v>YYLBNbd</v>
      </c>
      <c r="H383" s="674">
        <f>H382*1.2</f>
        <v>103.65599999999999</v>
      </c>
      <c r="I383" s="674">
        <f>I382*1.2</f>
        <v>44.256</v>
      </c>
      <c r="J383" s="650">
        <f t="shared" si="113"/>
        <v>88.107599999999991</v>
      </c>
      <c r="K383" s="657">
        <f t="shared" si="114"/>
        <v>44.256</v>
      </c>
      <c r="L383" s="650">
        <f t="shared" si="115"/>
        <v>88.107599999999991</v>
      </c>
      <c r="M383" s="657">
        <f t="shared" si="114"/>
        <v>44.256</v>
      </c>
      <c r="N383" s="650">
        <f t="shared" si="116"/>
        <v>88.107599999999991</v>
      </c>
      <c r="O383" s="657">
        <f t="shared" si="114"/>
        <v>44.256</v>
      </c>
      <c r="P383" s="650">
        <f t="shared" si="117"/>
        <v>88.107599999999991</v>
      </c>
      <c r="Q383" s="657">
        <f t="shared" si="114"/>
        <v>44.256</v>
      </c>
      <c r="R383" s="650">
        <f t="shared" si="118"/>
        <v>103.65599999999999</v>
      </c>
      <c r="S383" s="657">
        <f t="shared" si="114"/>
        <v>44.256</v>
      </c>
      <c r="T383" s="650">
        <f t="shared" si="119"/>
        <v>103.65599999999999</v>
      </c>
      <c r="U383" s="657">
        <f t="shared" si="114"/>
        <v>44.256</v>
      </c>
      <c r="V383" s="650">
        <f t="shared" si="120"/>
        <v>103.65599999999999</v>
      </c>
      <c r="W383" s="657">
        <f t="shared" si="114"/>
        <v>44.256</v>
      </c>
      <c r="X383" s="650">
        <f t="shared" si="121"/>
        <v>103.65599999999999</v>
      </c>
      <c r="Y383" s="657">
        <f t="shared" si="114"/>
        <v>44.256</v>
      </c>
      <c r="Z383" s="650">
        <f t="shared" si="122"/>
        <v>103.65599999999999</v>
      </c>
      <c r="AA383" s="657">
        <f t="shared" si="123"/>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5" outlineLevel="1" x14ac:dyDescent="0.25">
      <c r="A384" s="7"/>
      <c r="B384" s="8"/>
      <c r="C384" s="18"/>
      <c r="D384" s="18"/>
      <c r="E384" s="18"/>
      <c r="F384" s="27"/>
      <c r="G384" s="27" t="str">
        <f t="shared" si="124"/>
        <v>YYNWNw</v>
      </c>
      <c r="H384" s="230">
        <v>90.25</v>
      </c>
      <c r="I384" s="230">
        <v>11.44</v>
      </c>
      <c r="J384" s="650">
        <f t="shared" si="113"/>
        <v>76.712499999999991</v>
      </c>
      <c r="K384" s="657">
        <f t="shared" si="114"/>
        <v>11.44</v>
      </c>
      <c r="L384" s="650">
        <f t="shared" si="115"/>
        <v>76.712499999999991</v>
      </c>
      <c r="M384" s="657">
        <f t="shared" si="114"/>
        <v>11.44</v>
      </c>
      <c r="N384" s="650">
        <f t="shared" si="116"/>
        <v>76.712499999999991</v>
      </c>
      <c r="O384" s="657">
        <f t="shared" si="114"/>
        <v>11.44</v>
      </c>
      <c r="P384" s="650">
        <f t="shared" si="117"/>
        <v>76.712499999999991</v>
      </c>
      <c r="Q384" s="657">
        <f t="shared" si="114"/>
        <v>11.44</v>
      </c>
      <c r="R384" s="650">
        <f t="shared" si="118"/>
        <v>90.25</v>
      </c>
      <c r="S384" s="657">
        <f t="shared" si="114"/>
        <v>11.44</v>
      </c>
      <c r="T384" s="650">
        <f t="shared" si="119"/>
        <v>90.25</v>
      </c>
      <c r="U384" s="657">
        <f t="shared" si="114"/>
        <v>11.44</v>
      </c>
      <c r="V384" s="650">
        <f t="shared" si="120"/>
        <v>90.25</v>
      </c>
      <c r="W384" s="657">
        <f t="shared" si="114"/>
        <v>11.44</v>
      </c>
      <c r="X384" s="650">
        <f t="shared" si="121"/>
        <v>90.25</v>
      </c>
      <c r="Y384" s="657">
        <f t="shared" si="114"/>
        <v>11.44</v>
      </c>
      <c r="Z384" s="650">
        <f t="shared" si="122"/>
        <v>90.25</v>
      </c>
      <c r="AA384" s="657">
        <f t="shared" si="123"/>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5" outlineLevel="1" x14ac:dyDescent="0.25">
      <c r="A385" s="7"/>
      <c r="B385" s="8"/>
      <c r="C385" s="18"/>
      <c r="D385" s="18"/>
      <c r="E385" s="18"/>
      <c r="F385" s="27"/>
      <c r="G385" s="27" t="str">
        <f t="shared" ref="G385:G392" si="125">_xlfn.CONCAT(H211:M211)</f>
        <v>YYNWNwd</v>
      </c>
      <c r="H385" s="674">
        <f>H384*1.2</f>
        <v>108.3</v>
      </c>
      <c r="I385" s="674">
        <f>I384*1.2</f>
        <v>13.728</v>
      </c>
      <c r="J385" s="650">
        <f t="shared" si="113"/>
        <v>92.054999999999993</v>
      </c>
      <c r="K385" s="657">
        <f t="shared" si="114"/>
        <v>13.728</v>
      </c>
      <c r="L385" s="650">
        <f t="shared" si="115"/>
        <v>92.054999999999993</v>
      </c>
      <c r="M385" s="657">
        <f t="shared" si="114"/>
        <v>13.728</v>
      </c>
      <c r="N385" s="650">
        <f t="shared" si="116"/>
        <v>92.054999999999993</v>
      </c>
      <c r="O385" s="657">
        <f t="shared" si="114"/>
        <v>13.728</v>
      </c>
      <c r="P385" s="650">
        <f t="shared" si="117"/>
        <v>92.054999999999993</v>
      </c>
      <c r="Q385" s="657">
        <f t="shared" si="114"/>
        <v>13.728</v>
      </c>
      <c r="R385" s="650">
        <f t="shared" si="118"/>
        <v>108.3</v>
      </c>
      <c r="S385" s="657">
        <f t="shared" si="114"/>
        <v>13.728</v>
      </c>
      <c r="T385" s="650">
        <f t="shared" si="119"/>
        <v>108.3</v>
      </c>
      <c r="U385" s="657">
        <f t="shared" si="114"/>
        <v>13.728</v>
      </c>
      <c r="V385" s="650">
        <f t="shared" si="120"/>
        <v>108.3</v>
      </c>
      <c r="W385" s="657">
        <f t="shared" si="114"/>
        <v>13.728</v>
      </c>
      <c r="X385" s="650">
        <f t="shared" si="121"/>
        <v>108.3</v>
      </c>
      <c r="Y385" s="657">
        <f t="shared" si="114"/>
        <v>13.728</v>
      </c>
      <c r="Z385" s="650">
        <f t="shared" si="122"/>
        <v>108.3</v>
      </c>
      <c r="AA385" s="657">
        <f t="shared" si="123"/>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5" outlineLevel="1" x14ac:dyDescent="0.25">
      <c r="A386" s="7"/>
      <c r="B386" s="8"/>
      <c r="C386" s="18"/>
      <c r="D386" s="18"/>
      <c r="E386" s="18"/>
      <c r="F386" s="27"/>
      <c r="G386" s="27" t="str">
        <f t="shared" si="125"/>
        <v>YYWNWz</v>
      </c>
      <c r="H386" s="230">
        <v>93.81</v>
      </c>
      <c r="I386" s="230">
        <v>43.7</v>
      </c>
      <c r="J386" s="650">
        <f t="shared" si="113"/>
        <v>79.738500000000002</v>
      </c>
      <c r="K386" s="657">
        <f t="shared" si="114"/>
        <v>43.7</v>
      </c>
      <c r="L386" s="650">
        <f t="shared" si="115"/>
        <v>79.738500000000002</v>
      </c>
      <c r="M386" s="657">
        <f t="shared" si="114"/>
        <v>43.7</v>
      </c>
      <c r="N386" s="650">
        <f t="shared" si="116"/>
        <v>79.738500000000002</v>
      </c>
      <c r="O386" s="657">
        <f t="shared" si="114"/>
        <v>43.7</v>
      </c>
      <c r="P386" s="650">
        <f t="shared" si="117"/>
        <v>79.738500000000002</v>
      </c>
      <c r="Q386" s="657">
        <f t="shared" si="114"/>
        <v>43.7</v>
      </c>
      <c r="R386" s="650">
        <f t="shared" si="118"/>
        <v>93.81</v>
      </c>
      <c r="S386" s="657">
        <f t="shared" si="114"/>
        <v>43.7</v>
      </c>
      <c r="T386" s="650">
        <f t="shared" si="119"/>
        <v>93.81</v>
      </c>
      <c r="U386" s="657">
        <f t="shared" si="114"/>
        <v>43.7</v>
      </c>
      <c r="V386" s="650">
        <f t="shared" si="120"/>
        <v>93.81</v>
      </c>
      <c r="W386" s="657">
        <f t="shared" si="114"/>
        <v>43.7</v>
      </c>
      <c r="X386" s="650">
        <f t="shared" si="121"/>
        <v>93.81</v>
      </c>
      <c r="Y386" s="657">
        <f t="shared" ref="K386:Y400" si="126">$I386</f>
        <v>43.7</v>
      </c>
      <c r="Z386" s="650">
        <f t="shared" si="122"/>
        <v>93.81</v>
      </c>
      <c r="AA386" s="657">
        <f t="shared" si="123"/>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5" outlineLevel="1" x14ac:dyDescent="0.25">
      <c r="A387" s="7"/>
      <c r="B387" s="8"/>
      <c r="C387" s="18"/>
      <c r="D387" s="18"/>
      <c r="E387" s="18"/>
      <c r="F387" s="27"/>
      <c r="G387" s="27" t="str">
        <f t="shared" si="125"/>
        <v>YYWNWzd</v>
      </c>
      <c r="H387" s="674">
        <f>H386*1.2</f>
        <v>112.572</v>
      </c>
      <c r="I387" s="674">
        <f>I386*1.2</f>
        <v>52.440000000000005</v>
      </c>
      <c r="J387" s="650">
        <f t="shared" si="113"/>
        <v>95.686199999999999</v>
      </c>
      <c r="K387" s="657">
        <f t="shared" si="126"/>
        <v>52.440000000000005</v>
      </c>
      <c r="L387" s="650">
        <f t="shared" si="115"/>
        <v>95.686199999999999</v>
      </c>
      <c r="M387" s="657">
        <f t="shared" si="126"/>
        <v>52.440000000000005</v>
      </c>
      <c r="N387" s="650">
        <f t="shared" si="116"/>
        <v>95.686199999999999</v>
      </c>
      <c r="O387" s="657">
        <f t="shared" si="126"/>
        <v>52.440000000000005</v>
      </c>
      <c r="P387" s="650">
        <f t="shared" si="117"/>
        <v>95.686199999999999</v>
      </c>
      <c r="Q387" s="657">
        <f t="shared" si="126"/>
        <v>52.440000000000005</v>
      </c>
      <c r="R387" s="650">
        <f t="shared" si="118"/>
        <v>112.572</v>
      </c>
      <c r="S387" s="657">
        <f t="shared" si="126"/>
        <v>52.440000000000005</v>
      </c>
      <c r="T387" s="650">
        <f t="shared" si="119"/>
        <v>112.572</v>
      </c>
      <c r="U387" s="657">
        <f t="shared" si="126"/>
        <v>52.440000000000005</v>
      </c>
      <c r="V387" s="650">
        <f t="shared" si="120"/>
        <v>112.572</v>
      </c>
      <c r="W387" s="657">
        <f t="shared" si="126"/>
        <v>52.440000000000005</v>
      </c>
      <c r="X387" s="650">
        <f t="shared" si="121"/>
        <v>112.572</v>
      </c>
      <c r="Y387" s="657">
        <f t="shared" si="126"/>
        <v>52.440000000000005</v>
      </c>
      <c r="Z387" s="650">
        <f t="shared" si="122"/>
        <v>112.572</v>
      </c>
      <c r="AA387" s="657">
        <f t="shared" si="123"/>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5" outlineLevel="1" x14ac:dyDescent="0.25">
      <c r="A388" s="7"/>
      <c r="B388" s="8"/>
      <c r="C388" s="18"/>
      <c r="D388" s="18"/>
      <c r="E388" s="18"/>
      <c r="F388" s="27"/>
      <c r="G388" s="27" t="str">
        <f t="shared" si="125"/>
        <v>YYNWBr</v>
      </c>
      <c r="H388" s="230">
        <v>110.01</v>
      </c>
      <c r="I388" s="230">
        <v>43.7</v>
      </c>
      <c r="J388" s="650">
        <f t="shared" si="113"/>
        <v>93.508499999999998</v>
      </c>
      <c r="K388" s="657">
        <f t="shared" si="126"/>
        <v>43.7</v>
      </c>
      <c r="L388" s="650">
        <f t="shared" si="115"/>
        <v>93.508499999999998</v>
      </c>
      <c r="M388" s="657">
        <f t="shared" si="126"/>
        <v>43.7</v>
      </c>
      <c r="N388" s="650">
        <f t="shared" si="116"/>
        <v>93.508499999999998</v>
      </c>
      <c r="O388" s="657">
        <f t="shared" si="126"/>
        <v>43.7</v>
      </c>
      <c r="P388" s="650">
        <f t="shared" si="117"/>
        <v>93.508499999999998</v>
      </c>
      <c r="Q388" s="657">
        <f t="shared" si="126"/>
        <v>43.7</v>
      </c>
      <c r="R388" s="650">
        <f t="shared" si="118"/>
        <v>110.01</v>
      </c>
      <c r="S388" s="657">
        <f t="shared" si="126"/>
        <v>43.7</v>
      </c>
      <c r="T388" s="650">
        <f t="shared" si="119"/>
        <v>110.01</v>
      </c>
      <c r="U388" s="657">
        <f t="shared" si="126"/>
        <v>43.7</v>
      </c>
      <c r="V388" s="650">
        <f t="shared" si="120"/>
        <v>110.01</v>
      </c>
      <c r="W388" s="657">
        <f t="shared" si="126"/>
        <v>43.7</v>
      </c>
      <c r="X388" s="650">
        <f t="shared" si="121"/>
        <v>110.01</v>
      </c>
      <c r="Y388" s="657">
        <f t="shared" si="126"/>
        <v>43.7</v>
      </c>
      <c r="Z388" s="650">
        <f t="shared" si="122"/>
        <v>110.01</v>
      </c>
      <c r="AA388" s="657">
        <f t="shared" si="123"/>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5" outlineLevel="1" x14ac:dyDescent="0.25">
      <c r="A389" s="7"/>
      <c r="B389" s="8"/>
      <c r="C389" s="18"/>
      <c r="D389" s="18"/>
      <c r="E389" s="18"/>
      <c r="F389" s="27"/>
      <c r="G389" s="27" t="str">
        <f t="shared" si="125"/>
        <v>YYNWBrd</v>
      </c>
      <c r="H389" s="674">
        <f>H388*1.2</f>
        <v>132.012</v>
      </c>
      <c r="I389" s="674">
        <f>I388*1.2</f>
        <v>52.440000000000005</v>
      </c>
      <c r="J389" s="650">
        <f t="shared" si="113"/>
        <v>112.2102</v>
      </c>
      <c r="K389" s="657">
        <f t="shared" si="126"/>
        <v>52.440000000000005</v>
      </c>
      <c r="L389" s="650">
        <f t="shared" si="115"/>
        <v>112.2102</v>
      </c>
      <c r="M389" s="657">
        <f t="shared" si="126"/>
        <v>52.440000000000005</v>
      </c>
      <c r="N389" s="650">
        <f t="shared" si="116"/>
        <v>112.2102</v>
      </c>
      <c r="O389" s="657">
        <f t="shared" si="126"/>
        <v>52.440000000000005</v>
      </c>
      <c r="P389" s="650">
        <f t="shared" si="117"/>
        <v>112.2102</v>
      </c>
      <c r="Q389" s="657">
        <f t="shared" si="126"/>
        <v>52.440000000000005</v>
      </c>
      <c r="R389" s="650">
        <f t="shared" si="118"/>
        <v>132.012</v>
      </c>
      <c r="S389" s="657">
        <f t="shared" si="126"/>
        <v>52.440000000000005</v>
      </c>
      <c r="T389" s="650">
        <f t="shared" si="119"/>
        <v>132.012</v>
      </c>
      <c r="U389" s="657">
        <f t="shared" si="126"/>
        <v>52.440000000000005</v>
      </c>
      <c r="V389" s="650">
        <f t="shared" si="120"/>
        <v>132.012</v>
      </c>
      <c r="W389" s="657">
        <f t="shared" si="126"/>
        <v>52.440000000000005</v>
      </c>
      <c r="X389" s="650">
        <f t="shared" si="121"/>
        <v>132.012</v>
      </c>
      <c r="Y389" s="657">
        <f t="shared" si="126"/>
        <v>52.440000000000005</v>
      </c>
      <c r="Z389" s="650">
        <f t="shared" si="122"/>
        <v>132.012</v>
      </c>
      <c r="AA389" s="657">
        <f t="shared" si="123"/>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5" outlineLevel="1" x14ac:dyDescent="0.25">
      <c r="A390" s="7"/>
      <c r="B390" s="8"/>
      <c r="C390" s="18"/>
      <c r="D390" s="18"/>
      <c r="E390" s="18"/>
      <c r="F390" s="27"/>
      <c r="G390" s="27" t="str">
        <f t="shared" si="125"/>
        <v>YYWBNw</v>
      </c>
      <c r="H390" s="230">
        <v>83.15</v>
      </c>
      <c r="I390" s="230">
        <v>11.5</v>
      </c>
      <c r="J390" s="650">
        <f t="shared" si="113"/>
        <v>70.677500000000009</v>
      </c>
      <c r="K390" s="657">
        <f t="shared" si="126"/>
        <v>11.5</v>
      </c>
      <c r="L390" s="650">
        <f t="shared" si="115"/>
        <v>70.677500000000009</v>
      </c>
      <c r="M390" s="657">
        <f t="shared" si="126"/>
        <v>11.5</v>
      </c>
      <c r="N390" s="650">
        <f t="shared" si="116"/>
        <v>70.677500000000009</v>
      </c>
      <c r="O390" s="657">
        <f t="shared" si="126"/>
        <v>11.5</v>
      </c>
      <c r="P390" s="650">
        <f t="shared" si="117"/>
        <v>70.677500000000009</v>
      </c>
      <c r="Q390" s="657">
        <f t="shared" si="126"/>
        <v>11.5</v>
      </c>
      <c r="R390" s="650">
        <f t="shared" si="118"/>
        <v>83.15</v>
      </c>
      <c r="S390" s="657">
        <f t="shared" si="126"/>
        <v>11.5</v>
      </c>
      <c r="T390" s="650">
        <f t="shared" si="119"/>
        <v>83.15</v>
      </c>
      <c r="U390" s="657">
        <f t="shared" si="126"/>
        <v>11.5</v>
      </c>
      <c r="V390" s="650">
        <f t="shared" si="120"/>
        <v>83.15</v>
      </c>
      <c r="W390" s="657">
        <f t="shared" si="126"/>
        <v>11.5</v>
      </c>
      <c r="X390" s="650">
        <f t="shared" si="121"/>
        <v>83.15</v>
      </c>
      <c r="Y390" s="657">
        <f t="shared" si="126"/>
        <v>11.5</v>
      </c>
      <c r="Z390" s="650">
        <f t="shared" si="122"/>
        <v>83.15</v>
      </c>
      <c r="AA390" s="657">
        <f t="shared" si="123"/>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5" outlineLevel="1" x14ac:dyDescent="0.25">
      <c r="A391" s="7"/>
      <c r="B391" s="8"/>
      <c r="C391" s="18"/>
      <c r="D391" s="18"/>
      <c r="E391" s="18"/>
      <c r="F391" s="27"/>
      <c r="G391" s="27" t="str">
        <f t="shared" si="125"/>
        <v>YYWBNwd</v>
      </c>
      <c r="H391" s="674">
        <f>H390*1.2</f>
        <v>99.78</v>
      </c>
      <c r="I391" s="674">
        <f>I390*1.2</f>
        <v>13.799999999999999</v>
      </c>
      <c r="J391" s="650">
        <f t="shared" si="113"/>
        <v>84.813000000000002</v>
      </c>
      <c r="K391" s="657">
        <f t="shared" si="126"/>
        <v>13.799999999999999</v>
      </c>
      <c r="L391" s="650">
        <f t="shared" si="115"/>
        <v>84.813000000000002</v>
      </c>
      <c r="M391" s="657">
        <f t="shared" si="126"/>
        <v>13.799999999999999</v>
      </c>
      <c r="N391" s="650">
        <f t="shared" si="116"/>
        <v>84.813000000000002</v>
      </c>
      <c r="O391" s="657">
        <f t="shared" si="126"/>
        <v>13.799999999999999</v>
      </c>
      <c r="P391" s="650">
        <f t="shared" si="117"/>
        <v>84.813000000000002</v>
      </c>
      <c r="Q391" s="657">
        <f t="shared" si="126"/>
        <v>13.799999999999999</v>
      </c>
      <c r="R391" s="650">
        <f t="shared" si="118"/>
        <v>99.78</v>
      </c>
      <c r="S391" s="657">
        <f t="shared" si="126"/>
        <v>13.799999999999999</v>
      </c>
      <c r="T391" s="650">
        <f t="shared" si="119"/>
        <v>99.78</v>
      </c>
      <c r="U391" s="657">
        <f t="shared" si="126"/>
        <v>13.799999999999999</v>
      </c>
      <c r="V391" s="650">
        <f t="shared" si="120"/>
        <v>99.78</v>
      </c>
      <c r="W391" s="657">
        <f t="shared" si="126"/>
        <v>13.799999999999999</v>
      </c>
      <c r="X391" s="650">
        <f t="shared" si="121"/>
        <v>99.78</v>
      </c>
      <c r="Y391" s="657">
        <f t="shared" si="126"/>
        <v>13.799999999999999</v>
      </c>
      <c r="Z391" s="650">
        <f t="shared" si="122"/>
        <v>99.78</v>
      </c>
      <c r="AA391" s="657">
        <f t="shared" si="123"/>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5" outlineLevel="1" x14ac:dyDescent="0.25">
      <c r="A392" s="7"/>
      <c r="B392" s="8"/>
      <c r="C392" s="18"/>
      <c r="D392" s="18"/>
      <c r="E392" s="18"/>
      <c r="F392" s="27"/>
      <c r="G392" s="27" t="str">
        <f t="shared" si="125"/>
        <v>YYBNWb</v>
      </c>
      <c r="H392" s="230">
        <v>86.38</v>
      </c>
      <c r="I392" s="230">
        <v>36.9</v>
      </c>
      <c r="J392" s="650">
        <f t="shared" si="113"/>
        <v>73.422999999999988</v>
      </c>
      <c r="K392" s="657">
        <f t="shared" si="126"/>
        <v>36.9</v>
      </c>
      <c r="L392" s="650">
        <f t="shared" si="115"/>
        <v>73.422999999999988</v>
      </c>
      <c r="M392" s="657">
        <f t="shared" si="126"/>
        <v>36.9</v>
      </c>
      <c r="N392" s="650">
        <f t="shared" si="116"/>
        <v>73.422999999999988</v>
      </c>
      <c r="O392" s="657">
        <f t="shared" si="126"/>
        <v>36.9</v>
      </c>
      <c r="P392" s="650">
        <f t="shared" si="117"/>
        <v>73.422999999999988</v>
      </c>
      <c r="Q392" s="657">
        <f t="shared" si="126"/>
        <v>36.9</v>
      </c>
      <c r="R392" s="650">
        <f t="shared" si="118"/>
        <v>86.38</v>
      </c>
      <c r="S392" s="657">
        <f t="shared" si="126"/>
        <v>36.9</v>
      </c>
      <c r="T392" s="650">
        <f t="shared" si="119"/>
        <v>86.38</v>
      </c>
      <c r="U392" s="657">
        <f t="shared" si="126"/>
        <v>36.9</v>
      </c>
      <c r="V392" s="650">
        <f t="shared" si="120"/>
        <v>86.38</v>
      </c>
      <c r="W392" s="657">
        <f t="shared" si="126"/>
        <v>36.9</v>
      </c>
      <c r="X392" s="650">
        <f t="shared" si="121"/>
        <v>86.38</v>
      </c>
      <c r="Y392" s="657">
        <f t="shared" si="126"/>
        <v>36.9</v>
      </c>
      <c r="Z392" s="650">
        <f t="shared" si="122"/>
        <v>86.38</v>
      </c>
      <c r="AA392" s="657">
        <f t="shared" si="123"/>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5" outlineLevel="1" x14ac:dyDescent="0.25">
      <c r="A393" s="7"/>
      <c r="B393" s="8"/>
      <c r="C393" s="18"/>
      <c r="D393" s="18"/>
      <c r="E393" s="18"/>
      <c r="F393" s="27"/>
      <c r="G393" s="27" t="str">
        <f t="shared" ref="G393:G400" si="127">_xlfn.CONCAT(H219:M219)</f>
        <v>YYBNWbd</v>
      </c>
      <c r="H393" s="674">
        <f>H392*1.2</f>
        <v>103.65599999999999</v>
      </c>
      <c r="I393" s="674">
        <f>I392*1.2</f>
        <v>44.279999999999994</v>
      </c>
      <c r="J393" s="650">
        <f t="shared" si="113"/>
        <v>88.107599999999991</v>
      </c>
      <c r="K393" s="657">
        <f t="shared" si="126"/>
        <v>44.279999999999994</v>
      </c>
      <c r="L393" s="650">
        <f t="shared" si="115"/>
        <v>88.107599999999991</v>
      </c>
      <c r="M393" s="657">
        <f t="shared" si="126"/>
        <v>44.279999999999994</v>
      </c>
      <c r="N393" s="650">
        <f t="shared" si="116"/>
        <v>88.107599999999991</v>
      </c>
      <c r="O393" s="657">
        <f t="shared" si="126"/>
        <v>44.279999999999994</v>
      </c>
      <c r="P393" s="650">
        <f t="shared" si="117"/>
        <v>88.107599999999991</v>
      </c>
      <c r="Q393" s="657">
        <f t="shared" si="126"/>
        <v>44.279999999999994</v>
      </c>
      <c r="R393" s="650">
        <f t="shared" si="118"/>
        <v>103.65599999999999</v>
      </c>
      <c r="S393" s="657">
        <f t="shared" si="126"/>
        <v>44.279999999999994</v>
      </c>
      <c r="T393" s="650">
        <f t="shared" si="119"/>
        <v>103.65599999999999</v>
      </c>
      <c r="U393" s="657">
        <f t="shared" si="126"/>
        <v>44.279999999999994</v>
      </c>
      <c r="V393" s="650">
        <f t="shared" si="120"/>
        <v>103.65599999999999</v>
      </c>
      <c r="W393" s="657">
        <f t="shared" si="126"/>
        <v>44.279999999999994</v>
      </c>
      <c r="X393" s="650">
        <f t="shared" si="121"/>
        <v>103.65599999999999</v>
      </c>
      <c r="Y393" s="657">
        <f t="shared" si="126"/>
        <v>44.279999999999994</v>
      </c>
      <c r="Z393" s="650">
        <f t="shared" si="122"/>
        <v>103.65599999999999</v>
      </c>
      <c r="AA393" s="657">
        <f t="shared" si="123"/>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5" outlineLevel="1" x14ac:dyDescent="0.25">
      <c r="A394" s="7"/>
      <c r="B394" s="8"/>
      <c r="C394" s="18"/>
      <c r="D394" s="18"/>
      <c r="E394" s="18"/>
      <c r="F394" s="27"/>
      <c r="G394" s="27" t="str">
        <f t="shared" si="127"/>
        <v>YYNWBl</v>
      </c>
      <c r="H394" s="803">
        <v>170</v>
      </c>
      <c r="I394" s="803">
        <v>0</v>
      </c>
      <c r="J394" s="650">
        <f t="shared" si="113"/>
        <v>144.5</v>
      </c>
      <c r="K394" s="657">
        <f t="shared" si="126"/>
        <v>0</v>
      </c>
      <c r="L394" s="650">
        <f t="shared" si="115"/>
        <v>144.5</v>
      </c>
      <c r="M394" s="657">
        <f t="shared" si="126"/>
        <v>0</v>
      </c>
      <c r="N394" s="650">
        <f t="shared" si="116"/>
        <v>144.5</v>
      </c>
      <c r="O394" s="657">
        <f t="shared" si="126"/>
        <v>0</v>
      </c>
      <c r="P394" s="650">
        <f t="shared" si="117"/>
        <v>144.5</v>
      </c>
      <c r="Q394" s="657">
        <f t="shared" si="126"/>
        <v>0</v>
      </c>
      <c r="R394" s="650">
        <f t="shared" si="118"/>
        <v>170</v>
      </c>
      <c r="S394" s="657">
        <f t="shared" si="126"/>
        <v>0</v>
      </c>
      <c r="T394" s="650">
        <f t="shared" si="119"/>
        <v>170</v>
      </c>
      <c r="U394" s="657">
        <f t="shared" si="126"/>
        <v>0</v>
      </c>
      <c r="V394" s="650">
        <f t="shared" si="120"/>
        <v>170</v>
      </c>
      <c r="W394" s="657">
        <f t="shared" si="126"/>
        <v>0</v>
      </c>
      <c r="X394" s="650">
        <f t="shared" si="121"/>
        <v>170</v>
      </c>
      <c r="Y394" s="657">
        <f t="shared" si="126"/>
        <v>0</v>
      </c>
      <c r="Z394" s="650">
        <f t="shared" si="122"/>
        <v>170</v>
      </c>
      <c r="AA394" s="657">
        <f t="shared" si="123"/>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5" outlineLevel="1" x14ac:dyDescent="0.25">
      <c r="A395" s="7"/>
      <c r="B395" s="8"/>
      <c r="C395" s="18"/>
      <c r="D395" s="18"/>
      <c r="E395" s="18"/>
      <c r="F395" s="27"/>
      <c r="G395" s="27" t="str">
        <f t="shared" si="127"/>
        <v>YYWBLw</v>
      </c>
      <c r="H395" s="230">
        <v>83.15</v>
      </c>
      <c r="I395" s="230">
        <v>11.5</v>
      </c>
      <c r="J395" s="650">
        <f t="shared" si="113"/>
        <v>70.677500000000009</v>
      </c>
      <c r="K395" s="657">
        <f t="shared" si="126"/>
        <v>11.5</v>
      </c>
      <c r="L395" s="650">
        <f t="shared" si="115"/>
        <v>70.677500000000009</v>
      </c>
      <c r="M395" s="657">
        <f t="shared" si="126"/>
        <v>11.5</v>
      </c>
      <c r="N395" s="650">
        <f t="shared" si="116"/>
        <v>70.677500000000009</v>
      </c>
      <c r="O395" s="657">
        <f t="shared" si="126"/>
        <v>11.5</v>
      </c>
      <c r="P395" s="650">
        <f t="shared" si="117"/>
        <v>70.677500000000009</v>
      </c>
      <c r="Q395" s="657">
        <f t="shared" si="126"/>
        <v>11.5</v>
      </c>
      <c r="R395" s="650">
        <f t="shared" si="118"/>
        <v>83.15</v>
      </c>
      <c r="S395" s="657">
        <f t="shared" si="126"/>
        <v>11.5</v>
      </c>
      <c r="T395" s="650">
        <f t="shared" si="119"/>
        <v>83.15</v>
      </c>
      <c r="U395" s="657">
        <f t="shared" si="126"/>
        <v>11.5</v>
      </c>
      <c r="V395" s="650">
        <f t="shared" si="120"/>
        <v>83.15</v>
      </c>
      <c r="W395" s="657">
        <f t="shared" si="126"/>
        <v>11.5</v>
      </c>
      <c r="X395" s="650">
        <f t="shared" si="121"/>
        <v>83.15</v>
      </c>
      <c r="Y395" s="657">
        <f t="shared" si="126"/>
        <v>11.5</v>
      </c>
      <c r="Z395" s="650">
        <f t="shared" si="122"/>
        <v>83.15</v>
      </c>
      <c r="AA395" s="657">
        <f t="shared" si="123"/>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5" outlineLevel="1" x14ac:dyDescent="0.25">
      <c r="A396" s="7"/>
      <c r="B396" s="8"/>
      <c r="C396" s="18"/>
      <c r="D396" s="18"/>
      <c r="E396" s="18"/>
      <c r="F396" s="27"/>
      <c r="G396" s="27" t="str">
        <f t="shared" si="127"/>
        <v>YYWBLwd</v>
      </c>
      <c r="H396" s="674">
        <f>H395*1.2</f>
        <v>99.78</v>
      </c>
      <c r="I396" s="674">
        <f>I395*1.2</f>
        <v>13.799999999999999</v>
      </c>
      <c r="J396" s="650">
        <f t="shared" si="113"/>
        <v>84.813000000000002</v>
      </c>
      <c r="K396" s="657">
        <f t="shared" si="126"/>
        <v>13.799999999999999</v>
      </c>
      <c r="L396" s="650">
        <f t="shared" si="115"/>
        <v>84.813000000000002</v>
      </c>
      <c r="M396" s="657">
        <f t="shared" si="126"/>
        <v>13.799999999999999</v>
      </c>
      <c r="N396" s="650">
        <f t="shared" si="116"/>
        <v>84.813000000000002</v>
      </c>
      <c r="O396" s="657">
        <f t="shared" si="126"/>
        <v>13.799999999999999</v>
      </c>
      <c r="P396" s="650">
        <f t="shared" si="117"/>
        <v>84.813000000000002</v>
      </c>
      <c r="Q396" s="657">
        <f t="shared" si="126"/>
        <v>13.799999999999999</v>
      </c>
      <c r="R396" s="650">
        <f t="shared" si="118"/>
        <v>99.78</v>
      </c>
      <c r="S396" s="657">
        <f t="shared" si="126"/>
        <v>13.799999999999999</v>
      </c>
      <c r="T396" s="650">
        <f t="shared" si="119"/>
        <v>99.78</v>
      </c>
      <c r="U396" s="657">
        <f t="shared" si="126"/>
        <v>13.799999999999999</v>
      </c>
      <c r="V396" s="650">
        <f t="shared" si="120"/>
        <v>99.78</v>
      </c>
      <c r="W396" s="657">
        <f t="shared" si="126"/>
        <v>13.799999999999999</v>
      </c>
      <c r="X396" s="650">
        <f t="shared" si="121"/>
        <v>99.78</v>
      </c>
      <c r="Y396" s="657">
        <f t="shared" si="126"/>
        <v>13.799999999999999</v>
      </c>
      <c r="Z396" s="650">
        <f t="shared" si="122"/>
        <v>99.78</v>
      </c>
      <c r="AA396" s="657">
        <f t="shared" si="123"/>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5" outlineLevel="1" x14ac:dyDescent="0.25">
      <c r="A397" s="7"/>
      <c r="B397" s="8"/>
      <c r="C397" s="18"/>
      <c r="D397" s="18"/>
      <c r="E397" s="18"/>
      <c r="F397" s="27"/>
      <c r="G397" s="27" t="str">
        <f t="shared" si="127"/>
        <v>YYBLWb</v>
      </c>
      <c r="H397" s="230">
        <v>86.38</v>
      </c>
      <c r="I397" s="230">
        <v>36.9</v>
      </c>
      <c r="J397" s="650">
        <f t="shared" si="113"/>
        <v>73.422999999999988</v>
      </c>
      <c r="K397" s="657">
        <f t="shared" si="126"/>
        <v>36.9</v>
      </c>
      <c r="L397" s="650">
        <f t="shared" si="115"/>
        <v>73.422999999999988</v>
      </c>
      <c r="M397" s="657">
        <f t="shared" si="126"/>
        <v>36.9</v>
      </c>
      <c r="N397" s="650">
        <f t="shared" si="116"/>
        <v>73.422999999999988</v>
      </c>
      <c r="O397" s="657">
        <f t="shared" si="126"/>
        <v>36.9</v>
      </c>
      <c r="P397" s="650">
        <f t="shared" si="117"/>
        <v>73.422999999999988</v>
      </c>
      <c r="Q397" s="657">
        <f t="shared" si="126"/>
        <v>36.9</v>
      </c>
      <c r="R397" s="650">
        <f t="shared" si="118"/>
        <v>86.38</v>
      </c>
      <c r="S397" s="657">
        <f t="shared" si="126"/>
        <v>36.9</v>
      </c>
      <c r="T397" s="650">
        <f t="shared" si="119"/>
        <v>86.38</v>
      </c>
      <c r="U397" s="657">
        <f t="shared" si="126"/>
        <v>36.9</v>
      </c>
      <c r="V397" s="650">
        <f t="shared" si="120"/>
        <v>86.38</v>
      </c>
      <c r="W397" s="657">
        <f t="shared" si="126"/>
        <v>36.9</v>
      </c>
      <c r="X397" s="650">
        <f t="shared" si="121"/>
        <v>86.38</v>
      </c>
      <c r="Y397" s="657">
        <f t="shared" si="126"/>
        <v>36.9</v>
      </c>
      <c r="Z397" s="650">
        <f t="shared" si="122"/>
        <v>86.38</v>
      </c>
      <c r="AA397" s="657">
        <f t="shared" si="123"/>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5" outlineLevel="1" x14ac:dyDescent="0.25">
      <c r="A398" s="7"/>
      <c r="B398" s="8"/>
      <c r="C398" s="18"/>
      <c r="D398" s="18"/>
      <c r="E398" s="18"/>
      <c r="F398" s="27"/>
      <c r="G398" s="27" t="str">
        <f t="shared" si="127"/>
        <v>YYBLWbd</v>
      </c>
      <c r="H398" s="674">
        <f>H397*1.2</f>
        <v>103.65599999999999</v>
      </c>
      <c r="I398" s="674">
        <f>I397*1.2</f>
        <v>44.279999999999994</v>
      </c>
      <c r="J398" s="650">
        <f t="shared" si="113"/>
        <v>88.107599999999991</v>
      </c>
      <c r="K398" s="657">
        <f t="shared" si="126"/>
        <v>44.279999999999994</v>
      </c>
      <c r="L398" s="650">
        <f t="shared" si="115"/>
        <v>88.107599999999991</v>
      </c>
      <c r="M398" s="657">
        <f t="shared" si="126"/>
        <v>44.279999999999994</v>
      </c>
      <c r="N398" s="650">
        <f t="shared" si="116"/>
        <v>88.107599999999991</v>
      </c>
      <c r="O398" s="657">
        <f t="shared" si="126"/>
        <v>44.279999999999994</v>
      </c>
      <c r="P398" s="650">
        <f t="shared" si="117"/>
        <v>88.107599999999991</v>
      </c>
      <c r="Q398" s="657">
        <f t="shared" si="126"/>
        <v>44.279999999999994</v>
      </c>
      <c r="R398" s="650">
        <f t="shared" si="118"/>
        <v>103.65599999999999</v>
      </c>
      <c r="S398" s="657">
        <f t="shared" si="126"/>
        <v>44.279999999999994</v>
      </c>
      <c r="T398" s="650">
        <f t="shared" si="119"/>
        <v>103.65599999999999</v>
      </c>
      <c r="U398" s="657">
        <f t="shared" si="126"/>
        <v>44.279999999999994</v>
      </c>
      <c r="V398" s="650">
        <f t="shared" si="120"/>
        <v>103.65599999999999</v>
      </c>
      <c r="W398" s="657">
        <f t="shared" si="126"/>
        <v>44.279999999999994</v>
      </c>
      <c r="X398" s="650">
        <f t="shared" si="121"/>
        <v>103.65599999999999</v>
      </c>
      <c r="Y398" s="657">
        <f t="shared" si="126"/>
        <v>44.279999999999994</v>
      </c>
      <c r="Z398" s="650">
        <f t="shared" si="122"/>
        <v>103.65599999999999</v>
      </c>
      <c r="AA398" s="657">
        <f t="shared" si="123"/>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5" outlineLevel="1" x14ac:dyDescent="0.25">
      <c r="A399" s="7"/>
      <c r="B399" s="8"/>
      <c r="C399" s="18"/>
      <c r="D399" s="18"/>
      <c r="E399" s="18"/>
      <c r="F399" s="27"/>
      <c r="G399" s="27" t="str">
        <f t="shared" si="127"/>
        <v>YYLWBr</v>
      </c>
      <c r="H399" s="230">
        <v>110.01</v>
      </c>
      <c r="I399" s="230">
        <v>43.7</v>
      </c>
      <c r="J399" s="650">
        <f t="shared" si="113"/>
        <v>93.508499999999998</v>
      </c>
      <c r="K399" s="657">
        <f t="shared" si="126"/>
        <v>43.7</v>
      </c>
      <c r="L399" s="650">
        <f t="shared" si="115"/>
        <v>93.508499999999998</v>
      </c>
      <c r="M399" s="657">
        <f t="shared" si="126"/>
        <v>43.7</v>
      </c>
      <c r="N399" s="650">
        <f t="shared" si="116"/>
        <v>93.508499999999998</v>
      </c>
      <c r="O399" s="657">
        <f t="shared" si="126"/>
        <v>43.7</v>
      </c>
      <c r="P399" s="650">
        <f t="shared" si="117"/>
        <v>93.508499999999998</v>
      </c>
      <c r="Q399" s="657">
        <f t="shared" si="126"/>
        <v>43.7</v>
      </c>
      <c r="R399" s="650">
        <f t="shared" si="118"/>
        <v>110.01</v>
      </c>
      <c r="S399" s="657">
        <f t="shared" si="126"/>
        <v>43.7</v>
      </c>
      <c r="T399" s="650">
        <f t="shared" si="119"/>
        <v>110.01</v>
      </c>
      <c r="U399" s="657">
        <f t="shared" si="126"/>
        <v>43.7</v>
      </c>
      <c r="V399" s="650">
        <f t="shared" si="120"/>
        <v>110.01</v>
      </c>
      <c r="W399" s="657">
        <f t="shared" si="126"/>
        <v>43.7</v>
      </c>
      <c r="X399" s="650">
        <f t="shared" si="121"/>
        <v>110.01</v>
      </c>
      <c r="Y399" s="657">
        <f t="shared" si="126"/>
        <v>43.7</v>
      </c>
      <c r="Z399" s="650">
        <f t="shared" si="122"/>
        <v>110.01</v>
      </c>
      <c r="AA399" s="657">
        <f t="shared" si="123"/>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5" outlineLevel="1" x14ac:dyDescent="0.25">
      <c r="A400" s="7"/>
      <c r="B400" s="8"/>
      <c r="C400" s="18"/>
      <c r="D400" s="18"/>
      <c r="E400" s="18"/>
      <c r="F400" s="27"/>
      <c r="G400" s="27" t="str">
        <f t="shared" si="127"/>
        <v>YYLWBrd</v>
      </c>
      <c r="H400" s="674">
        <f>H399*1.2</f>
        <v>132.012</v>
      </c>
      <c r="I400" s="674">
        <f>I399*1.2</f>
        <v>52.440000000000005</v>
      </c>
      <c r="J400" s="650">
        <f t="shared" si="113"/>
        <v>112.2102</v>
      </c>
      <c r="K400" s="657">
        <f t="shared" si="126"/>
        <v>52.440000000000005</v>
      </c>
      <c r="L400" s="650">
        <f t="shared" si="115"/>
        <v>112.2102</v>
      </c>
      <c r="M400" s="657">
        <f t="shared" si="126"/>
        <v>52.440000000000005</v>
      </c>
      <c r="N400" s="650">
        <f t="shared" si="116"/>
        <v>112.2102</v>
      </c>
      <c r="O400" s="657">
        <f t="shared" si="126"/>
        <v>52.440000000000005</v>
      </c>
      <c r="P400" s="650">
        <f t="shared" si="117"/>
        <v>112.2102</v>
      </c>
      <c r="Q400" s="657">
        <f t="shared" si="126"/>
        <v>52.440000000000005</v>
      </c>
      <c r="R400" s="650">
        <f t="shared" si="118"/>
        <v>132.012</v>
      </c>
      <c r="S400" s="657">
        <f t="shared" si="126"/>
        <v>52.440000000000005</v>
      </c>
      <c r="T400" s="650">
        <f t="shared" si="119"/>
        <v>132.012</v>
      </c>
      <c r="U400" s="657">
        <f t="shared" si="126"/>
        <v>52.440000000000005</v>
      </c>
      <c r="V400" s="650">
        <f t="shared" si="120"/>
        <v>132.012</v>
      </c>
      <c r="W400" s="657">
        <f t="shared" si="126"/>
        <v>52.440000000000005</v>
      </c>
      <c r="X400" s="650">
        <f t="shared" si="121"/>
        <v>132.012</v>
      </c>
      <c r="Y400" s="657">
        <f t="shared" si="126"/>
        <v>52.440000000000005</v>
      </c>
      <c r="Z400" s="650">
        <f t="shared" si="122"/>
        <v>132.012</v>
      </c>
      <c r="AA400" s="657">
        <f t="shared" si="123"/>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5" outlineLevel="1" x14ac:dyDescent="0.25">
      <c r="A401" s="7"/>
      <c r="B401" s="8"/>
      <c r="C401" s="18"/>
      <c r="D401" s="18"/>
      <c r="E401" s="18"/>
      <c r="F401" s="27"/>
      <c r="G401" s="27" t="str">
        <f t="shared" ref="G401:G412" si="128">_xlfn.CONCAT(H227:M227)</f>
        <v>AAAA2Nw</v>
      </c>
      <c r="H401" s="230">
        <v>77.56</v>
      </c>
      <c r="I401" s="230">
        <v>11.5</v>
      </c>
      <c r="J401" s="650">
        <f t="shared" ref="J401:J413" si="129">$H401*HLOOKUP(J$333,$I$330:$Q$331,2)</f>
        <v>65.926000000000002</v>
      </c>
      <c r="K401" s="657">
        <f t="shared" si="114"/>
        <v>11.5</v>
      </c>
      <c r="L401" s="650">
        <f t="shared" ref="L401:L413" si="130">$H401*HLOOKUP(L$333,$I$330:$Q$331,2)</f>
        <v>65.926000000000002</v>
      </c>
      <c r="M401" s="657">
        <f t="shared" si="114"/>
        <v>11.5</v>
      </c>
      <c r="N401" s="650">
        <f t="shared" ref="N401:N413" si="131">$H401*HLOOKUP(N$333,$I$330:$Q$331,2)</f>
        <v>65.926000000000002</v>
      </c>
      <c r="O401" s="657">
        <f t="shared" si="114"/>
        <v>11.5</v>
      </c>
      <c r="P401" s="650">
        <f t="shared" ref="P401:P413" si="132">$H401*HLOOKUP(P$333,$I$330:$Q$331,2)</f>
        <v>65.926000000000002</v>
      </c>
      <c r="Q401" s="657">
        <f t="shared" si="114"/>
        <v>11.5</v>
      </c>
      <c r="R401" s="650">
        <f t="shared" ref="R401:R413" si="133">$H401*HLOOKUP(R$333,$I$330:$Q$331,2)</f>
        <v>77.56</v>
      </c>
      <c r="S401" s="657">
        <f t="shared" si="114"/>
        <v>11.5</v>
      </c>
      <c r="T401" s="650">
        <f t="shared" ref="T401:T413" si="134">$H401*HLOOKUP(T$333,$I$330:$Q$331,2)</f>
        <v>77.56</v>
      </c>
      <c r="U401" s="657">
        <f t="shared" si="114"/>
        <v>11.5</v>
      </c>
      <c r="V401" s="650">
        <f t="shared" ref="V401:V413" si="135">$H401*HLOOKUP(V$333,$I$330:$Q$331,2)</f>
        <v>77.56</v>
      </c>
      <c r="W401" s="657">
        <f t="shared" si="114"/>
        <v>11.5</v>
      </c>
      <c r="X401" s="650">
        <f t="shared" si="121"/>
        <v>77.56</v>
      </c>
      <c r="Y401" s="657">
        <f t="shared" si="114"/>
        <v>11.5</v>
      </c>
      <c r="Z401" s="650">
        <f t="shared" si="122"/>
        <v>77.56</v>
      </c>
      <c r="AA401" s="657">
        <f t="shared" si="123"/>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5" outlineLevel="1" x14ac:dyDescent="0.25">
      <c r="A402" s="7"/>
      <c r="B402" s="8"/>
      <c r="C402" s="18"/>
      <c r="D402" s="18"/>
      <c r="E402" s="18"/>
      <c r="F402" s="27"/>
      <c r="G402" s="27" t="str">
        <f t="shared" si="128"/>
        <v>AAAA2Nwd</v>
      </c>
      <c r="H402" s="674">
        <f>H401*1.2</f>
        <v>93.072000000000003</v>
      </c>
      <c r="I402" s="674">
        <f>I401*1.2</f>
        <v>13.799999999999999</v>
      </c>
      <c r="J402" s="650">
        <f t="shared" si="129"/>
        <v>79.111199999999997</v>
      </c>
      <c r="K402" s="657">
        <f t="shared" si="114"/>
        <v>13.799999999999999</v>
      </c>
      <c r="L402" s="650">
        <f t="shared" si="130"/>
        <v>79.111199999999997</v>
      </c>
      <c r="M402" s="657">
        <f t="shared" si="114"/>
        <v>13.799999999999999</v>
      </c>
      <c r="N402" s="650">
        <f t="shared" si="131"/>
        <v>79.111199999999997</v>
      </c>
      <c r="O402" s="657">
        <f t="shared" si="114"/>
        <v>13.799999999999999</v>
      </c>
      <c r="P402" s="650">
        <f t="shared" si="132"/>
        <v>79.111199999999997</v>
      </c>
      <c r="Q402" s="657">
        <f t="shared" si="114"/>
        <v>13.799999999999999</v>
      </c>
      <c r="R402" s="650">
        <f t="shared" si="133"/>
        <v>93.072000000000003</v>
      </c>
      <c r="S402" s="657">
        <f t="shared" si="114"/>
        <v>13.799999999999999</v>
      </c>
      <c r="T402" s="650">
        <f t="shared" si="134"/>
        <v>93.072000000000003</v>
      </c>
      <c r="U402" s="657">
        <f t="shared" si="114"/>
        <v>13.799999999999999</v>
      </c>
      <c r="V402" s="650">
        <f t="shared" si="135"/>
        <v>93.072000000000003</v>
      </c>
      <c r="W402" s="657">
        <f t="shared" si="114"/>
        <v>13.799999999999999</v>
      </c>
      <c r="X402" s="650">
        <f t="shared" si="121"/>
        <v>93.072000000000003</v>
      </c>
      <c r="Y402" s="657">
        <f t="shared" si="114"/>
        <v>13.799999999999999</v>
      </c>
      <c r="Z402" s="650">
        <f t="shared" si="122"/>
        <v>93.072000000000003</v>
      </c>
      <c r="AA402" s="657">
        <f t="shared" si="123"/>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5" outlineLevel="1" x14ac:dyDescent="0.25">
      <c r="A403" s="7"/>
      <c r="B403" s="8"/>
      <c r="C403" s="18"/>
      <c r="D403" s="18"/>
      <c r="E403" s="18"/>
      <c r="F403" s="27"/>
      <c r="G403" s="27" t="str">
        <f t="shared" si="128"/>
        <v>AAANWb</v>
      </c>
      <c r="H403" s="230">
        <v>56.58</v>
      </c>
      <c r="I403" s="230">
        <v>13.5</v>
      </c>
      <c r="J403" s="650">
        <f t="shared" si="129"/>
        <v>48.092999999999996</v>
      </c>
      <c r="K403" s="657">
        <f t="shared" si="114"/>
        <v>13.5</v>
      </c>
      <c r="L403" s="650">
        <f t="shared" si="130"/>
        <v>48.092999999999996</v>
      </c>
      <c r="M403" s="657">
        <f t="shared" si="114"/>
        <v>13.5</v>
      </c>
      <c r="N403" s="650">
        <f t="shared" si="131"/>
        <v>48.092999999999996</v>
      </c>
      <c r="O403" s="657">
        <f t="shared" si="114"/>
        <v>13.5</v>
      </c>
      <c r="P403" s="650">
        <f t="shared" si="132"/>
        <v>48.092999999999996</v>
      </c>
      <c r="Q403" s="657">
        <f t="shared" si="114"/>
        <v>13.5</v>
      </c>
      <c r="R403" s="650">
        <f t="shared" si="133"/>
        <v>56.58</v>
      </c>
      <c r="S403" s="657">
        <f t="shared" si="114"/>
        <v>13.5</v>
      </c>
      <c r="T403" s="650">
        <f t="shared" si="134"/>
        <v>56.58</v>
      </c>
      <c r="U403" s="657">
        <f t="shared" si="114"/>
        <v>13.5</v>
      </c>
      <c r="V403" s="650">
        <f t="shared" si="135"/>
        <v>56.58</v>
      </c>
      <c r="W403" s="657">
        <f t="shared" si="114"/>
        <v>13.5</v>
      </c>
      <c r="X403" s="650">
        <f t="shared" si="121"/>
        <v>56.58</v>
      </c>
      <c r="Y403" s="657">
        <f t="shared" si="114"/>
        <v>13.5</v>
      </c>
      <c r="Z403" s="650">
        <f t="shared" si="122"/>
        <v>56.58</v>
      </c>
      <c r="AA403" s="657">
        <f t="shared" si="123"/>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5" outlineLevel="1" x14ac:dyDescent="0.25">
      <c r="A404" s="7"/>
      <c r="B404" s="8"/>
      <c r="C404" s="18"/>
      <c r="D404" s="18"/>
      <c r="E404" s="18"/>
      <c r="F404" s="27"/>
      <c r="G404" s="27" t="str">
        <f t="shared" si="128"/>
        <v>AAANWbd</v>
      </c>
      <c r="H404" s="674">
        <f>H403*1.2</f>
        <v>67.896000000000001</v>
      </c>
      <c r="I404" s="674">
        <f>I403*1.2</f>
        <v>16.2</v>
      </c>
      <c r="J404" s="650">
        <f t="shared" si="129"/>
        <v>57.711599999999997</v>
      </c>
      <c r="K404" s="657">
        <f t="shared" si="114"/>
        <v>16.2</v>
      </c>
      <c r="L404" s="650">
        <f t="shared" si="130"/>
        <v>57.711599999999997</v>
      </c>
      <c r="M404" s="657">
        <f t="shared" si="114"/>
        <v>16.2</v>
      </c>
      <c r="N404" s="650">
        <f t="shared" si="131"/>
        <v>57.711599999999997</v>
      </c>
      <c r="O404" s="657">
        <f t="shared" si="114"/>
        <v>16.2</v>
      </c>
      <c r="P404" s="650">
        <f t="shared" si="132"/>
        <v>57.711599999999997</v>
      </c>
      <c r="Q404" s="657">
        <f t="shared" si="114"/>
        <v>16.2</v>
      </c>
      <c r="R404" s="650">
        <f t="shared" si="133"/>
        <v>67.896000000000001</v>
      </c>
      <c r="S404" s="657">
        <f t="shared" si="114"/>
        <v>16.2</v>
      </c>
      <c r="T404" s="650">
        <f t="shared" si="134"/>
        <v>67.896000000000001</v>
      </c>
      <c r="U404" s="657">
        <f t="shared" si="114"/>
        <v>16.2</v>
      </c>
      <c r="V404" s="650">
        <f t="shared" si="135"/>
        <v>67.896000000000001</v>
      </c>
      <c r="W404" s="657">
        <f t="shared" si="114"/>
        <v>16.2</v>
      </c>
      <c r="X404" s="650">
        <f t="shared" si="121"/>
        <v>67.896000000000001</v>
      </c>
      <c r="Y404" s="657">
        <f t="shared" si="114"/>
        <v>16.2</v>
      </c>
      <c r="Z404" s="650">
        <f t="shared" si="122"/>
        <v>67.896000000000001</v>
      </c>
      <c r="AA404" s="657">
        <f t="shared" si="123"/>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5" outlineLevel="1" x14ac:dyDescent="0.25">
      <c r="A405" s="7"/>
      <c r="B405" s="8"/>
      <c r="C405" s="18"/>
      <c r="D405" s="18"/>
      <c r="E405" s="18"/>
      <c r="F405" s="27"/>
      <c r="G405" s="27" t="str">
        <f t="shared" si="128"/>
        <v>AANWBa</v>
      </c>
      <c r="H405" s="230">
        <v>0</v>
      </c>
      <c r="I405" s="230">
        <v>0</v>
      </c>
      <c r="J405" s="650">
        <f t="shared" si="129"/>
        <v>0</v>
      </c>
      <c r="K405" s="657">
        <f t="shared" si="114"/>
        <v>0</v>
      </c>
      <c r="L405" s="650">
        <f t="shared" si="130"/>
        <v>0</v>
      </c>
      <c r="M405" s="657">
        <f t="shared" si="114"/>
        <v>0</v>
      </c>
      <c r="N405" s="650">
        <f t="shared" si="131"/>
        <v>0</v>
      </c>
      <c r="O405" s="657">
        <f t="shared" si="114"/>
        <v>0</v>
      </c>
      <c r="P405" s="650">
        <f t="shared" si="132"/>
        <v>0</v>
      </c>
      <c r="Q405" s="657">
        <f t="shared" si="114"/>
        <v>0</v>
      </c>
      <c r="R405" s="650">
        <f t="shared" si="133"/>
        <v>0</v>
      </c>
      <c r="S405" s="657">
        <f t="shared" si="114"/>
        <v>0</v>
      </c>
      <c r="T405" s="650">
        <f t="shared" si="134"/>
        <v>0</v>
      </c>
      <c r="U405" s="657">
        <f t="shared" si="114"/>
        <v>0</v>
      </c>
      <c r="V405" s="650">
        <f t="shared" si="135"/>
        <v>0</v>
      </c>
      <c r="W405" s="657">
        <f t="shared" si="114"/>
        <v>0</v>
      </c>
      <c r="X405" s="650">
        <f t="shared" si="121"/>
        <v>0</v>
      </c>
      <c r="Y405" s="657">
        <f t="shared" si="114"/>
        <v>0</v>
      </c>
      <c r="Z405" s="650">
        <f t="shared" si="122"/>
        <v>0</v>
      </c>
      <c r="AA405" s="657">
        <f t="shared" si="123"/>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5" outlineLevel="1" x14ac:dyDescent="0.25">
      <c r="A406" s="7"/>
      <c r="B406" s="8"/>
      <c r="C406" s="18"/>
      <c r="D406" s="18"/>
      <c r="E406" s="18"/>
      <c r="F406" s="27"/>
      <c r="G406" s="27" t="str">
        <f t="shared" si="128"/>
        <v>AYWBA1a</v>
      </c>
      <c r="H406" s="230">
        <v>0</v>
      </c>
      <c r="I406" s="230">
        <v>0</v>
      </c>
      <c r="J406" s="650">
        <f t="shared" si="129"/>
        <v>0</v>
      </c>
      <c r="K406" s="657">
        <f t="shared" si="114"/>
        <v>0</v>
      </c>
      <c r="L406" s="650">
        <f t="shared" si="130"/>
        <v>0</v>
      </c>
      <c r="M406" s="657">
        <f t="shared" si="114"/>
        <v>0</v>
      </c>
      <c r="N406" s="650">
        <f t="shared" si="131"/>
        <v>0</v>
      </c>
      <c r="O406" s="657">
        <f t="shared" si="114"/>
        <v>0</v>
      </c>
      <c r="P406" s="650">
        <f t="shared" si="132"/>
        <v>0</v>
      </c>
      <c r="Q406" s="657">
        <f t="shared" si="114"/>
        <v>0</v>
      </c>
      <c r="R406" s="650">
        <f t="shared" si="133"/>
        <v>0</v>
      </c>
      <c r="S406" s="657">
        <f t="shared" si="114"/>
        <v>0</v>
      </c>
      <c r="T406" s="650">
        <f t="shared" si="134"/>
        <v>0</v>
      </c>
      <c r="U406" s="657">
        <f t="shared" si="114"/>
        <v>0</v>
      </c>
      <c r="V406" s="650">
        <f t="shared" si="135"/>
        <v>0</v>
      </c>
      <c r="W406" s="657">
        <f t="shared" si="114"/>
        <v>0</v>
      </c>
      <c r="X406" s="650">
        <f t="shared" si="121"/>
        <v>0</v>
      </c>
      <c r="Y406" s="657">
        <f t="shared" si="114"/>
        <v>0</v>
      </c>
      <c r="Z406" s="650">
        <f t="shared" si="122"/>
        <v>0</v>
      </c>
      <c r="AA406" s="657">
        <f t="shared" si="123"/>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5" outlineLevel="1" x14ac:dyDescent="0.25">
      <c r="A407" s="7"/>
      <c r="B407" s="8"/>
      <c r="C407" s="18"/>
      <c r="D407" s="18"/>
      <c r="E407" s="18"/>
      <c r="F407" s="27"/>
      <c r="G407" s="27" t="str">
        <f t="shared" si="128"/>
        <v>YYFWBz</v>
      </c>
      <c r="H407" s="230">
        <v>112.12</v>
      </c>
      <c r="I407" s="230">
        <v>43.7</v>
      </c>
      <c r="J407" s="650">
        <f t="shared" si="129"/>
        <v>95.302000000000007</v>
      </c>
      <c r="K407" s="657">
        <f t="shared" ref="K407:Y413" si="136">$I407</f>
        <v>43.7</v>
      </c>
      <c r="L407" s="650">
        <f t="shared" si="130"/>
        <v>95.302000000000007</v>
      </c>
      <c r="M407" s="657">
        <f t="shared" si="136"/>
        <v>43.7</v>
      </c>
      <c r="N407" s="650">
        <f t="shared" si="131"/>
        <v>95.302000000000007</v>
      </c>
      <c r="O407" s="657">
        <f t="shared" si="136"/>
        <v>43.7</v>
      </c>
      <c r="P407" s="650">
        <f t="shared" si="132"/>
        <v>95.302000000000007</v>
      </c>
      <c r="Q407" s="657">
        <f t="shared" si="136"/>
        <v>43.7</v>
      </c>
      <c r="R407" s="650">
        <f t="shared" si="133"/>
        <v>112.12</v>
      </c>
      <c r="S407" s="657">
        <f t="shared" si="136"/>
        <v>43.7</v>
      </c>
      <c r="T407" s="650">
        <f t="shared" si="134"/>
        <v>112.12</v>
      </c>
      <c r="U407" s="657">
        <f t="shared" si="136"/>
        <v>43.7</v>
      </c>
      <c r="V407" s="650">
        <f t="shared" si="135"/>
        <v>112.12</v>
      </c>
      <c r="W407" s="657">
        <f t="shared" si="136"/>
        <v>43.7</v>
      </c>
      <c r="X407" s="650">
        <f t="shared" si="121"/>
        <v>112.12</v>
      </c>
      <c r="Y407" s="657">
        <f t="shared" si="136"/>
        <v>43.7</v>
      </c>
      <c r="Z407" s="650">
        <f t="shared" si="122"/>
        <v>112.12</v>
      </c>
      <c r="AA407" s="657">
        <f t="shared" si="123"/>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5" outlineLevel="1" x14ac:dyDescent="0.25">
      <c r="A408" s="7"/>
      <c r="B408" s="8"/>
      <c r="C408" s="18"/>
      <c r="D408" s="18"/>
      <c r="E408" s="18"/>
      <c r="F408" s="27"/>
      <c r="G408" s="27" t="str">
        <f t="shared" si="128"/>
        <v>YYFWBzd</v>
      </c>
      <c r="H408" s="674">
        <f>H407*1.2</f>
        <v>134.54400000000001</v>
      </c>
      <c r="I408" s="674">
        <f>I407*1.2</f>
        <v>52.440000000000005</v>
      </c>
      <c r="J408" s="650">
        <f t="shared" si="129"/>
        <v>114.36240000000001</v>
      </c>
      <c r="K408" s="657">
        <f t="shared" si="136"/>
        <v>52.440000000000005</v>
      </c>
      <c r="L408" s="650">
        <f t="shared" si="130"/>
        <v>114.36240000000001</v>
      </c>
      <c r="M408" s="657">
        <f t="shared" si="136"/>
        <v>52.440000000000005</v>
      </c>
      <c r="N408" s="650">
        <f t="shared" si="131"/>
        <v>114.36240000000001</v>
      </c>
      <c r="O408" s="657">
        <f t="shared" si="136"/>
        <v>52.440000000000005</v>
      </c>
      <c r="P408" s="650">
        <f t="shared" si="132"/>
        <v>114.36240000000001</v>
      </c>
      <c r="Q408" s="657">
        <f t="shared" si="136"/>
        <v>52.440000000000005</v>
      </c>
      <c r="R408" s="650">
        <f t="shared" si="133"/>
        <v>134.54400000000001</v>
      </c>
      <c r="S408" s="657">
        <f t="shared" si="136"/>
        <v>52.440000000000005</v>
      </c>
      <c r="T408" s="650">
        <f t="shared" si="134"/>
        <v>134.54400000000001</v>
      </c>
      <c r="U408" s="657">
        <f t="shared" si="136"/>
        <v>52.440000000000005</v>
      </c>
      <c r="V408" s="650">
        <f t="shared" si="135"/>
        <v>134.54400000000001</v>
      </c>
      <c r="W408" s="657">
        <f t="shared" si="136"/>
        <v>52.440000000000005</v>
      </c>
      <c r="X408" s="650">
        <f t="shared" si="121"/>
        <v>134.54400000000001</v>
      </c>
      <c r="Y408" s="657">
        <f t="shared" si="136"/>
        <v>52.440000000000005</v>
      </c>
      <c r="Z408" s="650">
        <f t="shared" si="122"/>
        <v>134.54400000000001</v>
      </c>
      <c r="AA408" s="657">
        <f t="shared" si="123"/>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5" outlineLevel="1" x14ac:dyDescent="0.25">
      <c r="A409" s="7"/>
      <c r="B409" s="8"/>
      <c r="C409" s="18"/>
      <c r="D409" s="18"/>
      <c r="E409" s="18"/>
      <c r="F409" s="27"/>
      <c r="G409" s="27" t="str">
        <f t="shared" si="128"/>
        <v>YYBNWf</v>
      </c>
      <c r="H409" s="230">
        <v>177.21</v>
      </c>
      <c r="I409" s="230">
        <v>92.01</v>
      </c>
      <c r="J409" s="650">
        <f t="shared" si="129"/>
        <v>150.6285</v>
      </c>
      <c r="K409" s="657">
        <f t="shared" si="136"/>
        <v>92.01</v>
      </c>
      <c r="L409" s="650">
        <f t="shared" si="130"/>
        <v>150.6285</v>
      </c>
      <c r="M409" s="657">
        <f t="shared" si="136"/>
        <v>92.01</v>
      </c>
      <c r="N409" s="650">
        <f t="shared" si="131"/>
        <v>150.6285</v>
      </c>
      <c r="O409" s="657">
        <f t="shared" si="136"/>
        <v>92.01</v>
      </c>
      <c r="P409" s="650">
        <f t="shared" si="132"/>
        <v>150.6285</v>
      </c>
      <c r="Q409" s="657">
        <f t="shared" si="136"/>
        <v>92.01</v>
      </c>
      <c r="R409" s="650">
        <f t="shared" si="133"/>
        <v>177.21</v>
      </c>
      <c r="S409" s="657">
        <f t="shared" si="136"/>
        <v>92.01</v>
      </c>
      <c r="T409" s="650">
        <f t="shared" si="134"/>
        <v>177.21</v>
      </c>
      <c r="U409" s="657">
        <f t="shared" si="136"/>
        <v>92.01</v>
      </c>
      <c r="V409" s="650">
        <f t="shared" si="135"/>
        <v>177.21</v>
      </c>
      <c r="W409" s="657">
        <f t="shared" si="136"/>
        <v>92.01</v>
      </c>
      <c r="X409" s="650">
        <f t="shared" si="121"/>
        <v>177.21</v>
      </c>
      <c r="Y409" s="657">
        <f t="shared" si="136"/>
        <v>92.01</v>
      </c>
      <c r="Z409" s="650">
        <f t="shared" si="122"/>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5" outlineLevel="1" x14ac:dyDescent="0.25">
      <c r="A410" s="7"/>
      <c r="B410" s="8"/>
      <c r="C410" s="18"/>
      <c r="D410" s="18"/>
      <c r="E410" s="18"/>
      <c r="F410" s="27"/>
      <c r="G410" s="27" t="str">
        <f t="shared" si="128"/>
        <v>YYNWFw</v>
      </c>
      <c r="H410" s="230">
        <v>105.94</v>
      </c>
      <c r="I410" s="230">
        <v>11.5</v>
      </c>
      <c r="J410" s="650">
        <f t="shared" si="129"/>
        <v>90.048999999999992</v>
      </c>
      <c r="K410" s="657">
        <f t="shared" si="136"/>
        <v>11.5</v>
      </c>
      <c r="L410" s="650">
        <f t="shared" si="130"/>
        <v>90.048999999999992</v>
      </c>
      <c r="M410" s="657">
        <f t="shared" si="136"/>
        <v>11.5</v>
      </c>
      <c r="N410" s="650">
        <f t="shared" si="131"/>
        <v>90.048999999999992</v>
      </c>
      <c r="O410" s="657">
        <f t="shared" si="136"/>
        <v>11.5</v>
      </c>
      <c r="P410" s="650">
        <f t="shared" si="132"/>
        <v>90.048999999999992</v>
      </c>
      <c r="Q410" s="657">
        <f t="shared" si="136"/>
        <v>11.5</v>
      </c>
      <c r="R410" s="650">
        <f t="shared" si="133"/>
        <v>105.94</v>
      </c>
      <c r="S410" s="657">
        <f t="shared" si="136"/>
        <v>11.5</v>
      </c>
      <c r="T410" s="650">
        <f t="shared" si="134"/>
        <v>105.94</v>
      </c>
      <c r="U410" s="657">
        <f t="shared" si="136"/>
        <v>11.5</v>
      </c>
      <c r="V410" s="650">
        <f t="shared" si="135"/>
        <v>105.94</v>
      </c>
      <c r="W410" s="657">
        <f t="shared" si="136"/>
        <v>11.5</v>
      </c>
      <c r="X410" s="650">
        <f t="shared" si="121"/>
        <v>105.94</v>
      </c>
      <c r="Y410" s="657">
        <f t="shared" si="136"/>
        <v>11.5</v>
      </c>
      <c r="Z410" s="650">
        <f t="shared" si="122"/>
        <v>105.94</v>
      </c>
      <c r="AA410" s="657">
        <f t="shared" si="123"/>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5" outlineLevel="1" x14ac:dyDescent="0.25">
      <c r="A411" s="7"/>
      <c r="B411" s="8"/>
      <c r="C411" s="18"/>
      <c r="D411" s="18"/>
      <c r="E411" s="18"/>
      <c r="F411" s="27"/>
      <c r="G411" s="27" t="str">
        <f t="shared" si="128"/>
        <v>YYNWFwd</v>
      </c>
      <c r="H411" s="674">
        <f>H410*1.2</f>
        <v>127.12799999999999</v>
      </c>
      <c r="I411" s="674">
        <f>I410*1.2</f>
        <v>13.799999999999999</v>
      </c>
      <c r="J411" s="650">
        <f t="shared" si="129"/>
        <v>108.05879999999999</v>
      </c>
      <c r="K411" s="657">
        <f t="shared" si="136"/>
        <v>13.799999999999999</v>
      </c>
      <c r="L411" s="650">
        <f t="shared" si="130"/>
        <v>108.05879999999999</v>
      </c>
      <c r="M411" s="657">
        <f t="shared" si="136"/>
        <v>13.799999999999999</v>
      </c>
      <c r="N411" s="650">
        <f t="shared" si="131"/>
        <v>108.05879999999999</v>
      </c>
      <c r="O411" s="657">
        <f t="shared" si="136"/>
        <v>13.799999999999999</v>
      </c>
      <c r="P411" s="650">
        <f t="shared" si="132"/>
        <v>108.05879999999999</v>
      </c>
      <c r="Q411" s="657">
        <f t="shared" si="136"/>
        <v>13.799999999999999</v>
      </c>
      <c r="R411" s="650">
        <f t="shared" si="133"/>
        <v>127.12799999999999</v>
      </c>
      <c r="S411" s="657">
        <f t="shared" si="136"/>
        <v>13.799999999999999</v>
      </c>
      <c r="T411" s="650">
        <f t="shared" si="134"/>
        <v>127.12799999999999</v>
      </c>
      <c r="U411" s="657">
        <f t="shared" si="136"/>
        <v>13.799999999999999</v>
      </c>
      <c r="V411" s="650">
        <f t="shared" si="135"/>
        <v>127.12799999999999</v>
      </c>
      <c r="W411" s="657">
        <f t="shared" si="136"/>
        <v>13.799999999999999</v>
      </c>
      <c r="X411" s="650">
        <f t="shared" si="121"/>
        <v>127.12799999999999</v>
      </c>
      <c r="Y411" s="657">
        <f t="shared" si="136"/>
        <v>13.799999999999999</v>
      </c>
      <c r="Z411" s="650">
        <f t="shared" si="122"/>
        <v>127.12799999999999</v>
      </c>
      <c r="AA411" s="657">
        <f t="shared" si="123"/>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5" outlineLevel="1" x14ac:dyDescent="0.25">
      <c r="A412" s="7"/>
      <c r="B412" s="8"/>
      <c r="C412" s="18"/>
      <c r="D412" s="18"/>
      <c r="E412" s="18"/>
      <c r="F412" s="27"/>
      <c r="G412" s="27" t="str">
        <f t="shared" si="128"/>
        <v>YYWFWb</v>
      </c>
      <c r="H412" s="230">
        <v>86.38</v>
      </c>
      <c r="I412" s="230">
        <v>36.880000000000003</v>
      </c>
      <c r="J412" s="650">
        <f t="shared" si="129"/>
        <v>73.422999999999988</v>
      </c>
      <c r="K412" s="657">
        <f t="shared" si="136"/>
        <v>36.880000000000003</v>
      </c>
      <c r="L412" s="650">
        <f t="shared" si="130"/>
        <v>73.422999999999988</v>
      </c>
      <c r="M412" s="657">
        <f t="shared" si="136"/>
        <v>36.880000000000003</v>
      </c>
      <c r="N412" s="650">
        <f t="shared" si="131"/>
        <v>73.422999999999988</v>
      </c>
      <c r="O412" s="657">
        <f t="shared" si="136"/>
        <v>36.880000000000003</v>
      </c>
      <c r="P412" s="650">
        <f t="shared" si="132"/>
        <v>73.422999999999988</v>
      </c>
      <c r="Q412" s="657">
        <f t="shared" si="136"/>
        <v>36.880000000000003</v>
      </c>
      <c r="R412" s="650">
        <f t="shared" si="133"/>
        <v>86.38</v>
      </c>
      <c r="S412" s="657">
        <f t="shared" si="136"/>
        <v>36.880000000000003</v>
      </c>
      <c r="T412" s="650">
        <f t="shared" si="134"/>
        <v>86.38</v>
      </c>
      <c r="U412" s="657">
        <f t="shared" si="136"/>
        <v>36.880000000000003</v>
      </c>
      <c r="V412" s="650">
        <f t="shared" si="135"/>
        <v>86.38</v>
      </c>
      <c r="W412" s="657">
        <f t="shared" si="136"/>
        <v>36.880000000000003</v>
      </c>
      <c r="X412" s="650">
        <f t="shared" si="121"/>
        <v>86.38</v>
      </c>
      <c r="Y412" s="657">
        <f t="shared" si="136"/>
        <v>36.880000000000003</v>
      </c>
      <c r="Z412" s="650">
        <f t="shared" si="122"/>
        <v>86.38</v>
      </c>
      <c r="AA412" s="657">
        <f t="shared" si="123"/>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5" outlineLevel="1" x14ac:dyDescent="0.25">
      <c r="A413" s="7"/>
      <c r="B413" s="8"/>
      <c r="C413" s="18"/>
      <c r="D413" s="18"/>
      <c r="E413" s="18"/>
      <c r="F413" s="27"/>
      <c r="G413" s="27" t="str">
        <f t="shared" ref="G413" si="137">_xlfn.CONCAT(H239:M239)</f>
        <v>YYWFWbd</v>
      </c>
      <c r="H413" s="674">
        <f>H412*1.2</f>
        <v>103.65599999999999</v>
      </c>
      <c r="I413" s="674">
        <f>I412*1.2</f>
        <v>44.256</v>
      </c>
      <c r="J413" s="650">
        <f t="shared" si="129"/>
        <v>88.107599999999991</v>
      </c>
      <c r="K413" s="657">
        <f t="shared" si="136"/>
        <v>44.256</v>
      </c>
      <c r="L413" s="650">
        <f t="shared" si="130"/>
        <v>88.107599999999991</v>
      </c>
      <c r="M413" s="657">
        <f t="shared" si="136"/>
        <v>44.256</v>
      </c>
      <c r="N413" s="650">
        <f t="shared" si="131"/>
        <v>88.107599999999991</v>
      </c>
      <c r="O413" s="657">
        <f t="shared" si="136"/>
        <v>44.256</v>
      </c>
      <c r="P413" s="650">
        <f t="shared" si="132"/>
        <v>88.107599999999991</v>
      </c>
      <c r="Q413" s="657">
        <f t="shared" si="136"/>
        <v>44.256</v>
      </c>
      <c r="R413" s="650">
        <f t="shared" si="133"/>
        <v>103.65599999999999</v>
      </c>
      <c r="S413" s="657">
        <f t="shared" si="136"/>
        <v>44.256</v>
      </c>
      <c r="T413" s="650">
        <f t="shared" si="134"/>
        <v>103.65599999999999</v>
      </c>
      <c r="U413" s="657">
        <f t="shared" si="136"/>
        <v>44.256</v>
      </c>
      <c r="V413" s="650">
        <f t="shared" si="135"/>
        <v>103.65599999999999</v>
      </c>
      <c r="W413" s="657">
        <f t="shared" si="136"/>
        <v>44.256</v>
      </c>
      <c r="X413" s="650">
        <f t="shared" si="121"/>
        <v>103.65599999999999</v>
      </c>
      <c r="Y413" s="657">
        <f t="shared" si="136"/>
        <v>44.256</v>
      </c>
      <c r="Z413" s="650">
        <f t="shared" si="122"/>
        <v>103.65599999999999</v>
      </c>
      <c r="AA413" s="657">
        <f t="shared" si="123"/>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5" outlineLevel="1" x14ac:dyDescent="0.2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5" outlineLevel="1" x14ac:dyDescent="0.25">
      <c r="A415" s="7"/>
      <c r="B415" s="8"/>
      <c r="C415" s="18"/>
      <c r="D415" s="18"/>
      <c r="E415" s="18"/>
      <c r="F415" s="27"/>
      <c r="G415" s="491" t="s">
        <v>778</v>
      </c>
      <c r="I415" t="s">
        <v>1022</v>
      </c>
      <c r="J415" t="s">
        <v>380</v>
      </c>
      <c r="K415" t="s">
        <v>768</v>
      </c>
      <c r="L415" t="s">
        <v>769</v>
      </c>
      <c r="M415" t="s">
        <v>770</v>
      </c>
      <c r="N415" t="s">
        <v>771</v>
      </c>
      <c r="O415" t="s">
        <v>772</v>
      </c>
      <c r="P415" t="s">
        <v>773</v>
      </c>
      <c r="Q415" t="s">
        <v>774</v>
      </c>
      <c r="R415" t="s">
        <v>775</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5" outlineLevel="1" x14ac:dyDescent="0.25">
      <c r="A416" s="7"/>
      <c r="B416" s="8"/>
      <c r="C416" s="18"/>
      <c r="D416" s="18"/>
      <c r="E416" s="18"/>
      <c r="F416" s="27"/>
      <c r="G416" s="491"/>
      <c r="I416" t="s">
        <v>1016</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5" outlineLevel="1" x14ac:dyDescent="0.25">
      <c r="A417" s="7"/>
      <c r="B417" s="8"/>
      <c r="C417" s="18"/>
      <c r="D417" s="18"/>
      <c r="E417" s="18"/>
      <c r="F417" s="27"/>
      <c r="G417" s="491"/>
      <c r="I417" t="s">
        <v>1017</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5" outlineLevel="1" x14ac:dyDescent="0.25">
      <c r="A418" s="7"/>
      <c r="B418" s="8"/>
      <c r="C418" s="18"/>
      <c r="D418" s="18"/>
      <c r="E418" s="18"/>
      <c r="F418" s="27"/>
      <c r="G418" s="491"/>
      <c r="I418" t="s">
        <v>1018</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5" outlineLevel="1" x14ac:dyDescent="0.25">
      <c r="A419" s="7"/>
      <c r="B419" s="8"/>
      <c r="C419" s="18"/>
      <c r="D419" s="18"/>
      <c r="E419" s="18"/>
      <c r="F419" s="27"/>
      <c r="G419" s="491"/>
      <c r="I419" t="s">
        <v>960</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5" outlineLevel="1" x14ac:dyDescent="0.2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5" outlineLevel="1" x14ac:dyDescent="0.25">
      <c r="A421" s="7"/>
      <c r="B421" s="8"/>
      <c r="C421" s="18"/>
      <c r="D421" s="18"/>
      <c r="E421" s="18"/>
      <c r="F421" s="27"/>
      <c r="G421" s="27" t="s">
        <v>781</v>
      </c>
      <c r="H421" t="s">
        <v>796</v>
      </c>
      <c r="I421" t="s">
        <v>796</v>
      </c>
      <c r="J421" t="s">
        <v>796</v>
      </c>
      <c r="K421" t="s">
        <v>796</v>
      </c>
      <c r="L421" t="s">
        <v>380</v>
      </c>
      <c r="M421" t="s">
        <v>380</v>
      </c>
      <c r="N421" t="s">
        <v>380</v>
      </c>
      <c r="O421" t="s">
        <v>380</v>
      </c>
      <c r="P421" t="s">
        <v>768</v>
      </c>
      <c r="Q421" t="s">
        <v>768</v>
      </c>
      <c r="R421" t="s">
        <v>768</v>
      </c>
      <c r="S421" t="s">
        <v>768</v>
      </c>
      <c r="T421" t="s">
        <v>769</v>
      </c>
      <c r="U421" t="s">
        <v>769</v>
      </c>
      <c r="V421" t="s">
        <v>769</v>
      </c>
      <c r="W421" t="s">
        <v>769</v>
      </c>
      <c r="X421" t="s">
        <v>770</v>
      </c>
      <c r="Y421" t="s">
        <v>770</v>
      </c>
      <c r="Z421" t="s">
        <v>770</v>
      </c>
      <c r="AA421" t="s">
        <v>770</v>
      </c>
      <c r="AB421" t="s">
        <v>771</v>
      </c>
      <c r="AC421" t="s">
        <v>771</v>
      </c>
      <c r="AD421" t="s">
        <v>771</v>
      </c>
      <c r="AE421" t="s">
        <v>771</v>
      </c>
      <c r="AF421" t="s">
        <v>772</v>
      </c>
      <c r="AG421" t="s">
        <v>772</v>
      </c>
      <c r="AH421" t="s">
        <v>772</v>
      </c>
      <c r="AI421" t="s">
        <v>772</v>
      </c>
      <c r="AJ421" t="s">
        <v>773</v>
      </c>
      <c r="AK421" t="s">
        <v>773</v>
      </c>
      <c r="AL421" t="s">
        <v>773</v>
      </c>
      <c r="AM421" t="s">
        <v>773</v>
      </c>
      <c r="AN421" t="s">
        <v>774</v>
      </c>
      <c r="AO421" t="s">
        <v>774</v>
      </c>
      <c r="AP421" t="s">
        <v>774</v>
      </c>
      <c r="AQ421" t="s">
        <v>774</v>
      </c>
      <c r="AR421" t="s">
        <v>775</v>
      </c>
      <c r="AS421" t="s">
        <v>775</v>
      </c>
      <c r="AT421" t="s">
        <v>775</v>
      </c>
      <c r="AU421" t="s">
        <v>775</v>
      </c>
      <c r="AV421" s="194"/>
      <c r="AW421" s="194"/>
      <c r="AX421" s="17"/>
      <c r="AY421" s="9"/>
      <c r="AZ421" s="9"/>
      <c r="BA421" s="9"/>
    </row>
    <row r="422" spans="1:53" ht="15" outlineLevel="1" x14ac:dyDescent="0.25">
      <c r="A422" s="7"/>
      <c r="B422" s="8"/>
      <c r="C422" s="18"/>
      <c r="D422" s="18"/>
      <c r="E422" s="18"/>
      <c r="F422" s="27"/>
      <c r="G422" s="27" t="s">
        <v>780</v>
      </c>
      <c r="H422" t="s">
        <v>1016</v>
      </c>
      <c r="I422" t="s">
        <v>1017</v>
      </c>
      <c r="J422" t="s">
        <v>1018</v>
      </c>
      <c r="K422" t="s">
        <v>960</v>
      </c>
      <c r="L422" t="str">
        <f>H422</f>
        <v>knock</v>
      </c>
      <c r="M422" t="str">
        <f t="shared" ref="M422:AU422" si="138">I422</f>
        <v>pre-em</v>
      </c>
      <c r="N422" t="str">
        <f t="shared" si="138"/>
        <v>selective_and_spraytop</v>
      </c>
      <c r="O422" t="str">
        <f t="shared" si="138"/>
        <v>fungicide</v>
      </c>
      <c r="P422" t="str">
        <f t="shared" si="138"/>
        <v>knock</v>
      </c>
      <c r="Q422" t="str">
        <f t="shared" si="138"/>
        <v>pre-em</v>
      </c>
      <c r="R422" t="str">
        <f t="shared" si="138"/>
        <v>selective_and_spraytop</v>
      </c>
      <c r="S422" t="str">
        <f t="shared" si="138"/>
        <v>fungicide</v>
      </c>
      <c r="T422" t="str">
        <f t="shared" si="138"/>
        <v>knock</v>
      </c>
      <c r="U422" t="str">
        <f t="shared" si="138"/>
        <v>pre-em</v>
      </c>
      <c r="V422" t="str">
        <f t="shared" si="138"/>
        <v>selective_and_spraytop</v>
      </c>
      <c r="W422" t="str">
        <f t="shared" si="138"/>
        <v>fungicide</v>
      </c>
      <c r="X422" t="str">
        <f t="shared" si="138"/>
        <v>knock</v>
      </c>
      <c r="Y422" t="str">
        <f t="shared" si="138"/>
        <v>pre-em</v>
      </c>
      <c r="Z422" t="str">
        <f t="shared" si="138"/>
        <v>selective_and_spraytop</v>
      </c>
      <c r="AA422" t="str">
        <f t="shared" si="138"/>
        <v>fungicide</v>
      </c>
      <c r="AB422" t="str">
        <f t="shared" si="138"/>
        <v>knock</v>
      </c>
      <c r="AC422" t="str">
        <f t="shared" si="138"/>
        <v>pre-em</v>
      </c>
      <c r="AD422" t="str">
        <f t="shared" si="138"/>
        <v>selective_and_spraytop</v>
      </c>
      <c r="AE422" t="str">
        <f t="shared" si="138"/>
        <v>fungicide</v>
      </c>
      <c r="AF422" t="str">
        <f t="shared" si="138"/>
        <v>knock</v>
      </c>
      <c r="AG422" t="str">
        <f t="shared" si="138"/>
        <v>pre-em</v>
      </c>
      <c r="AH422" t="str">
        <f t="shared" si="138"/>
        <v>selective_and_spraytop</v>
      </c>
      <c r="AI422" t="str">
        <f t="shared" si="138"/>
        <v>fungicide</v>
      </c>
      <c r="AJ422" t="str">
        <f t="shared" si="138"/>
        <v>knock</v>
      </c>
      <c r="AK422" t="str">
        <f t="shared" si="138"/>
        <v>pre-em</v>
      </c>
      <c r="AL422" t="str">
        <f t="shared" si="138"/>
        <v>selective_and_spraytop</v>
      </c>
      <c r="AM422" t="str">
        <f t="shared" si="138"/>
        <v>fungicide</v>
      </c>
      <c r="AN422" t="str">
        <f t="shared" si="138"/>
        <v>knock</v>
      </c>
      <c r="AO422" t="str">
        <f t="shared" si="138"/>
        <v>pre-em</v>
      </c>
      <c r="AP422" t="str">
        <f t="shared" si="138"/>
        <v>selective_and_spraytop</v>
      </c>
      <c r="AQ422" t="str">
        <f t="shared" si="138"/>
        <v>fungicide</v>
      </c>
      <c r="AR422" t="str">
        <f t="shared" si="138"/>
        <v>knock</v>
      </c>
      <c r="AS422" t="str">
        <f t="shared" si="138"/>
        <v>pre-em</v>
      </c>
      <c r="AT422" t="str">
        <f t="shared" si="138"/>
        <v>selective_and_spraytop</v>
      </c>
      <c r="AU422" t="str">
        <f t="shared" si="138"/>
        <v>fungicide</v>
      </c>
      <c r="AV422" s="194"/>
      <c r="AW422" s="194"/>
      <c r="AX422" s="17"/>
      <c r="AY422" s="9"/>
      <c r="AZ422" s="9"/>
      <c r="BA422" s="9"/>
    </row>
    <row r="423" spans="1:53" ht="15" outlineLevel="1" x14ac:dyDescent="0.25">
      <c r="A423" s="7"/>
      <c r="B423" s="8"/>
      <c r="C423" s="18"/>
      <c r="D423" s="18"/>
      <c r="E423" s="18"/>
      <c r="F423" s="27"/>
      <c r="G423" s="27" t="str">
        <f t="shared" ref="G423:G454" si="139">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5" outlineLevel="1" x14ac:dyDescent="0.25">
      <c r="A424" s="7"/>
      <c r="B424" s="8"/>
      <c r="C424" s="18"/>
      <c r="D424" s="18"/>
      <c r="E424" s="18"/>
      <c r="F424" s="27"/>
      <c r="G424" s="27" t="str">
        <f t="shared" si="139"/>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5" outlineLevel="1" x14ac:dyDescent="0.25">
      <c r="A425" s="7"/>
      <c r="B425" s="8"/>
      <c r="C425" s="18"/>
      <c r="D425" s="18"/>
      <c r="E425" s="18"/>
      <c r="F425" s="27"/>
      <c r="G425" s="27" t="str">
        <f t="shared" si="139"/>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5" outlineLevel="1" x14ac:dyDescent="0.25">
      <c r="A426" s="7"/>
      <c r="B426" s="8"/>
      <c r="C426" s="18"/>
      <c r="D426" s="18"/>
      <c r="E426" s="18"/>
      <c r="F426" s="27"/>
      <c r="G426" s="27" t="str">
        <f t="shared" si="139"/>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5" outlineLevel="1" x14ac:dyDescent="0.25">
      <c r="A427" s="7"/>
      <c r="B427" s="8"/>
      <c r="C427" s="18"/>
      <c r="D427" s="18"/>
      <c r="E427" s="18"/>
      <c r="F427" s="27"/>
      <c r="G427" s="27" t="str">
        <f t="shared" si="139"/>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5" outlineLevel="1" x14ac:dyDescent="0.25">
      <c r="A428" s="7"/>
      <c r="B428" s="8"/>
      <c r="C428" s="18"/>
      <c r="D428" s="18"/>
      <c r="E428" s="18"/>
      <c r="F428" s="27"/>
      <c r="G428" s="27" t="str">
        <f t="shared" si="139"/>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5" outlineLevel="1" x14ac:dyDescent="0.25">
      <c r="A429" s="7"/>
      <c r="B429" s="8"/>
      <c r="C429" s="18"/>
      <c r="D429" s="18"/>
      <c r="E429" s="18"/>
      <c r="F429" s="27"/>
      <c r="G429" s="27" t="str">
        <f t="shared" si="139"/>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5" outlineLevel="1" x14ac:dyDescent="0.25">
      <c r="A430" s="7"/>
      <c r="B430" s="8"/>
      <c r="C430" s="18"/>
      <c r="D430" s="18"/>
      <c r="E430" s="18"/>
      <c r="F430" s="27"/>
      <c r="G430" s="27" t="str">
        <f t="shared" si="139"/>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5" outlineLevel="1" x14ac:dyDescent="0.25">
      <c r="A431" s="7"/>
      <c r="B431" s="8"/>
      <c r="C431" s="18"/>
      <c r="D431" s="18"/>
      <c r="E431" s="18"/>
      <c r="F431" s="27"/>
      <c r="G431" s="27" t="str">
        <f t="shared" si="139"/>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5" outlineLevel="1" x14ac:dyDescent="0.25">
      <c r="A432" s="7"/>
      <c r="B432" s="8"/>
      <c r="C432" s="18"/>
      <c r="D432" s="18"/>
      <c r="E432" s="18"/>
      <c r="F432" s="27"/>
      <c r="G432" s="27" t="str">
        <f t="shared" si="139"/>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5" outlineLevel="1" x14ac:dyDescent="0.25">
      <c r="A433" s="7"/>
      <c r="B433" s="8"/>
      <c r="C433" s="18"/>
      <c r="D433" s="18"/>
      <c r="E433" s="18"/>
      <c r="F433" s="27"/>
      <c r="G433" s="27" t="str">
        <f t="shared" si="139"/>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5" outlineLevel="1" x14ac:dyDescent="0.25">
      <c r="A434" s="7"/>
      <c r="B434" s="8"/>
      <c r="C434" s="18"/>
      <c r="D434" s="18"/>
      <c r="E434" s="18"/>
      <c r="F434" s="27"/>
      <c r="G434" s="27" t="str">
        <f t="shared" si="139"/>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5" outlineLevel="1" x14ac:dyDescent="0.25">
      <c r="A435" s="7"/>
      <c r="B435" s="8"/>
      <c r="C435" s="18"/>
      <c r="D435" s="18"/>
      <c r="E435" s="18"/>
      <c r="F435" s="27"/>
      <c r="G435" s="27" t="str">
        <f t="shared" si="139"/>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5" outlineLevel="1" x14ac:dyDescent="0.25">
      <c r="A436" s="7"/>
      <c r="B436" s="8"/>
      <c r="C436" s="18"/>
      <c r="D436" s="18"/>
      <c r="E436" s="18"/>
      <c r="F436" s="27"/>
      <c r="G436" s="27" t="str">
        <f t="shared" si="139"/>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5" outlineLevel="1" x14ac:dyDescent="0.25">
      <c r="A437" s="7"/>
      <c r="B437" s="8"/>
      <c r="C437" s="18"/>
      <c r="D437" s="18"/>
      <c r="E437" s="18"/>
      <c r="F437" s="27"/>
      <c r="G437" s="27" t="str">
        <f t="shared" si="139"/>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5" outlineLevel="1" x14ac:dyDescent="0.25">
      <c r="A438" s="7"/>
      <c r="B438" s="8"/>
      <c r="C438" s="18"/>
      <c r="D438" s="18"/>
      <c r="E438" s="18"/>
      <c r="F438" s="27"/>
      <c r="G438" s="27" t="str">
        <f t="shared" si="139"/>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5" outlineLevel="1" x14ac:dyDescent="0.25">
      <c r="A439" s="7"/>
      <c r="B439" s="8"/>
      <c r="C439" s="18"/>
      <c r="D439" s="18"/>
      <c r="E439" s="18"/>
      <c r="F439" s="27"/>
      <c r="G439" s="27" t="str">
        <f t="shared" si="139"/>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5" outlineLevel="1" x14ac:dyDescent="0.25">
      <c r="A440" s="7"/>
      <c r="B440" s="8"/>
      <c r="C440" s="18"/>
      <c r="D440" s="18"/>
      <c r="E440" s="18"/>
      <c r="F440" s="27"/>
      <c r="G440" s="27" t="str">
        <f t="shared" si="139"/>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5" outlineLevel="1" x14ac:dyDescent="0.25">
      <c r="A441" s="7"/>
      <c r="B441" s="8"/>
      <c r="C441" s="18"/>
      <c r="D441" s="18"/>
      <c r="E441" s="18"/>
      <c r="F441" s="27"/>
      <c r="G441" s="27" t="str">
        <f t="shared" si="139"/>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5" outlineLevel="1" x14ac:dyDescent="0.25">
      <c r="A442" s="7"/>
      <c r="B442" s="8"/>
      <c r="C442" s="18"/>
      <c r="D442" s="18"/>
      <c r="E442" s="18"/>
      <c r="F442" s="27"/>
      <c r="G442" s="27" t="str">
        <f t="shared" si="139"/>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5" outlineLevel="1" x14ac:dyDescent="0.25">
      <c r="A443" s="7"/>
      <c r="B443" s="8"/>
      <c r="C443" s="18"/>
      <c r="D443" s="18"/>
      <c r="E443" s="18"/>
      <c r="F443" s="27"/>
      <c r="G443" s="27" t="str">
        <f t="shared" si="139"/>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5" outlineLevel="1" x14ac:dyDescent="0.25">
      <c r="A444" s="7"/>
      <c r="B444" s="8"/>
      <c r="C444" s="18"/>
      <c r="D444" s="18"/>
      <c r="E444" s="18"/>
      <c r="F444" s="27"/>
      <c r="G444" s="27" t="str">
        <f t="shared" si="139"/>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5" outlineLevel="1" x14ac:dyDescent="0.25">
      <c r="A445" s="7"/>
      <c r="B445" s="8"/>
      <c r="C445" s="18"/>
      <c r="D445" s="18"/>
      <c r="E445" s="18"/>
      <c r="F445" s="27"/>
      <c r="G445" s="27" t="str">
        <f t="shared" si="139"/>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5" outlineLevel="1" x14ac:dyDescent="0.25">
      <c r="A446" s="7"/>
      <c r="B446" s="8"/>
      <c r="C446" s="18"/>
      <c r="D446" s="18"/>
      <c r="E446" s="18"/>
      <c r="F446" s="27"/>
      <c r="G446" s="27" t="str">
        <f t="shared" si="139"/>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5" outlineLevel="1" x14ac:dyDescent="0.25">
      <c r="A447" s="7"/>
      <c r="B447" s="8"/>
      <c r="C447" s="18"/>
      <c r="D447" s="18"/>
      <c r="E447" s="18"/>
      <c r="F447" s="27"/>
      <c r="G447" s="27" t="str">
        <f t="shared" si="139"/>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5" outlineLevel="1" x14ac:dyDescent="0.25">
      <c r="A448" s="7"/>
      <c r="B448" s="8"/>
      <c r="C448" s="18"/>
      <c r="D448" s="18"/>
      <c r="E448" s="18"/>
      <c r="F448" s="27"/>
      <c r="G448" s="27" t="str">
        <f t="shared" si="139"/>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5" outlineLevel="1" x14ac:dyDescent="0.25">
      <c r="A449" s="7"/>
      <c r="B449" s="8"/>
      <c r="C449" s="18"/>
      <c r="D449" s="18"/>
      <c r="E449" s="18"/>
      <c r="F449" s="27"/>
      <c r="G449" s="27" t="str">
        <f t="shared" si="139"/>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5" outlineLevel="1" x14ac:dyDescent="0.25">
      <c r="A450" s="7"/>
      <c r="B450" s="8"/>
      <c r="C450" s="18"/>
      <c r="D450" s="18"/>
      <c r="E450" s="18"/>
      <c r="F450" s="27"/>
      <c r="G450" s="27" t="str">
        <f t="shared" si="139"/>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5" outlineLevel="1" x14ac:dyDescent="0.25">
      <c r="A451" s="7"/>
      <c r="B451" s="8"/>
      <c r="C451" s="18"/>
      <c r="D451" s="18"/>
      <c r="E451" s="18"/>
      <c r="F451" s="27"/>
      <c r="G451" s="27" t="str">
        <f t="shared" si="139"/>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5" outlineLevel="1" x14ac:dyDescent="0.25">
      <c r="A452" s="7"/>
      <c r="B452" s="8"/>
      <c r="C452" s="18"/>
      <c r="D452" s="18"/>
      <c r="E452" s="18"/>
      <c r="F452" s="27"/>
      <c r="G452" s="27" t="str">
        <f t="shared" si="139"/>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5" outlineLevel="1" x14ac:dyDescent="0.25">
      <c r="A453" s="7"/>
      <c r="B453" s="8"/>
      <c r="C453" s="18"/>
      <c r="D453" s="18"/>
      <c r="E453" s="18"/>
      <c r="F453" s="27"/>
      <c r="G453" s="27" t="str">
        <f t="shared" si="139"/>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5" outlineLevel="1" x14ac:dyDescent="0.25">
      <c r="A454" s="7"/>
      <c r="B454" s="8"/>
      <c r="C454" s="18"/>
      <c r="D454" s="18"/>
      <c r="E454" s="18"/>
      <c r="F454" s="27"/>
      <c r="G454" s="27" t="str">
        <f t="shared" si="139"/>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5" outlineLevel="1" x14ac:dyDescent="0.25">
      <c r="A455" s="7"/>
      <c r="B455" s="8"/>
      <c r="C455" s="18"/>
      <c r="D455" s="18"/>
      <c r="E455" s="18"/>
      <c r="F455" s="27"/>
      <c r="G455" s="27" t="str">
        <f t="shared" ref="G455:G480" si="140">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5" outlineLevel="1" x14ac:dyDescent="0.25">
      <c r="A456" s="7"/>
      <c r="B456" s="8"/>
      <c r="C456" s="18"/>
      <c r="D456" s="18"/>
      <c r="E456" s="18"/>
      <c r="F456" s="27"/>
      <c r="G456" s="27" t="str">
        <f t="shared" si="140"/>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5" outlineLevel="1" x14ac:dyDescent="0.25">
      <c r="A457" s="7"/>
      <c r="B457" s="8"/>
      <c r="C457" s="18"/>
      <c r="D457" s="18"/>
      <c r="E457" s="18"/>
      <c r="F457" s="27"/>
      <c r="G457" s="27" t="str">
        <f t="shared" si="140"/>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5" outlineLevel="1" x14ac:dyDescent="0.25">
      <c r="A458" s="7"/>
      <c r="B458" s="8"/>
      <c r="C458" s="18"/>
      <c r="D458" s="18"/>
      <c r="E458" s="18"/>
      <c r="F458" s="27"/>
      <c r="G458" s="27" t="str">
        <f t="shared" si="140"/>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5" outlineLevel="1" x14ac:dyDescent="0.25">
      <c r="A459" s="7"/>
      <c r="B459" s="8"/>
      <c r="C459" s="18"/>
      <c r="D459" s="18"/>
      <c r="E459" s="18"/>
      <c r="F459" s="27"/>
      <c r="G459" s="27" t="str">
        <f t="shared" si="140"/>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5" outlineLevel="1" x14ac:dyDescent="0.25">
      <c r="A460" s="7"/>
      <c r="B460" s="8"/>
      <c r="C460" s="18"/>
      <c r="D460" s="18"/>
      <c r="E460" s="18"/>
      <c r="F460" s="27"/>
      <c r="G460" s="27" t="str">
        <f t="shared" si="140"/>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5" outlineLevel="1" x14ac:dyDescent="0.25">
      <c r="A461" s="7"/>
      <c r="B461" s="8"/>
      <c r="C461" s="18"/>
      <c r="D461" s="18"/>
      <c r="E461" s="18"/>
      <c r="F461" s="27"/>
      <c r="G461" s="27" t="str">
        <f t="shared" si="140"/>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5" outlineLevel="1" x14ac:dyDescent="0.25">
      <c r="A462" s="7"/>
      <c r="B462" s="8"/>
      <c r="C462" s="18"/>
      <c r="D462" s="18"/>
      <c r="E462" s="18"/>
      <c r="F462" s="27"/>
      <c r="G462" s="27" t="str">
        <f t="shared" si="140"/>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5" outlineLevel="1" x14ac:dyDescent="0.25">
      <c r="A463" s="7"/>
      <c r="B463" s="8"/>
      <c r="C463" s="18"/>
      <c r="D463" s="18"/>
      <c r="E463" s="18"/>
      <c r="F463" s="27"/>
      <c r="G463" s="27" t="str">
        <f t="shared" si="140"/>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5" outlineLevel="1" x14ac:dyDescent="0.25">
      <c r="A464" s="7"/>
      <c r="B464" s="8"/>
      <c r="C464" s="18"/>
      <c r="D464" s="18"/>
      <c r="E464" s="18"/>
      <c r="F464" s="27"/>
      <c r="G464" s="27" t="str">
        <f t="shared" si="140"/>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5" outlineLevel="1" x14ac:dyDescent="0.25">
      <c r="A465" s="7"/>
      <c r="B465" s="8"/>
      <c r="C465" s="18"/>
      <c r="D465" s="18"/>
      <c r="E465" s="18"/>
      <c r="F465" s="27"/>
      <c r="G465" s="27" t="str">
        <f t="shared" si="140"/>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5" outlineLevel="1" x14ac:dyDescent="0.25">
      <c r="A466" s="7"/>
      <c r="B466" s="8"/>
      <c r="C466" s="18"/>
      <c r="D466" s="18"/>
      <c r="E466" s="18"/>
      <c r="F466" s="27"/>
      <c r="G466" s="27" t="str">
        <f t="shared" si="140"/>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5" outlineLevel="1" x14ac:dyDescent="0.25">
      <c r="A467" s="7"/>
      <c r="B467" s="8"/>
      <c r="C467" s="18"/>
      <c r="D467" s="18"/>
      <c r="E467" s="18"/>
      <c r="F467" s="27"/>
      <c r="G467" s="27" t="str">
        <f t="shared" si="140"/>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5" outlineLevel="1" x14ac:dyDescent="0.25">
      <c r="A468" s="7"/>
      <c r="B468" s="8"/>
      <c r="C468" s="18"/>
      <c r="D468" s="18"/>
      <c r="E468" s="18"/>
      <c r="F468" s="27"/>
      <c r="G468" s="27" t="str">
        <f t="shared" si="140"/>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5" outlineLevel="1" x14ac:dyDescent="0.25">
      <c r="A469" s="7"/>
      <c r="B469" s="8"/>
      <c r="C469" s="18"/>
      <c r="D469" s="18"/>
      <c r="E469" s="18"/>
      <c r="F469" s="27"/>
      <c r="G469" s="27" t="str">
        <f t="shared" si="140"/>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5" outlineLevel="1" x14ac:dyDescent="0.25">
      <c r="A470" s="7"/>
      <c r="B470" s="8"/>
      <c r="C470" s="18"/>
      <c r="D470" s="18"/>
      <c r="E470" s="18"/>
      <c r="F470" s="27"/>
      <c r="G470" s="27" t="str">
        <f t="shared" si="140"/>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5" outlineLevel="1" x14ac:dyDescent="0.25">
      <c r="A471" s="7"/>
      <c r="B471" s="8"/>
      <c r="C471" s="18"/>
      <c r="D471" s="18"/>
      <c r="E471" s="18"/>
      <c r="F471" s="27"/>
      <c r="G471" s="27" t="str">
        <f t="shared" si="140"/>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5" outlineLevel="1" x14ac:dyDescent="0.25">
      <c r="A472" s="7"/>
      <c r="B472" s="8"/>
      <c r="C472" s="18"/>
      <c r="D472" s="18"/>
      <c r="E472" s="18"/>
      <c r="F472" s="27"/>
      <c r="G472" s="27" t="str">
        <f t="shared" si="140"/>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5" outlineLevel="1" x14ac:dyDescent="0.25">
      <c r="A473" s="7"/>
      <c r="B473" s="8"/>
      <c r="C473" s="18"/>
      <c r="D473" s="18"/>
      <c r="E473" s="18"/>
      <c r="F473" s="27"/>
      <c r="G473" s="27" t="str">
        <f t="shared" si="140"/>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5" outlineLevel="1" x14ac:dyDescent="0.25">
      <c r="A474" s="7"/>
      <c r="B474" s="8"/>
      <c r="C474" s="18"/>
      <c r="D474" s="18"/>
      <c r="E474" s="18"/>
      <c r="F474" s="27"/>
      <c r="G474" s="27" t="str">
        <f t="shared" si="140"/>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5" outlineLevel="1" x14ac:dyDescent="0.25">
      <c r="A475" s="7"/>
      <c r="B475" s="8"/>
      <c r="C475" s="18"/>
      <c r="D475" s="18"/>
      <c r="E475" s="18"/>
      <c r="F475" s="27"/>
      <c r="G475" s="27" t="str">
        <f t="shared" si="140"/>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5" outlineLevel="1" x14ac:dyDescent="0.25">
      <c r="A476" s="7"/>
      <c r="B476" s="8"/>
      <c r="C476" s="18"/>
      <c r="D476" s="18"/>
      <c r="E476" s="18"/>
      <c r="F476" s="27"/>
      <c r="G476" s="27" t="str">
        <f t="shared" si="140"/>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5" outlineLevel="1" x14ac:dyDescent="0.25">
      <c r="A477" s="7"/>
      <c r="B477" s="8"/>
      <c r="C477" s="18"/>
      <c r="D477" s="18"/>
      <c r="E477" s="18"/>
      <c r="F477" s="27"/>
      <c r="G477" s="27" t="str">
        <f t="shared" si="140"/>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5" outlineLevel="1" x14ac:dyDescent="0.25">
      <c r="A478" s="7"/>
      <c r="B478" s="8"/>
      <c r="C478" s="18"/>
      <c r="D478" s="18"/>
      <c r="E478" s="18"/>
      <c r="F478" s="27"/>
      <c r="G478" s="27" t="str">
        <f t="shared" si="140"/>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5" outlineLevel="1" x14ac:dyDescent="0.25">
      <c r="A479" s="7"/>
      <c r="B479" s="8"/>
      <c r="C479" s="18"/>
      <c r="D479" s="18"/>
      <c r="E479" s="18"/>
      <c r="F479" s="27"/>
      <c r="G479" s="27" t="str">
        <f t="shared" si="140"/>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5" outlineLevel="1" x14ac:dyDescent="0.25">
      <c r="A480" s="7"/>
      <c r="B480" s="8"/>
      <c r="C480" s="18"/>
      <c r="D480" s="18"/>
      <c r="E480" s="18"/>
      <c r="F480" s="27"/>
      <c r="G480" s="27" t="str">
        <f t="shared" si="140"/>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5" outlineLevel="1" x14ac:dyDescent="0.25">
      <c r="A481" s="7"/>
      <c r="B481" s="8"/>
      <c r="C481" s="18"/>
      <c r="D481" s="18"/>
      <c r="E481" s="18"/>
      <c r="F481" s="27"/>
      <c r="G481" s="27" t="str">
        <f t="shared" ref="G481:G488" si="141">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5" outlineLevel="1" x14ac:dyDescent="0.25">
      <c r="A482" s="7"/>
      <c r="B482" s="8"/>
      <c r="C482" s="18"/>
      <c r="D482" s="18"/>
      <c r="E482" s="18"/>
      <c r="F482" s="27"/>
      <c r="G482" s="27" t="str">
        <f t="shared" si="141"/>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5" outlineLevel="1" x14ac:dyDescent="0.25">
      <c r="A483" s="7"/>
      <c r="B483" s="8"/>
      <c r="C483" s="18"/>
      <c r="D483" s="18"/>
      <c r="E483" s="18"/>
      <c r="F483" s="27"/>
      <c r="G483" s="27" t="str">
        <f t="shared" si="141"/>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5" outlineLevel="1" x14ac:dyDescent="0.25">
      <c r="A484" s="7"/>
      <c r="B484" s="8"/>
      <c r="C484" s="18"/>
      <c r="D484" s="18"/>
      <c r="E484" s="18"/>
      <c r="F484" s="27"/>
      <c r="G484" s="27" t="str">
        <f t="shared" si="141"/>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5" outlineLevel="1" x14ac:dyDescent="0.25">
      <c r="A485" s="7"/>
      <c r="B485" s="8"/>
      <c r="C485" s="18"/>
      <c r="D485" s="18"/>
      <c r="E485" s="18"/>
      <c r="F485" s="27"/>
      <c r="G485" s="27" t="str">
        <f t="shared" si="141"/>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5" outlineLevel="1" x14ac:dyDescent="0.25">
      <c r="A486" s="7"/>
      <c r="B486" s="8"/>
      <c r="C486" s="18"/>
      <c r="D486" s="18"/>
      <c r="E486" s="18"/>
      <c r="F486" s="27"/>
      <c r="G486" s="27" t="str">
        <f t="shared" si="141"/>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5" outlineLevel="1" x14ac:dyDescent="0.25">
      <c r="A487" s="7"/>
      <c r="B487" s="8"/>
      <c r="C487" s="18"/>
      <c r="D487" s="18"/>
      <c r="E487" s="18"/>
      <c r="F487" s="27"/>
      <c r="G487" s="27" t="str">
        <f t="shared" si="141"/>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5" outlineLevel="1" x14ac:dyDescent="0.25">
      <c r="A488" s="7"/>
      <c r="B488" s="8"/>
      <c r="C488" s="18"/>
      <c r="D488" s="18"/>
      <c r="E488" s="18"/>
      <c r="F488" s="27"/>
      <c r="G488" s="27" t="str">
        <f t="shared" si="141"/>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5" outlineLevel="1" x14ac:dyDescent="0.25">
      <c r="A489" s="7"/>
      <c r="B489" s="8"/>
      <c r="C489" s="18"/>
      <c r="D489" s="18"/>
      <c r="E489" s="18"/>
      <c r="F489" s="27"/>
      <c r="G489" s="27" t="str">
        <f t="shared" ref="G489:G500" si="142">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5" outlineLevel="1" x14ac:dyDescent="0.25">
      <c r="A490" s="7"/>
      <c r="B490" s="8"/>
      <c r="C490" s="18"/>
      <c r="D490" s="18"/>
      <c r="E490" s="18"/>
      <c r="F490" s="27"/>
      <c r="G490" s="27" t="str">
        <f t="shared" si="142"/>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5" outlineLevel="1" x14ac:dyDescent="0.25">
      <c r="A491" s="7"/>
      <c r="B491" s="8"/>
      <c r="C491" s="18"/>
      <c r="D491" s="18"/>
      <c r="E491" s="18"/>
      <c r="F491" s="27"/>
      <c r="G491" s="27" t="str">
        <f t="shared" si="142"/>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5" outlineLevel="1" x14ac:dyDescent="0.25">
      <c r="A492" s="7"/>
      <c r="B492" s="8"/>
      <c r="C492" s="18"/>
      <c r="D492" s="18"/>
      <c r="E492" s="18"/>
      <c r="F492" s="27"/>
      <c r="G492" s="27" t="str">
        <f t="shared" si="142"/>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5" outlineLevel="1" x14ac:dyDescent="0.25">
      <c r="A493" s="7"/>
      <c r="B493" s="8"/>
      <c r="C493" s="18"/>
      <c r="D493" s="18"/>
      <c r="E493" s="18"/>
      <c r="F493" s="27"/>
      <c r="G493" s="27" t="str">
        <f t="shared" si="142"/>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5" outlineLevel="1" x14ac:dyDescent="0.25">
      <c r="A494" s="7"/>
      <c r="B494" s="8"/>
      <c r="C494" s="18"/>
      <c r="D494" s="18"/>
      <c r="E494" s="18"/>
      <c r="F494" s="27"/>
      <c r="G494" s="27" t="str">
        <f t="shared" si="142"/>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5" outlineLevel="1" x14ac:dyDescent="0.25">
      <c r="A495" s="7"/>
      <c r="B495" s="8"/>
      <c r="C495" s="18"/>
      <c r="D495" s="18"/>
      <c r="E495" s="18"/>
      <c r="F495" s="27"/>
      <c r="G495" s="27" t="str">
        <f t="shared" si="142"/>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5" outlineLevel="1" x14ac:dyDescent="0.25">
      <c r="A496" s="7"/>
      <c r="B496" s="8"/>
      <c r="C496" s="18"/>
      <c r="D496" s="18"/>
      <c r="E496" s="18"/>
      <c r="F496" s="27"/>
      <c r="G496" s="27" t="str">
        <f t="shared" si="142"/>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5" outlineLevel="1" x14ac:dyDescent="0.25">
      <c r="A497" s="7"/>
      <c r="B497" s="8"/>
      <c r="C497" s="18"/>
      <c r="D497" s="18"/>
      <c r="E497" s="18"/>
      <c r="F497" s="27"/>
      <c r="G497" s="27" t="str">
        <f t="shared" si="142"/>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5" outlineLevel="1" x14ac:dyDescent="0.25">
      <c r="A498" s="7"/>
      <c r="B498" s="8"/>
      <c r="C498" s="18"/>
      <c r="D498" s="18"/>
      <c r="E498" s="18"/>
      <c r="F498" s="27"/>
      <c r="G498" s="27" t="str">
        <f t="shared" si="142"/>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5" outlineLevel="1" x14ac:dyDescent="0.25">
      <c r="A499" s="7"/>
      <c r="B499" s="8"/>
      <c r="C499" s="18"/>
      <c r="D499" s="18"/>
      <c r="E499" s="18"/>
      <c r="F499" s="27"/>
      <c r="G499" s="27" t="str">
        <f t="shared" si="142"/>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5" outlineLevel="1" x14ac:dyDescent="0.25">
      <c r="A500" s="7"/>
      <c r="B500" s="8"/>
      <c r="C500" s="18"/>
      <c r="D500" s="18"/>
      <c r="E500" s="18"/>
      <c r="F500" s="27"/>
      <c r="G500" s="27" t="str">
        <f t="shared" si="142"/>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5" outlineLevel="1" x14ac:dyDescent="0.25">
      <c r="A501" s="7"/>
      <c r="B501" s="8"/>
      <c r="C501" s="18"/>
      <c r="D501" s="18"/>
      <c r="E501" s="18"/>
      <c r="F501" s="27"/>
      <c r="G501" s="27" t="str">
        <f t="shared" ref="G501" si="143">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5" outlineLevel="1" x14ac:dyDescent="0.2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5" outlineLevel="1" x14ac:dyDescent="0.2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5" outlineLevel="1" x14ac:dyDescent="0.25">
      <c r="A504" s="7"/>
      <c r="B504" s="8"/>
      <c r="C504" s="18"/>
      <c r="D504" s="18"/>
      <c r="E504" s="18"/>
      <c r="F504" s="27"/>
      <c r="G504" s="491" t="s">
        <v>1183</v>
      </c>
      <c r="J504" t="s">
        <v>380</v>
      </c>
      <c r="K504" t="s">
        <v>768</v>
      </c>
      <c r="L504" t="s">
        <v>769</v>
      </c>
      <c r="M504" t="s">
        <v>770</v>
      </c>
      <c r="N504" t="s">
        <v>771</v>
      </c>
      <c r="O504" t="s">
        <v>772</v>
      </c>
      <c r="P504" t="s">
        <v>773</v>
      </c>
      <c r="Q504" t="s">
        <v>774</v>
      </c>
      <c r="R504" t="s">
        <v>775</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5" outlineLevel="1" x14ac:dyDescent="0.25">
      <c r="A505" s="7"/>
      <c r="B505" s="8"/>
      <c r="C505" s="18"/>
      <c r="D505" s="18"/>
      <c r="E505" s="18"/>
      <c r="F505" s="27"/>
      <c r="G505" s="491"/>
      <c r="I505" t="s">
        <v>1022</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5" outlineLevel="1" x14ac:dyDescent="0.2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5" outlineLevel="1" x14ac:dyDescent="0.25">
      <c r="A507" s="7"/>
      <c r="B507" s="8"/>
      <c r="C507" s="18"/>
      <c r="D507" s="18"/>
      <c r="E507" s="18"/>
      <c r="F507" s="27"/>
      <c r="G507" s="27" t="s">
        <v>781</v>
      </c>
      <c r="H507" t="s">
        <v>796</v>
      </c>
      <c r="I507" t="s">
        <v>796</v>
      </c>
      <c r="J507" t="s">
        <v>796</v>
      </c>
      <c r="K507" t="s">
        <v>796</v>
      </c>
      <c r="L507" t="s">
        <v>380</v>
      </c>
      <c r="M507" t="s">
        <v>380</v>
      </c>
      <c r="N507" t="s">
        <v>380</v>
      </c>
      <c r="O507" t="s">
        <v>380</v>
      </c>
      <c r="P507" t="s">
        <v>768</v>
      </c>
      <c r="Q507" t="s">
        <v>768</v>
      </c>
      <c r="R507" t="s">
        <v>768</v>
      </c>
      <c r="S507" t="s">
        <v>768</v>
      </c>
      <c r="T507" t="s">
        <v>769</v>
      </c>
      <c r="U507" t="s">
        <v>769</v>
      </c>
      <c r="V507" t="s">
        <v>769</v>
      </c>
      <c r="W507" t="s">
        <v>769</v>
      </c>
      <c r="X507" t="s">
        <v>770</v>
      </c>
      <c r="Y507" t="s">
        <v>770</v>
      </c>
      <c r="Z507" t="s">
        <v>770</v>
      </c>
      <c r="AA507" t="s">
        <v>770</v>
      </c>
      <c r="AB507" t="s">
        <v>771</v>
      </c>
      <c r="AC507" t="s">
        <v>771</v>
      </c>
      <c r="AD507" t="s">
        <v>771</v>
      </c>
      <c r="AE507" t="s">
        <v>771</v>
      </c>
      <c r="AF507" t="s">
        <v>772</v>
      </c>
      <c r="AG507" t="s">
        <v>772</v>
      </c>
      <c r="AH507" t="s">
        <v>772</v>
      </c>
      <c r="AI507" t="s">
        <v>772</v>
      </c>
      <c r="AJ507" t="s">
        <v>773</v>
      </c>
      <c r="AK507" t="s">
        <v>773</v>
      </c>
      <c r="AL507" t="s">
        <v>773</v>
      </c>
      <c r="AM507" t="s">
        <v>773</v>
      </c>
      <c r="AN507" t="s">
        <v>774</v>
      </c>
      <c r="AO507" t="s">
        <v>774</v>
      </c>
      <c r="AP507" t="s">
        <v>774</v>
      </c>
      <c r="AQ507" t="s">
        <v>774</v>
      </c>
      <c r="AR507" t="s">
        <v>775</v>
      </c>
      <c r="AS507" t="s">
        <v>775</v>
      </c>
      <c r="AT507" t="s">
        <v>775</v>
      </c>
      <c r="AU507" t="s">
        <v>775</v>
      </c>
      <c r="AV507" s="194"/>
      <c r="AW507" s="194"/>
      <c r="AX507" s="17"/>
      <c r="AY507" s="9"/>
      <c r="AZ507" s="9"/>
      <c r="BA507" s="9"/>
    </row>
    <row r="508" spans="1:53" ht="15" outlineLevel="1" x14ac:dyDescent="0.25">
      <c r="A508" s="7"/>
      <c r="B508" s="8"/>
      <c r="C508" s="18"/>
      <c r="D508" s="18"/>
      <c r="E508" s="18"/>
      <c r="F508" s="27"/>
      <c r="G508" s="27" t="s">
        <v>60</v>
      </c>
      <c r="H508" t="s">
        <v>745</v>
      </c>
      <c r="I508" t="s">
        <v>1152</v>
      </c>
      <c r="J508" t="s">
        <v>1153</v>
      </c>
      <c r="K508" t="s">
        <v>747</v>
      </c>
      <c r="L508" t="str">
        <f>H508</f>
        <v>early</v>
      </c>
      <c r="M508" t="str">
        <f t="shared" ref="M508:AU508" si="144">I508</f>
        <v>at_seeding</v>
      </c>
      <c r="N508" t="str">
        <f t="shared" si="144"/>
        <v>mid</v>
      </c>
      <c r="O508" t="str">
        <f t="shared" si="144"/>
        <v>late</v>
      </c>
      <c r="P508" t="str">
        <f t="shared" si="144"/>
        <v>early</v>
      </c>
      <c r="Q508" t="str">
        <f t="shared" si="144"/>
        <v>at_seeding</v>
      </c>
      <c r="R508" t="str">
        <f t="shared" si="144"/>
        <v>mid</v>
      </c>
      <c r="S508" t="str">
        <f t="shared" si="144"/>
        <v>late</v>
      </c>
      <c r="T508" t="str">
        <f t="shared" si="144"/>
        <v>early</v>
      </c>
      <c r="U508" t="str">
        <f t="shared" si="144"/>
        <v>at_seeding</v>
      </c>
      <c r="V508" t="str">
        <f t="shared" si="144"/>
        <v>mid</v>
      </c>
      <c r="W508" t="str">
        <f t="shared" si="144"/>
        <v>late</v>
      </c>
      <c r="X508" t="str">
        <f t="shared" si="144"/>
        <v>early</v>
      </c>
      <c r="Y508" t="str">
        <f t="shared" si="144"/>
        <v>at_seeding</v>
      </c>
      <c r="Z508" t="str">
        <f t="shared" si="144"/>
        <v>mid</v>
      </c>
      <c r="AA508" t="str">
        <f t="shared" si="144"/>
        <v>late</v>
      </c>
      <c r="AB508" t="str">
        <f t="shared" si="144"/>
        <v>early</v>
      </c>
      <c r="AC508" t="str">
        <f t="shared" si="144"/>
        <v>at_seeding</v>
      </c>
      <c r="AD508" t="str">
        <f t="shared" si="144"/>
        <v>mid</v>
      </c>
      <c r="AE508" t="str">
        <f t="shared" si="144"/>
        <v>late</v>
      </c>
      <c r="AF508" t="str">
        <f t="shared" si="144"/>
        <v>early</v>
      </c>
      <c r="AG508" t="str">
        <f t="shared" si="144"/>
        <v>at_seeding</v>
      </c>
      <c r="AH508" t="str">
        <f t="shared" si="144"/>
        <v>mid</v>
      </c>
      <c r="AI508" t="str">
        <f t="shared" si="144"/>
        <v>late</v>
      </c>
      <c r="AJ508" t="str">
        <f t="shared" si="144"/>
        <v>early</v>
      </c>
      <c r="AK508" t="str">
        <f t="shared" si="144"/>
        <v>at_seeding</v>
      </c>
      <c r="AL508" t="str">
        <f t="shared" si="144"/>
        <v>mid</v>
      </c>
      <c r="AM508" t="str">
        <f t="shared" si="144"/>
        <v>late</v>
      </c>
      <c r="AN508" t="str">
        <f t="shared" si="144"/>
        <v>early</v>
      </c>
      <c r="AO508" t="str">
        <f t="shared" si="144"/>
        <v>at_seeding</v>
      </c>
      <c r="AP508" t="str">
        <f t="shared" si="144"/>
        <v>mid</v>
      </c>
      <c r="AQ508" t="str">
        <f t="shared" si="144"/>
        <v>late</v>
      </c>
      <c r="AR508" t="str">
        <f t="shared" si="144"/>
        <v>early</v>
      </c>
      <c r="AS508" t="str">
        <f t="shared" si="144"/>
        <v>at_seeding</v>
      </c>
      <c r="AT508" t="str">
        <f t="shared" si="144"/>
        <v>mid</v>
      </c>
      <c r="AU508" t="str">
        <f t="shared" si="144"/>
        <v>late</v>
      </c>
      <c r="AV508" s="194"/>
      <c r="AW508" s="194"/>
      <c r="AX508" s="17"/>
      <c r="AY508" s="9"/>
      <c r="AZ508" s="9"/>
      <c r="BA508" s="9"/>
    </row>
    <row r="509" spans="1:53" ht="15" outlineLevel="1" x14ac:dyDescent="0.25">
      <c r="A509" s="7"/>
      <c r="B509" s="8"/>
      <c r="C509" s="18"/>
      <c r="D509" s="18"/>
      <c r="E509" s="18"/>
      <c r="F509" s="27"/>
      <c r="G509" s="27" t="str">
        <f t="shared" ref="G509:G540" si="145">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5" outlineLevel="1" x14ac:dyDescent="0.25">
      <c r="A510" s="7"/>
      <c r="B510" s="8"/>
      <c r="C510" s="18"/>
      <c r="D510" s="18"/>
      <c r="E510" s="18"/>
      <c r="F510" s="27"/>
      <c r="G510" s="27" t="str">
        <f t="shared" si="145"/>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5" outlineLevel="1" x14ac:dyDescent="0.25">
      <c r="A511" s="7"/>
      <c r="B511" s="8"/>
      <c r="C511" s="18"/>
      <c r="D511" s="18"/>
      <c r="E511" s="18"/>
      <c r="F511" s="27"/>
      <c r="G511" s="27" t="str">
        <f t="shared" si="145"/>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5" outlineLevel="1" x14ac:dyDescent="0.25">
      <c r="A512" s="7"/>
      <c r="B512" s="8"/>
      <c r="C512" s="18"/>
      <c r="D512" s="18"/>
      <c r="E512" s="18"/>
      <c r="F512" s="27"/>
      <c r="G512" s="27" t="str">
        <f t="shared" si="145"/>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5" outlineLevel="1" x14ac:dyDescent="0.25">
      <c r="A513" s="7"/>
      <c r="B513" s="8"/>
      <c r="C513" s="18"/>
      <c r="D513" s="18"/>
      <c r="E513" s="18"/>
      <c r="F513" s="27"/>
      <c r="G513" s="27" t="str">
        <f t="shared" si="145"/>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5" outlineLevel="1" x14ac:dyDescent="0.25">
      <c r="A514" s="7"/>
      <c r="B514" s="8"/>
      <c r="C514" s="18"/>
      <c r="D514" s="18"/>
      <c r="E514" s="18"/>
      <c r="F514" s="27"/>
      <c r="G514" s="27" t="str">
        <f t="shared" si="145"/>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5" outlineLevel="1" x14ac:dyDescent="0.25">
      <c r="A515" s="7"/>
      <c r="B515" s="8"/>
      <c r="C515" s="18"/>
      <c r="D515" s="18"/>
      <c r="E515" s="18"/>
      <c r="F515" s="27"/>
      <c r="G515" s="27" t="str">
        <f t="shared" si="145"/>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5" outlineLevel="1" x14ac:dyDescent="0.25">
      <c r="A516" s="7"/>
      <c r="B516" s="8"/>
      <c r="C516" s="18"/>
      <c r="D516" s="18"/>
      <c r="E516" s="18"/>
      <c r="F516" s="27"/>
      <c r="G516" s="27" t="str">
        <f t="shared" si="145"/>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5" outlineLevel="1" x14ac:dyDescent="0.25">
      <c r="A517" s="7"/>
      <c r="B517" s="8"/>
      <c r="C517" s="18"/>
      <c r="D517" s="18"/>
      <c r="E517" s="18"/>
      <c r="F517" s="27"/>
      <c r="G517" s="27" t="str">
        <f t="shared" si="145"/>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5" outlineLevel="1" x14ac:dyDescent="0.25">
      <c r="A518" s="7"/>
      <c r="B518" s="8"/>
      <c r="C518" s="18"/>
      <c r="D518" s="18"/>
      <c r="E518" s="18"/>
      <c r="F518" s="27"/>
      <c r="G518" s="27" t="str">
        <f t="shared" si="145"/>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5" outlineLevel="1" x14ac:dyDescent="0.25">
      <c r="A519" s="7"/>
      <c r="B519" s="8"/>
      <c r="C519" s="18"/>
      <c r="D519" s="18"/>
      <c r="E519" s="18"/>
      <c r="F519" s="27"/>
      <c r="G519" s="27" t="str">
        <f t="shared" si="145"/>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5" outlineLevel="1" x14ac:dyDescent="0.25">
      <c r="A520" s="7"/>
      <c r="B520" s="8"/>
      <c r="C520" s="18"/>
      <c r="D520" s="18"/>
      <c r="E520" s="18"/>
      <c r="F520" s="27"/>
      <c r="G520" s="27" t="str">
        <f t="shared" si="145"/>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5" outlineLevel="1" x14ac:dyDescent="0.25">
      <c r="A521" s="7"/>
      <c r="B521" s="8"/>
      <c r="C521" s="18"/>
      <c r="D521" s="18"/>
      <c r="E521" s="18"/>
      <c r="F521" s="27"/>
      <c r="G521" s="27" t="str">
        <f t="shared" si="145"/>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5" outlineLevel="1" x14ac:dyDescent="0.25">
      <c r="A522" s="7"/>
      <c r="B522" s="8"/>
      <c r="C522" s="18"/>
      <c r="D522" s="18"/>
      <c r="E522" s="18"/>
      <c r="F522" s="27"/>
      <c r="G522" s="27" t="str">
        <f t="shared" si="145"/>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5" outlineLevel="1" x14ac:dyDescent="0.25">
      <c r="A523" s="7"/>
      <c r="B523" s="8"/>
      <c r="C523" s="18"/>
      <c r="D523" s="18"/>
      <c r="E523" s="18"/>
      <c r="F523" s="27"/>
      <c r="G523" s="27" t="str">
        <f t="shared" si="145"/>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5" outlineLevel="1" x14ac:dyDescent="0.25">
      <c r="A524" s="7"/>
      <c r="B524" s="8"/>
      <c r="C524" s="18"/>
      <c r="D524" s="18"/>
      <c r="E524" s="18"/>
      <c r="F524" s="27"/>
      <c r="G524" s="27" t="str">
        <f t="shared" si="145"/>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5" outlineLevel="1" x14ac:dyDescent="0.25">
      <c r="A525" s="7"/>
      <c r="B525" s="8"/>
      <c r="C525" s="18"/>
      <c r="D525" s="18"/>
      <c r="E525" s="18"/>
      <c r="F525" s="27"/>
      <c r="G525" s="27" t="str">
        <f t="shared" si="145"/>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5" outlineLevel="1" x14ac:dyDescent="0.25">
      <c r="A526" s="7"/>
      <c r="B526" s="8"/>
      <c r="C526" s="18"/>
      <c r="D526" s="18"/>
      <c r="E526" s="18"/>
      <c r="F526" s="27"/>
      <c r="G526" s="27" t="str">
        <f t="shared" si="145"/>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5" outlineLevel="1" x14ac:dyDescent="0.25">
      <c r="A527" s="7"/>
      <c r="B527" s="8"/>
      <c r="C527" s="18"/>
      <c r="D527" s="18"/>
      <c r="E527" s="18"/>
      <c r="F527" s="27"/>
      <c r="G527" s="27" t="str">
        <f t="shared" si="145"/>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5" outlineLevel="1" x14ac:dyDescent="0.25">
      <c r="A528" s="7"/>
      <c r="B528" s="8"/>
      <c r="C528" s="18"/>
      <c r="D528" s="18"/>
      <c r="E528" s="18"/>
      <c r="F528" s="27"/>
      <c r="G528" s="27" t="str">
        <f t="shared" si="145"/>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5" outlineLevel="1" x14ac:dyDescent="0.25">
      <c r="A529" s="7"/>
      <c r="B529" s="8"/>
      <c r="C529" s="18"/>
      <c r="D529" s="18"/>
      <c r="E529" s="18"/>
      <c r="F529" s="27"/>
      <c r="G529" s="27" t="str">
        <f t="shared" si="145"/>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5" outlineLevel="1" x14ac:dyDescent="0.25">
      <c r="A530" s="7"/>
      <c r="B530" s="8"/>
      <c r="C530" s="18"/>
      <c r="D530" s="18"/>
      <c r="E530" s="18"/>
      <c r="F530" s="27"/>
      <c r="G530" s="27" t="str">
        <f t="shared" si="145"/>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5" outlineLevel="1" x14ac:dyDescent="0.25">
      <c r="A531" s="7"/>
      <c r="B531" s="8"/>
      <c r="C531" s="18"/>
      <c r="D531" s="18"/>
      <c r="E531" s="18"/>
      <c r="F531" s="27"/>
      <c r="G531" s="27" t="str">
        <f t="shared" si="145"/>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5" outlineLevel="1" x14ac:dyDescent="0.25">
      <c r="A532" s="7"/>
      <c r="B532" s="8"/>
      <c r="C532" s="18"/>
      <c r="D532" s="18"/>
      <c r="E532" s="18"/>
      <c r="F532" s="27"/>
      <c r="G532" s="27" t="str">
        <f t="shared" si="145"/>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5" outlineLevel="1" x14ac:dyDescent="0.25">
      <c r="A533" s="7"/>
      <c r="B533" s="8"/>
      <c r="C533" s="18"/>
      <c r="D533" s="18"/>
      <c r="E533" s="18"/>
      <c r="F533" s="27"/>
      <c r="G533" s="27" t="str">
        <f t="shared" si="145"/>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5" outlineLevel="1" x14ac:dyDescent="0.25">
      <c r="A534" s="7"/>
      <c r="B534" s="8"/>
      <c r="C534" s="18"/>
      <c r="D534" s="18"/>
      <c r="E534" s="18"/>
      <c r="F534" s="27"/>
      <c r="G534" s="27" t="str">
        <f t="shared" si="145"/>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5" outlineLevel="1" x14ac:dyDescent="0.25">
      <c r="A535" s="7"/>
      <c r="B535" s="8"/>
      <c r="C535" s="18"/>
      <c r="D535" s="18"/>
      <c r="E535" s="18"/>
      <c r="F535" s="27"/>
      <c r="G535" s="27" t="str">
        <f t="shared" si="145"/>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5" outlineLevel="1" x14ac:dyDescent="0.25">
      <c r="A536" s="7"/>
      <c r="B536" s="8"/>
      <c r="C536" s="18"/>
      <c r="D536" s="18"/>
      <c r="E536" s="18"/>
      <c r="F536" s="27"/>
      <c r="G536" s="27" t="str">
        <f t="shared" si="145"/>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5" outlineLevel="1" x14ac:dyDescent="0.25">
      <c r="A537" s="7"/>
      <c r="B537" s="8"/>
      <c r="C537" s="18"/>
      <c r="D537" s="18"/>
      <c r="E537" s="18"/>
      <c r="F537" s="27"/>
      <c r="G537" s="27" t="str">
        <f t="shared" si="145"/>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5" outlineLevel="1" x14ac:dyDescent="0.25">
      <c r="A538" s="7"/>
      <c r="B538" s="8"/>
      <c r="C538" s="18"/>
      <c r="D538" s="18"/>
      <c r="E538" s="18"/>
      <c r="F538" s="27"/>
      <c r="G538" s="27" t="str">
        <f t="shared" si="145"/>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5" outlineLevel="1" x14ac:dyDescent="0.25">
      <c r="A539" s="7"/>
      <c r="B539" s="8"/>
      <c r="C539" s="18"/>
      <c r="D539" s="18"/>
      <c r="E539" s="18"/>
      <c r="F539" s="27"/>
      <c r="G539" s="27" t="str">
        <f t="shared" si="145"/>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5" outlineLevel="1" x14ac:dyDescent="0.25">
      <c r="A540" s="7"/>
      <c r="B540" s="8"/>
      <c r="C540" s="18"/>
      <c r="D540" s="18"/>
      <c r="E540" s="18"/>
      <c r="F540" s="27"/>
      <c r="G540" s="27" t="str">
        <f t="shared" si="145"/>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5" outlineLevel="1" x14ac:dyDescent="0.25">
      <c r="A541" s="7"/>
      <c r="B541" s="8"/>
      <c r="C541" s="18"/>
      <c r="D541" s="18"/>
      <c r="E541" s="18"/>
      <c r="F541" s="27"/>
      <c r="G541" s="27" t="str">
        <f t="shared" ref="G541:G566" si="146">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5" outlineLevel="1" x14ac:dyDescent="0.25">
      <c r="A542" s="7"/>
      <c r="B542" s="8"/>
      <c r="C542" s="18"/>
      <c r="D542" s="18"/>
      <c r="E542" s="18"/>
      <c r="F542" s="27"/>
      <c r="G542" s="27" t="str">
        <f t="shared" si="146"/>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5" outlineLevel="1" x14ac:dyDescent="0.25">
      <c r="A543" s="7"/>
      <c r="B543" s="8"/>
      <c r="C543" s="18"/>
      <c r="D543" s="18"/>
      <c r="E543" s="18"/>
      <c r="F543" s="27"/>
      <c r="G543" s="27" t="str">
        <f t="shared" si="146"/>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5" outlineLevel="1" x14ac:dyDescent="0.25">
      <c r="A544" s="7"/>
      <c r="B544" s="8"/>
      <c r="C544" s="18"/>
      <c r="D544" s="18"/>
      <c r="E544" s="18"/>
      <c r="F544" s="27"/>
      <c r="G544" s="27" t="str">
        <f t="shared" si="146"/>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5" outlineLevel="1" x14ac:dyDescent="0.25">
      <c r="A545" s="7"/>
      <c r="B545" s="8"/>
      <c r="C545" s="18"/>
      <c r="D545" s="18"/>
      <c r="E545" s="18"/>
      <c r="F545" s="27"/>
      <c r="G545" s="27" t="str">
        <f t="shared" si="146"/>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5" outlineLevel="1" x14ac:dyDescent="0.25">
      <c r="A546" s="7"/>
      <c r="B546" s="8"/>
      <c r="C546" s="18"/>
      <c r="D546" s="18"/>
      <c r="E546" s="18"/>
      <c r="F546" s="27"/>
      <c r="G546" s="27" t="str">
        <f t="shared" si="146"/>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5" outlineLevel="1" x14ac:dyDescent="0.25">
      <c r="A547" s="7"/>
      <c r="B547" s="8"/>
      <c r="C547" s="18"/>
      <c r="D547" s="18"/>
      <c r="E547" s="18"/>
      <c r="F547" s="27"/>
      <c r="G547" s="27" t="str">
        <f t="shared" si="146"/>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5" outlineLevel="1" x14ac:dyDescent="0.25">
      <c r="A548" s="7"/>
      <c r="B548" s="8"/>
      <c r="C548" s="18"/>
      <c r="D548" s="18"/>
      <c r="E548" s="18"/>
      <c r="F548" s="27"/>
      <c r="G548" s="27" t="str">
        <f t="shared" si="146"/>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5" outlineLevel="1" x14ac:dyDescent="0.25">
      <c r="A549" s="7"/>
      <c r="B549" s="8"/>
      <c r="C549" s="18"/>
      <c r="D549" s="18"/>
      <c r="E549" s="18"/>
      <c r="F549" s="27"/>
      <c r="G549" s="27" t="str">
        <f t="shared" si="146"/>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5" outlineLevel="1" x14ac:dyDescent="0.25">
      <c r="A550" s="7"/>
      <c r="B550" s="8"/>
      <c r="C550" s="18"/>
      <c r="D550" s="18"/>
      <c r="E550" s="18"/>
      <c r="F550" s="27"/>
      <c r="G550" s="27" t="str">
        <f t="shared" si="146"/>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5" outlineLevel="1" x14ac:dyDescent="0.25">
      <c r="A551" s="7"/>
      <c r="B551" s="8"/>
      <c r="C551" s="18"/>
      <c r="D551" s="18"/>
      <c r="E551" s="18"/>
      <c r="F551" s="27"/>
      <c r="G551" s="27" t="str">
        <f t="shared" si="146"/>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5" outlineLevel="1" x14ac:dyDescent="0.25">
      <c r="A552" s="7"/>
      <c r="B552" s="8"/>
      <c r="C552" s="18"/>
      <c r="D552" s="18"/>
      <c r="E552" s="18"/>
      <c r="F552" s="27"/>
      <c r="G552" s="27" t="str">
        <f t="shared" si="146"/>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5" outlineLevel="1" x14ac:dyDescent="0.25">
      <c r="A553" s="7"/>
      <c r="B553" s="8"/>
      <c r="C553" s="18"/>
      <c r="D553" s="18"/>
      <c r="E553" s="18"/>
      <c r="F553" s="27"/>
      <c r="G553" s="27" t="str">
        <f t="shared" si="146"/>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5" outlineLevel="1" x14ac:dyDescent="0.25">
      <c r="A554" s="7"/>
      <c r="B554" s="8"/>
      <c r="C554" s="18"/>
      <c r="D554" s="18"/>
      <c r="E554" s="18"/>
      <c r="F554" s="27"/>
      <c r="G554" s="27" t="str">
        <f t="shared" si="146"/>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5" outlineLevel="1" x14ac:dyDescent="0.25">
      <c r="A555" s="7"/>
      <c r="B555" s="8"/>
      <c r="C555" s="18"/>
      <c r="D555" s="18"/>
      <c r="E555" s="18"/>
      <c r="F555" s="27"/>
      <c r="G555" s="27" t="str">
        <f t="shared" si="146"/>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5" outlineLevel="1" x14ac:dyDescent="0.25">
      <c r="A556" s="7"/>
      <c r="B556" s="8"/>
      <c r="C556" s="18"/>
      <c r="D556" s="18"/>
      <c r="E556" s="18"/>
      <c r="F556" s="27"/>
      <c r="G556" s="27" t="str">
        <f t="shared" si="146"/>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5" outlineLevel="1" x14ac:dyDescent="0.25">
      <c r="A557" s="7"/>
      <c r="B557" s="8"/>
      <c r="C557" s="18"/>
      <c r="D557" s="18"/>
      <c r="E557" s="18"/>
      <c r="F557" s="27"/>
      <c r="G557" s="27" t="str">
        <f t="shared" si="146"/>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5" outlineLevel="1" x14ac:dyDescent="0.25">
      <c r="A558" s="7"/>
      <c r="B558" s="8"/>
      <c r="C558" s="18"/>
      <c r="D558" s="18"/>
      <c r="E558" s="18"/>
      <c r="F558" s="27"/>
      <c r="G558" s="27" t="str">
        <f t="shared" si="146"/>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5" outlineLevel="1" x14ac:dyDescent="0.25">
      <c r="A559" s="7"/>
      <c r="B559" s="8"/>
      <c r="C559" s="18"/>
      <c r="D559" s="18"/>
      <c r="E559" s="18"/>
      <c r="F559" s="27"/>
      <c r="G559" s="27" t="str">
        <f t="shared" si="146"/>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5" outlineLevel="1" x14ac:dyDescent="0.25">
      <c r="A560" s="7"/>
      <c r="B560" s="8"/>
      <c r="C560" s="18"/>
      <c r="D560" s="18"/>
      <c r="E560" s="18"/>
      <c r="F560" s="27"/>
      <c r="G560" s="27" t="str">
        <f t="shared" si="146"/>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5" outlineLevel="1" x14ac:dyDescent="0.25">
      <c r="A561" s="7"/>
      <c r="B561" s="8"/>
      <c r="C561" s="18"/>
      <c r="D561" s="18"/>
      <c r="E561" s="18"/>
      <c r="F561" s="27"/>
      <c r="G561" s="27" t="str">
        <f t="shared" si="146"/>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5" outlineLevel="1" x14ac:dyDescent="0.25">
      <c r="A562" s="7"/>
      <c r="B562" s="8"/>
      <c r="C562" s="18"/>
      <c r="D562" s="18"/>
      <c r="E562" s="18"/>
      <c r="F562" s="27"/>
      <c r="G562" s="27" t="str">
        <f t="shared" si="146"/>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5" outlineLevel="1" x14ac:dyDescent="0.25">
      <c r="A563" s="7"/>
      <c r="B563" s="8"/>
      <c r="C563" s="18"/>
      <c r="D563" s="18"/>
      <c r="E563" s="18"/>
      <c r="F563" s="27"/>
      <c r="G563" s="27" t="str">
        <f t="shared" si="146"/>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5" outlineLevel="1" x14ac:dyDescent="0.25">
      <c r="A564" s="7"/>
      <c r="B564" s="8"/>
      <c r="C564" s="18"/>
      <c r="D564" s="18"/>
      <c r="E564" s="18"/>
      <c r="F564" s="27"/>
      <c r="G564" s="27" t="str">
        <f t="shared" si="146"/>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5" outlineLevel="1" x14ac:dyDescent="0.25">
      <c r="A565" s="7"/>
      <c r="B565" s="8"/>
      <c r="C565" s="18"/>
      <c r="D565" s="18"/>
      <c r="E565" s="18"/>
      <c r="F565" s="27"/>
      <c r="G565" s="27" t="str">
        <f t="shared" si="146"/>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5" outlineLevel="1" x14ac:dyDescent="0.25">
      <c r="A566" s="7"/>
      <c r="B566" s="8"/>
      <c r="C566" s="18"/>
      <c r="D566" s="18"/>
      <c r="E566" s="18"/>
      <c r="F566" s="27"/>
      <c r="G566" s="27" t="str">
        <f t="shared" si="146"/>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5" outlineLevel="1" x14ac:dyDescent="0.25">
      <c r="A567" s="7"/>
      <c r="B567" s="8"/>
      <c r="C567" s="18"/>
      <c r="D567" s="18"/>
      <c r="E567" s="18"/>
      <c r="F567" s="27"/>
      <c r="G567" s="27" t="str">
        <f t="shared" ref="G567:G574" si="147">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5" outlineLevel="1" x14ac:dyDescent="0.25">
      <c r="A568" s="7"/>
      <c r="B568" s="8"/>
      <c r="C568" s="18"/>
      <c r="D568" s="18"/>
      <c r="E568" s="18"/>
      <c r="F568" s="27"/>
      <c r="G568" s="27" t="str">
        <f t="shared" si="147"/>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5" outlineLevel="1" x14ac:dyDescent="0.25">
      <c r="A569" s="7"/>
      <c r="B569" s="8"/>
      <c r="C569" s="18"/>
      <c r="D569" s="18"/>
      <c r="E569" s="18"/>
      <c r="F569" s="27"/>
      <c r="G569" s="27" t="str">
        <f t="shared" si="147"/>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5" outlineLevel="1" x14ac:dyDescent="0.25">
      <c r="A570" s="7"/>
      <c r="B570" s="8"/>
      <c r="C570" s="18"/>
      <c r="D570" s="18"/>
      <c r="E570" s="18"/>
      <c r="F570" s="27"/>
      <c r="G570" s="27" t="str">
        <f t="shared" si="147"/>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5" outlineLevel="1" x14ac:dyDescent="0.25">
      <c r="A571" s="7"/>
      <c r="B571" s="8"/>
      <c r="C571" s="18"/>
      <c r="D571" s="18"/>
      <c r="E571" s="18"/>
      <c r="F571" s="27"/>
      <c r="G571" s="27" t="str">
        <f t="shared" si="147"/>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5" outlineLevel="1" x14ac:dyDescent="0.25">
      <c r="A572" s="7"/>
      <c r="B572" s="8"/>
      <c r="C572" s="18"/>
      <c r="D572" s="18"/>
      <c r="E572" s="18"/>
      <c r="F572" s="27"/>
      <c r="G572" s="27" t="str">
        <f t="shared" si="147"/>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5" outlineLevel="1" x14ac:dyDescent="0.25">
      <c r="A573" s="7"/>
      <c r="B573" s="8"/>
      <c r="C573" s="18"/>
      <c r="D573" s="18"/>
      <c r="E573" s="18"/>
      <c r="F573" s="27"/>
      <c r="G573" s="27" t="str">
        <f t="shared" si="147"/>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5" outlineLevel="1" x14ac:dyDescent="0.25">
      <c r="A574" s="7"/>
      <c r="B574" s="8"/>
      <c r="C574" s="18"/>
      <c r="D574" s="18"/>
      <c r="E574" s="18"/>
      <c r="F574" s="27"/>
      <c r="G574" s="27" t="str">
        <f t="shared" si="147"/>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5" outlineLevel="1" x14ac:dyDescent="0.25">
      <c r="A575" s="7"/>
      <c r="B575" s="8"/>
      <c r="C575" s="18"/>
      <c r="D575" s="18"/>
      <c r="E575" s="18"/>
      <c r="F575" s="27"/>
      <c r="G575" s="27" t="str">
        <f t="shared" ref="G575:G586" si="148">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5" outlineLevel="1" x14ac:dyDescent="0.25">
      <c r="A576" s="7"/>
      <c r="B576" s="8"/>
      <c r="C576" s="18"/>
      <c r="D576" s="18"/>
      <c r="E576" s="18"/>
      <c r="F576" s="27"/>
      <c r="G576" s="27" t="str">
        <f t="shared" si="148"/>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5" outlineLevel="1" x14ac:dyDescent="0.25">
      <c r="A577" s="7"/>
      <c r="B577" s="8"/>
      <c r="C577" s="18"/>
      <c r="D577" s="18"/>
      <c r="E577" s="18"/>
      <c r="F577" s="27"/>
      <c r="G577" s="27" t="str">
        <f t="shared" si="148"/>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5" outlineLevel="1" x14ac:dyDescent="0.25">
      <c r="A578" s="7"/>
      <c r="B578" s="8"/>
      <c r="C578" s="18"/>
      <c r="D578" s="18"/>
      <c r="E578" s="18"/>
      <c r="F578" s="27"/>
      <c r="G578" s="27" t="str">
        <f t="shared" si="148"/>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5" outlineLevel="1" x14ac:dyDescent="0.25">
      <c r="A579" s="7"/>
      <c r="B579" s="8"/>
      <c r="C579" s="18"/>
      <c r="D579" s="18"/>
      <c r="E579" s="18"/>
      <c r="F579" s="27"/>
      <c r="G579" s="27" t="str">
        <f t="shared" si="148"/>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5" outlineLevel="1" x14ac:dyDescent="0.25">
      <c r="A580" s="7"/>
      <c r="B580" s="8"/>
      <c r="C580" s="18"/>
      <c r="D580" s="18"/>
      <c r="E580" s="18"/>
      <c r="F580" s="27"/>
      <c r="G580" s="27" t="str">
        <f t="shared" si="148"/>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5" outlineLevel="1" x14ac:dyDescent="0.25">
      <c r="A581" s="7"/>
      <c r="B581" s="8"/>
      <c r="C581" s="18"/>
      <c r="D581" s="18"/>
      <c r="E581" s="18"/>
      <c r="F581" s="27"/>
      <c r="G581" s="27" t="str">
        <f t="shared" si="148"/>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5" outlineLevel="1" x14ac:dyDescent="0.25">
      <c r="A582" s="7"/>
      <c r="B582" s="8"/>
      <c r="C582" s="18"/>
      <c r="D582" s="18"/>
      <c r="E582" s="18"/>
      <c r="F582" s="27"/>
      <c r="G582" s="27" t="str">
        <f t="shared" si="148"/>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5" outlineLevel="1" x14ac:dyDescent="0.25">
      <c r="A583" s="7"/>
      <c r="B583" s="8"/>
      <c r="C583" s="18"/>
      <c r="D583" s="18"/>
      <c r="E583" s="18"/>
      <c r="F583" s="27"/>
      <c r="G583" s="27" t="str">
        <f t="shared" si="148"/>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5" outlineLevel="1" x14ac:dyDescent="0.25">
      <c r="A584" s="7"/>
      <c r="B584" s="8"/>
      <c r="C584" s="18"/>
      <c r="D584" s="18"/>
      <c r="E584" s="18"/>
      <c r="F584" s="27"/>
      <c r="G584" s="27" t="str">
        <f t="shared" si="148"/>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5" outlineLevel="1" x14ac:dyDescent="0.25">
      <c r="A585" s="7"/>
      <c r="B585" s="8"/>
      <c r="C585" s="18"/>
      <c r="D585" s="18"/>
      <c r="E585" s="18"/>
      <c r="F585" s="27"/>
      <c r="G585" s="27" t="str">
        <f t="shared" si="148"/>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5" outlineLevel="1" x14ac:dyDescent="0.25">
      <c r="A586" s="7"/>
      <c r="B586" s="8"/>
      <c r="C586" s="18"/>
      <c r="D586" s="18"/>
      <c r="E586" s="18"/>
      <c r="F586" s="27"/>
      <c r="G586" s="27" t="str">
        <f t="shared" si="148"/>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5" outlineLevel="1" x14ac:dyDescent="0.25">
      <c r="A587" s="7"/>
      <c r="B587" s="8"/>
      <c r="C587" s="18"/>
      <c r="D587" s="18"/>
      <c r="E587" s="18"/>
      <c r="F587" s="27"/>
      <c r="G587" s="27" t="str">
        <f t="shared" ref="G587" si="149">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5" outlineLevel="1" x14ac:dyDescent="0.2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5" outlineLevel="1" x14ac:dyDescent="0.2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5" outlineLevel="1" x14ac:dyDescent="0.25">
      <c r="A590" s="7"/>
      <c r="B590" s="8"/>
      <c r="C590" s="18"/>
      <c r="D590" s="18"/>
      <c r="E590" s="18"/>
      <c r="F590" s="27"/>
      <c r="G590" s="491" t="s">
        <v>779</v>
      </c>
      <c r="J590" t="s">
        <v>380</v>
      </c>
      <c r="K590" t="s">
        <v>768</v>
      </c>
      <c r="L590" t="s">
        <v>769</v>
      </c>
      <c r="M590" t="s">
        <v>770</v>
      </c>
      <c r="N590" t="s">
        <v>771</v>
      </c>
      <c r="O590" t="s">
        <v>772</v>
      </c>
      <c r="P590" t="s">
        <v>773</v>
      </c>
      <c r="Q590" t="s">
        <v>774</v>
      </c>
      <c r="R590" t="s">
        <v>775</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5" outlineLevel="1" x14ac:dyDescent="0.25">
      <c r="A591" s="7"/>
      <c r="B591" s="8"/>
      <c r="C591" s="18"/>
      <c r="D591" s="18"/>
      <c r="E591" s="18"/>
      <c r="F591" s="27"/>
      <c r="G591" s="491"/>
      <c r="I591" t="s">
        <v>1022</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5" outlineLevel="1" x14ac:dyDescent="0.2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5" outlineLevel="1" x14ac:dyDescent="0.25">
      <c r="A593" s="7"/>
      <c r="B593" s="8"/>
      <c r="C593" s="18"/>
      <c r="D593" s="18"/>
      <c r="E593" s="18"/>
      <c r="F593" s="27"/>
      <c r="G593" s="27" t="s">
        <v>781</v>
      </c>
      <c r="H593" t="s">
        <v>796</v>
      </c>
      <c r="I593" t="s">
        <v>796</v>
      </c>
      <c r="J593" t="s">
        <v>796</v>
      </c>
      <c r="K593" t="s">
        <v>796</v>
      </c>
      <c r="L593" t="s">
        <v>380</v>
      </c>
      <c r="M593" t="s">
        <v>380</v>
      </c>
      <c r="N593" t="s">
        <v>380</v>
      </c>
      <c r="O593" t="s">
        <v>380</v>
      </c>
      <c r="P593" t="s">
        <v>768</v>
      </c>
      <c r="Q593" t="s">
        <v>768</v>
      </c>
      <c r="R593" t="s">
        <v>768</v>
      </c>
      <c r="S593" t="s">
        <v>768</v>
      </c>
      <c r="T593" t="s">
        <v>769</v>
      </c>
      <c r="U593" t="s">
        <v>769</v>
      </c>
      <c r="V593" t="s">
        <v>769</v>
      </c>
      <c r="W593" t="s">
        <v>769</v>
      </c>
      <c r="X593" t="s">
        <v>770</v>
      </c>
      <c r="Y593" t="s">
        <v>770</v>
      </c>
      <c r="Z593" t="s">
        <v>770</v>
      </c>
      <c r="AA593" t="s">
        <v>770</v>
      </c>
      <c r="AB593" t="s">
        <v>771</v>
      </c>
      <c r="AC593" t="s">
        <v>771</v>
      </c>
      <c r="AD593" t="s">
        <v>771</v>
      </c>
      <c r="AE593" t="s">
        <v>771</v>
      </c>
      <c r="AF593" t="s">
        <v>772</v>
      </c>
      <c r="AG593" t="s">
        <v>772</v>
      </c>
      <c r="AH593" t="s">
        <v>772</v>
      </c>
      <c r="AI593" t="s">
        <v>772</v>
      </c>
      <c r="AJ593" t="s">
        <v>773</v>
      </c>
      <c r="AK593" t="s">
        <v>773</v>
      </c>
      <c r="AL593" t="s">
        <v>773</v>
      </c>
      <c r="AM593" t="s">
        <v>773</v>
      </c>
      <c r="AN593" t="s">
        <v>774</v>
      </c>
      <c r="AO593" t="s">
        <v>774</v>
      </c>
      <c r="AP593" t="s">
        <v>774</v>
      </c>
      <c r="AQ593" t="s">
        <v>774</v>
      </c>
      <c r="AR593" t="s">
        <v>775</v>
      </c>
      <c r="AS593" t="s">
        <v>775</v>
      </c>
      <c r="AT593" t="s">
        <v>775</v>
      </c>
      <c r="AU593" t="s">
        <v>775</v>
      </c>
      <c r="AV593" s="194"/>
      <c r="AW593" s="194"/>
      <c r="AX593" s="17"/>
      <c r="AY593" s="9"/>
      <c r="AZ593" s="9"/>
      <c r="BA593" s="9"/>
    </row>
    <row r="594" spans="1:53" ht="15" outlineLevel="1" x14ac:dyDescent="0.25">
      <c r="A594" s="7"/>
      <c r="B594" s="8"/>
      <c r="C594" s="18"/>
      <c r="D594" s="18"/>
      <c r="E594" s="18"/>
      <c r="F594" s="27"/>
      <c r="G594" s="27" t="s">
        <v>782</v>
      </c>
      <c r="H594" t="str">
        <f>H508</f>
        <v>early</v>
      </c>
      <c r="I594" t="str">
        <f t="shared" ref="I594:K594" si="150">I508</f>
        <v>at_seeding</v>
      </c>
      <c r="J594" t="str">
        <f t="shared" si="150"/>
        <v>mid</v>
      </c>
      <c r="K594" t="str">
        <f t="shared" si="150"/>
        <v>late</v>
      </c>
      <c r="L594" t="str">
        <f>H594</f>
        <v>early</v>
      </c>
      <c r="M594" t="str">
        <f t="shared" ref="M594:AU594" si="151">I594</f>
        <v>at_seeding</v>
      </c>
      <c r="N594" t="str">
        <f t="shared" si="151"/>
        <v>mid</v>
      </c>
      <c r="O594" t="str">
        <f t="shared" si="151"/>
        <v>late</v>
      </c>
      <c r="P594" t="str">
        <f t="shared" si="151"/>
        <v>early</v>
      </c>
      <c r="Q594" t="str">
        <f t="shared" si="151"/>
        <v>at_seeding</v>
      </c>
      <c r="R594" t="str">
        <f t="shared" si="151"/>
        <v>mid</v>
      </c>
      <c r="S594" t="str">
        <f t="shared" si="151"/>
        <v>late</v>
      </c>
      <c r="T594" t="str">
        <f t="shared" si="151"/>
        <v>early</v>
      </c>
      <c r="U594" t="str">
        <f t="shared" si="151"/>
        <v>at_seeding</v>
      </c>
      <c r="V594" t="str">
        <f t="shared" si="151"/>
        <v>mid</v>
      </c>
      <c r="W594" t="str">
        <f t="shared" si="151"/>
        <v>late</v>
      </c>
      <c r="X594" t="str">
        <f t="shared" si="151"/>
        <v>early</v>
      </c>
      <c r="Y594" t="str">
        <f t="shared" si="151"/>
        <v>at_seeding</v>
      </c>
      <c r="Z594" t="str">
        <f t="shared" si="151"/>
        <v>mid</v>
      </c>
      <c r="AA594" t="str">
        <f t="shared" si="151"/>
        <v>late</v>
      </c>
      <c r="AB594" t="str">
        <f t="shared" si="151"/>
        <v>early</v>
      </c>
      <c r="AC594" t="str">
        <f t="shared" si="151"/>
        <v>at_seeding</v>
      </c>
      <c r="AD594" t="str">
        <f t="shared" si="151"/>
        <v>mid</v>
      </c>
      <c r="AE594" t="str">
        <f t="shared" si="151"/>
        <v>late</v>
      </c>
      <c r="AF594" t="str">
        <f t="shared" si="151"/>
        <v>early</v>
      </c>
      <c r="AG594" t="str">
        <f t="shared" si="151"/>
        <v>at_seeding</v>
      </c>
      <c r="AH594" t="str">
        <f t="shared" si="151"/>
        <v>mid</v>
      </c>
      <c r="AI594" t="str">
        <f t="shared" si="151"/>
        <v>late</v>
      </c>
      <c r="AJ594" t="str">
        <f t="shared" si="151"/>
        <v>early</v>
      </c>
      <c r="AK594" t="str">
        <f t="shared" si="151"/>
        <v>at_seeding</v>
      </c>
      <c r="AL594" t="str">
        <f t="shared" si="151"/>
        <v>mid</v>
      </c>
      <c r="AM594" t="str">
        <f t="shared" si="151"/>
        <v>late</v>
      </c>
      <c r="AN594" t="str">
        <f t="shared" si="151"/>
        <v>early</v>
      </c>
      <c r="AO594" t="str">
        <f t="shared" si="151"/>
        <v>at_seeding</v>
      </c>
      <c r="AP594" t="str">
        <f t="shared" si="151"/>
        <v>mid</v>
      </c>
      <c r="AQ594" t="str">
        <f t="shared" si="151"/>
        <v>late</v>
      </c>
      <c r="AR594" t="str">
        <f t="shared" si="151"/>
        <v>early</v>
      </c>
      <c r="AS594" t="str">
        <f t="shared" si="151"/>
        <v>at_seeding</v>
      </c>
      <c r="AT594" t="str">
        <f t="shared" si="151"/>
        <v>mid</v>
      </c>
      <c r="AU594" t="str">
        <f t="shared" si="151"/>
        <v>late</v>
      </c>
      <c r="AV594" s="194"/>
      <c r="AW594" s="194"/>
      <c r="AX594" s="17"/>
      <c r="AY594" s="9"/>
      <c r="AZ594" s="9"/>
      <c r="BA594" s="9"/>
    </row>
    <row r="595" spans="1:53" ht="15" outlineLevel="1" x14ac:dyDescent="0.25">
      <c r="A595" s="7"/>
      <c r="B595" s="8"/>
      <c r="C595" s="18"/>
      <c r="D595" s="18"/>
      <c r="E595" s="18"/>
      <c r="F595" s="27"/>
      <c r="G595" s="27" t="str">
        <f t="shared" ref="G595:G626" si="152">_xlfn.CONCAT(H161:M161)</f>
        <v>AAAA2A1a</v>
      </c>
      <c r="H595" s="230">
        <f t="shared" ref="H595:K614" si="153">IF(H509&gt;0,1,0)</f>
        <v>1</v>
      </c>
      <c r="I595" s="230">
        <f t="shared" si="153"/>
        <v>0</v>
      </c>
      <c r="J595" s="230">
        <f t="shared" si="153"/>
        <v>1</v>
      </c>
      <c r="K595" s="230">
        <f t="shared" si="153"/>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5" outlineLevel="1" x14ac:dyDescent="0.25">
      <c r="A596" s="7"/>
      <c r="B596" s="8"/>
      <c r="C596" s="18"/>
      <c r="D596" s="18"/>
      <c r="E596" s="18"/>
      <c r="F596" s="27"/>
      <c r="G596" s="27" t="str">
        <f t="shared" si="152"/>
        <v>GGGGAg1a2</v>
      </c>
      <c r="H596" s="230">
        <f t="shared" si="153"/>
        <v>0</v>
      </c>
      <c r="I596" s="230">
        <f t="shared" si="153"/>
        <v>0</v>
      </c>
      <c r="J596" s="230">
        <f t="shared" si="153"/>
        <v>0</v>
      </c>
      <c r="K596" s="230">
        <f t="shared" si="153"/>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5" outlineLevel="1" x14ac:dyDescent="0.25">
      <c r="A597" s="7"/>
      <c r="B597" s="8"/>
      <c r="C597" s="18"/>
      <c r="D597" s="18"/>
      <c r="E597" s="18"/>
      <c r="F597" s="27"/>
      <c r="G597" s="27" t="str">
        <f t="shared" si="152"/>
        <v>GGGGSg1a2</v>
      </c>
      <c r="H597" s="230">
        <f t="shared" si="153"/>
        <v>0</v>
      </c>
      <c r="I597" s="230">
        <f t="shared" si="153"/>
        <v>0</v>
      </c>
      <c r="J597" s="230">
        <f t="shared" si="153"/>
        <v>0</v>
      </c>
      <c r="K597" s="230">
        <f t="shared" si="153"/>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5" outlineLevel="1" x14ac:dyDescent="0.25">
      <c r="A598" s="7"/>
      <c r="B598" s="8"/>
      <c r="C598" s="18"/>
      <c r="D598" s="18"/>
      <c r="E598" s="18"/>
      <c r="F598" s="27"/>
      <c r="G598" s="27" t="str">
        <f t="shared" si="152"/>
        <v>GGGAg2Na2</v>
      </c>
      <c r="H598" s="230">
        <f t="shared" si="153"/>
        <v>0</v>
      </c>
      <c r="I598" s="230">
        <f t="shared" si="153"/>
        <v>0</v>
      </c>
      <c r="J598" s="230">
        <f t="shared" si="153"/>
        <v>0</v>
      </c>
      <c r="K598" s="230">
        <f t="shared" si="153"/>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5" outlineLevel="1" x14ac:dyDescent="0.25">
      <c r="A599" s="7"/>
      <c r="B599" s="8"/>
      <c r="C599" s="18"/>
      <c r="D599" s="18"/>
      <c r="E599" s="18"/>
      <c r="F599" s="27"/>
      <c r="G599" s="27" t="str">
        <f t="shared" si="152"/>
        <v>GGGAg2Ea2</v>
      </c>
      <c r="H599" s="230">
        <f t="shared" si="153"/>
        <v>0</v>
      </c>
      <c r="I599" s="230">
        <f t="shared" si="153"/>
        <v>0</v>
      </c>
      <c r="J599" s="230">
        <f t="shared" si="153"/>
        <v>0</v>
      </c>
      <c r="K599" s="230">
        <f t="shared" si="153"/>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5" outlineLevel="1" x14ac:dyDescent="0.25">
      <c r="A600" s="7"/>
      <c r="B600" s="8"/>
      <c r="C600" s="18"/>
      <c r="D600" s="18"/>
      <c r="E600" s="18"/>
      <c r="F600" s="27"/>
      <c r="G600" s="27" t="str">
        <f t="shared" si="152"/>
        <v>GGGAg2OFa2</v>
      </c>
      <c r="H600" s="230">
        <f t="shared" si="153"/>
        <v>0</v>
      </c>
      <c r="I600" s="230">
        <f t="shared" si="153"/>
        <v>0</v>
      </c>
      <c r="J600" s="230">
        <f t="shared" si="153"/>
        <v>0</v>
      </c>
      <c r="K600" s="230">
        <f t="shared" si="153"/>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5" outlineLevel="1" x14ac:dyDescent="0.25">
      <c r="A601" s="7"/>
      <c r="B601" s="8"/>
      <c r="C601" s="18"/>
      <c r="D601" s="18"/>
      <c r="E601" s="18"/>
      <c r="F601" s="27"/>
      <c r="G601" s="27" t="str">
        <f t="shared" si="152"/>
        <v>GGGC1Na2</v>
      </c>
      <c r="H601" s="230">
        <f t="shared" si="153"/>
        <v>0</v>
      </c>
      <c r="I601" s="230">
        <f t="shared" si="153"/>
        <v>0</v>
      </c>
      <c r="J601" s="230">
        <f t="shared" si="153"/>
        <v>0</v>
      </c>
      <c r="K601" s="230">
        <f t="shared" si="153"/>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5" outlineLevel="1" x14ac:dyDescent="0.25">
      <c r="A602" s="7"/>
      <c r="B602" s="8"/>
      <c r="C602" s="18"/>
      <c r="D602" s="18"/>
      <c r="E602" s="18"/>
      <c r="F602" s="27"/>
      <c r="G602" s="27" t="str">
        <f t="shared" si="152"/>
        <v>GGGC1Ea2</v>
      </c>
      <c r="H602" s="230">
        <f t="shared" si="153"/>
        <v>0</v>
      </c>
      <c r="I602" s="230">
        <f t="shared" si="153"/>
        <v>0</v>
      </c>
      <c r="J602" s="230">
        <f t="shared" si="153"/>
        <v>0</v>
      </c>
      <c r="K602" s="230">
        <f t="shared" si="153"/>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5" outlineLevel="1" x14ac:dyDescent="0.25">
      <c r="A603" s="7"/>
      <c r="B603" s="8"/>
      <c r="C603" s="18"/>
      <c r="D603" s="18"/>
      <c r="E603" s="18"/>
      <c r="F603" s="27"/>
      <c r="G603" s="27" t="str">
        <f t="shared" si="152"/>
        <v>GGGC1Pa2</v>
      </c>
      <c r="H603" s="230">
        <f t="shared" si="153"/>
        <v>0</v>
      </c>
      <c r="I603" s="230">
        <f t="shared" si="153"/>
        <v>0</v>
      </c>
      <c r="J603" s="230">
        <f t="shared" si="153"/>
        <v>0</v>
      </c>
      <c r="K603" s="230">
        <f t="shared" si="153"/>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5" outlineLevel="1" x14ac:dyDescent="0.25">
      <c r="A604" s="7"/>
      <c r="B604" s="8"/>
      <c r="C604" s="18"/>
      <c r="D604" s="18"/>
      <c r="E604" s="18"/>
      <c r="F604" s="27"/>
      <c r="G604" s="27" t="str">
        <f t="shared" si="152"/>
        <v>GGGC1OFa2</v>
      </c>
      <c r="H604" s="230">
        <f t="shared" si="153"/>
        <v>0</v>
      </c>
      <c r="I604" s="230">
        <f t="shared" si="153"/>
        <v>0</v>
      </c>
      <c r="J604" s="230">
        <f t="shared" si="153"/>
        <v>0</v>
      </c>
      <c r="K604" s="230">
        <f t="shared" si="153"/>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5" outlineLevel="1" x14ac:dyDescent="0.25">
      <c r="A605" s="7"/>
      <c r="B605" s="8"/>
      <c r="C605" s="18"/>
      <c r="D605" s="18"/>
      <c r="E605" s="18"/>
      <c r="F605" s="27"/>
      <c r="G605" s="27" t="str">
        <f t="shared" si="152"/>
        <v>SPSPSPSPSPsp</v>
      </c>
      <c r="H605" s="230">
        <f t="shared" si="153"/>
        <v>0</v>
      </c>
      <c r="I605" s="230">
        <f t="shared" si="153"/>
        <v>0</v>
      </c>
      <c r="J605" s="230">
        <f t="shared" si="153"/>
        <v>0</v>
      </c>
      <c r="K605" s="230">
        <f t="shared" si="153"/>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5" outlineLevel="1" x14ac:dyDescent="0.25">
      <c r="A606" s="7"/>
      <c r="B606" s="8"/>
      <c r="C606" s="18"/>
      <c r="D606" s="18"/>
      <c r="E606" s="18"/>
      <c r="F606" s="27"/>
      <c r="G606" s="27" t="str">
        <f t="shared" si="152"/>
        <v>ANWFWb</v>
      </c>
      <c r="H606" s="230">
        <f t="shared" si="153"/>
        <v>0</v>
      </c>
      <c r="I606" s="230">
        <f t="shared" si="153"/>
        <v>1</v>
      </c>
      <c r="J606" s="230">
        <f t="shared" si="153"/>
        <v>1</v>
      </c>
      <c r="K606" s="230">
        <f t="shared" si="153"/>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5" outlineLevel="1" x14ac:dyDescent="0.25">
      <c r="A607" s="7"/>
      <c r="B607" s="8"/>
      <c r="C607" s="18"/>
      <c r="D607" s="18"/>
      <c r="E607" s="18"/>
      <c r="F607" s="27"/>
      <c r="G607" s="27" t="str">
        <f t="shared" si="152"/>
        <v>ANWFWbd</v>
      </c>
      <c r="H607" s="230">
        <f t="shared" si="153"/>
        <v>0</v>
      </c>
      <c r="I607" s="230">
        <f t="shared" si="153"/>
        <v>1</v>
      </c>
      <c r="J607" s="230">
        <f t="shared" si="153"/>
        <v>1</v>
      </c>
      <c r="K607" s="230">
        <f t="shared" si="153"/>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5" outlineLevel="1" x14ac:dyDescent="0.25">
      <c r="A608" s="7"/>
      <c r="B608" s="8"/>
      <c r="C608" s="18"/>
      <c r="D608" s="18"/>
      <c r="E608" s="18"/>
      <c r="F608" s="27"/>
      <c r="G608" s="27" t="str">
        <f t="shared" si="152"/>
        <v>AANWFw</v>
      </c>
      <c r="H608" s="230">
        <f t="shared" si="153"/>
        <v>0</v>
      </c>
      <c r="I608" s="230">
        <f t="shared" si="153"/>
        <v>1</v>
      </c>
      <c r="J608" s="230">
        <f t="shared" si="153"/>
        <v>1</v>
      </c>
      <c r="K608" s="230">
        <f t="shared" si="153"/>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5" outlineLevel="1" x14ac:dyDescent="0.25">
      <c r="A609" s="7"/>
      <c r="B609" s="8"/>
      <c r="C609" s="18"/>
      <c r="D609" s="18"/>
      <c r="E609" s="18"/>
      <c r="F609" s="27"/>
      <c r="G609" s="27" t="str">
        <f t="shared" si="152"/>
        <v>AANWFwd</v>
      </c>
      <c r="H609" s="230">
        <f t="shared" si="153"/>
        <v>0</v>
      </c>
      <c r="I609" s="230">
        <f t="shared" si="153"/>
        <v>1</v>
      </c>
      <c r="J609" s="230">
        <f t="shared" si="153"/>
        <v>1</v>
      </c>
      <c r="K609" s="230">
        <f t="shared" si="153"/>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5" outlineLevel="1" x14ac:dyDescent="0.25">
      <c r="A610" s="7"/>
      <c r="B610" s="8"/>
      <c r="C610" s="18"/>
      <c r="D610" s="18"/>
      <c r="E610" s="18"/>
      <c r="F610" s="27"/>
      <c r="G610" s="27" t="str">
        <f t="shared" si="152"/>
        <v>AAANWf</v>
      </c>
      <c r="H610" s="230">
        <f t="shared" si="153"/>
        <v>0</v>
      </c>
      <c r="I610" s="230">
        <f t="shared" si="153"/>
        <v>1</v>
      </c>
      <c r="J610" s="230">
        <f t="shared" si="153"/>
        <v>0</v>
      </c>
      <c r="K610" s="230">
        <f t="shared" si="153"/>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5" outlineLevel="1" x14ac:dyDescent="0.25">
      <c r="A611" s="7"/>
      <c r="B611" s="8"/>
      <c r="C611" s="18"/>
      <c r="D611" s="18"/>
      <c r="E611" s="18"/>
      <c r="F611" s="27"/>
      <c r="G611" s="27" t="str">
        <f t="shared" si="152"/>
        <v>YAAA2Nw</v>
      </c>
      <c r="H611" s="230">
        <f t="shared" si="153"/>
        <v>0</v>
      </c>
      <c r="I611" s="230">
        <f t="shared" si="153"/>
        <v>1</v>
      </c>
      <c r="J611" s="230">
        <f t="shared" si="153"/>
        <v>1</v>
      </c>
      <c r="K611" s="230">
        <f t="shared" si="153"/>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5" outlineLevel="1" x14ac:dyDescent="0.25">
      <c r="A612" s="7"/>
      <c r="B612" s="8"/>
      <c r="C612" s="18"/>
      <c r="D612" s="18"/>
      <c r="E612" s="18"/>
      <c r="F612" s="27"/>
      <c r="G612" s="27" t="str">
        <f t="shared" si="152"/>
        <v>YAAA2Nwd</v>
      </c>
      <c r="H612" s="230">
        <f t="shared" si="153"/>
        <v>0</v>
      </c>
      <c r="I612" s="230">
        <f t="shared" si="153"/>
        <v>1</v>
      </c>
      <c r="J612" s="230">
        <f t="shared" si="153"/>
        <v>1</v>
      </c>
      <c r="K612" s="230">
        <f t="shared" si="153"/>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5" outlineLevel="1" x14ac:dyDescent="0.25">
      <c r="A613" s="7"/>
      <c r="B613" s="8"/>
      <c r="C613" s="18"/>
      <c r="D613" s="18"/>
      <c r="E613" s="18"/>
      <c r="F613" s="27"/>
      <c r="G613" s="27" t="str">
        <f t="shared" si="152"/>
        <v>YYAA2A1z</v>
      </c>
      <c r="H613" s="230">
        <f t="shared" si="153"/>
        <v>0</v>
      </c>
      <c r="I613" s="230">
        <f t="shared" si="153"/>
        <v>1</v>
      </c>
      <c r="J613" s="230">
        <f t="shared" si="153"/>
        <v>1</v>
      </c>
      <c r="K613" s="230">
        <f t="shared" si="153"/>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5" outlineLevel="1" x14ac:dyDescent="0.25">
      <c r="A614" s="7"/>
      <c r="B614" s="8"/>
      <c r="C614" s="18"/>
      <c r="D614" s="18"/>
      <c r="E614" s="18"/>
      <c r="F614" s="27"/>
      <c r="G614" s="27" t="str">
        <f t="shared" si="152"/>
        <v>YYBA2A1a</v>
      </c>
      <c r="H614" s="230">
        <f t="shared" si="153"/>
        <v>1</v>
      </c>
      <c r="I614" s="230">
        <f t="shared" si="153"/>
        <v>0</v>
      </c>
      <c r="J614" s="230">
        <f t="shared" si="153"/>
        <v>1</v>
      </c>
      <c r="K614" s="230">
        <f t="shared" si="153"/>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5" outlineLevel="1" x14ac:dyDescent="0.25">
      <c r="A615" s="7"/>
      <c r="B615" s="8"/>
      <c r="C615" s="18"/>
      <c r="D615" s="18"/>
      <c r="E615" s="18"/>
      <c r="F615" s="27"/>
      <c r="G615" s="27" t="str">
        <f t="shared" si="152"/>
        <v>YYWBA1a</v>
      </c>
      <c r="H615" s="230">
        <f t="shared" ref="H615:K634" si="154">IF(H529&gt;0,1,0)</f>
        <v>1</v>
      </c>
      <c r="I615" s="230">
        <f t="shared" si="154"/>
        <v>0</v>
      </c>
      <c r="J615" s="230">
        <f t="shared" si="154"/>
        <v>1</v>
      </c>
      <c r="K615" s="230">
        <f t="shared" si="154"/>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5" outlineLevel="1" x14ac:dyDescent="0.25">
      <c r="A616" s="7"/>
      <c r="B616" s="8"/>
      <c r="C616" s="18"/>
      <c r="D616" s="18"/>
      <c r="E616" s="18"/>
      <c r="F616" s="27"/>
      <c r="G616" s="27" t="str">
        <f t="shared" si="152"/>
        <v>YYFWBa</v>
      </c>
      <c r="H616" s="230">
        <f t="shared" si="154"/>
        <v>1</v>
      </c>
      <c r="I616" s="230">
        <f t="shared" si="154"/>
        <v>0</v>
      </c>
      <c r="J616" s="230">
        <f t="shared" si="154"/>
        <v>1</v>
      </c>
      <c r="K616" s="230">
        <f t="shared" si="154"/>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5" outlineLevel="1" x14ac:dyDescent="0.25">
      <c r="A617" s="7"/>
      <c r="B617" s="8"/>
      <c r="C617" s="18"/>
      <c r="D617" s="18"/>
      <c r="E617" s="18"/>
      <c r="F617" s="27"/>
      <c r="G617" s="27" t="str">
        <f t="shared" si="152"/>
        <v>AAANBo</v>
      </c>
      <c r="H617" s="230">
        <f t="shared" si="154"/>
        <v>0</v>
      </c>
      <c r="I617" s="230">
        <f t="shared" si="154"/>
        <v>1</v>
      </c>
      <c r="J617" s="230">
        <f t="shared" si="154"/>
        <v>1</v>
      </c>
      <c r="K617" s="230">
        <f t="shared" si="154"/>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5" outlineLevel="1" x14ac:dyDescent="0.25">
      <c r="A618" s="7"/>
      <c r="B618" s="8"/>
      <c r="C618" s="18"/>
      <c r="D618" s="18"/>
      <c r="E618" s="18"/>
      <c r="F618" s="27"/>
      <c r="G618" s="27" t="str">
        <f t="shared" si="152"/>
        <v>AAANBod</v>
      </c>
      <c r="H618" s="230">
        <f t="shared" si="154"/>
        <v>0</v>
      </c>
      <c r="I618" s="230">
        <f t="shared" si="154"/>
        <v>1</v>
      </c>
      <c r="J618" s="230">
        <f t="shared" si="154"/>
        <v>1</v>
      </c>
      <c r="K618" s="230">
        <f t="shared" si="154"/>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5" outlineLevel="1" x14ac:dyDescent="0.25">
      <c r="A619" s="7"/>
      <c r="B619" s="8"/>
      <c r="C619" s="18"/>
      <c r="D619" s="18"/>
      <c r="E619" s="18"/>
      <c r="F619" s="27"/>
      <c r="G619" s="27" t="str">
        <f t="shared" si="152"/>
        <v>AAAA2Nb</v>
      </c>
      <c r="H619" s="230">
        <f t="shared" si="154"/>
        <v>0</v>
      </c>
      <c r="I619" s="230">
        <f t="shared" si="154"/>
        <v>1</v>
      </c>
      <c r="J619" s="230">
        <f t="shared" si="154"/>
        <v>1</v>
      </c>
      <c r="K619" s="230">
        <f t="shared" si="154"/>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5" outlineLevel="1" x14ac:dyDescent="0.25">
      <c r="A620" s="7"/>
      <c r="B620" s="8"/>
      <c r="C620" s="18"/>
      <c r="D620" s="18"/>
      <c r="E620" s="18"/>
      <c r="F620" s="27"/>
      <c r="G620" s="27" t="str">
        <f t="shared" si="152"/>
        <v>AAAA2Nbd</v>
      </c>
      <c r="H620" s="230">
        <f t="shared" si="154"/>
        <v>0</v>
      </c>
      <c r="I620" s="230">
        <f t="shared" si="154"/>
        <v>1</v>
      </c>
      <c r="J620" s="230">
        <f t="shared" si="154"/>
        <v>1</v>
      </c>
      <c r="K620" s="230">
        <f t="shared" si="154"/>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5" outlineLevel="1" x14ac:dyDescent="0.25">
      <c r="A621" s="7"/>
      <c r="B621" s="8"/>
      <c r="C621" s="18"/>
      <c r="D621" s="18"/>
      <c r="E621" s="18"/>
      <c r="F621" s="27"/>
      <c r="G621" s="27" t="str">
        <f t="shared" si="152"/>
        <v>AAAA2A1z</v>
      </c>
      <c r="H621" s="230">
        <f t="shared" si="154"/>
        <v>0</v>
      </c>
      <c r="I621" s="230">
        <f t="shared" si="154"/>
        <v>1</v>
      </c>
      <c r="J621" s="230">
        <f t="shared" si="154"/>
        <v>1</v>
      </c>
      <c r="K621" s="230">
        <f t="shared" si="154"/>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5" outlineLevel="1" x14ac:dyDescent="0.25">
      <c r="A622" s="7"/>
      <c r="B622" s="8"/>
      <c r="C622" s="18"/>
      <c r="D622" s="18"/>
      <c r="E622" s="18"/>
      <c r="F622" s="27"/>
      <c r="G622" s="27" t="str">
        <f t="shared" si="152"/>
        <v>YAAA2A1a</v>
      </c>
      <c r="H622" s="230">
        <f t="shared" si="154"/>
        <v>1</v>
      </c>
      <c r="I622" s="230">
        <f t="shared" si="154"/>
        <v>0</v>
      </c>
      <c r="J622" s="230">
        <f t="shared" si="154"/>
        <v>1</v>
      </c>
      <c r="K622" s="230">
        <f t="shared" si="154"/>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5" outlineLevel="1" x14ac:dyDescent="0.25">
      <c r="A623" s="7"/>
      <c r="B623" s="8"/>
      <c r="C623" s="18"/>
      <c r="D623" s="18"/>
      <c r="E623" s="18"/>
      <c r="F623" s="27"/>
      <c r="G623" s="27" t="str">
        <f t="shared" si="152"/>
        <v>YYAA2A1a</v>
      </c>
      <c r="H623" s="230">
        <f t="shared" si="154"/>
        <v>1</v>
      </c>
      <c r="I623" s="230">
        <f t="shared" si="154"/>
        <v>0</v>
      </c>
      <c r="J623" s="230">
        <f t="shared" si="154"/>
        <v>1</v>
      </c>
      <c r="K623" s="230">
        <f t="shared" si="154"/>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5" outlineLevel="1" x14ac:dyDescent="0.25">
      <c r="A624" s="7"/>
      <c r="B624" s="8"/>
      <c r="C624" s="18"/>
      <c r="D624" s="18"/>
      <c r="E624" s="18"/>
      <c r="F624" s="27"/>
      <c r="G624" s="27" t="str">
        <f t="shared" si="152"/>
        <v>YYOA2A1a</v>
      </c>
      <c r="H624" s="230">
        <f t="shared" si="154"/>
        <v>1</v>
      </c>
      <c r="I624" s="230">
        <f t="shared" si="154"/>
        <v>0</v>
      </c>
      <c r="J624" s="230">
        <f t="shared" si="154"/>
        <v>1</v>
      </c>
      <c r="K624" s="230">
        <f t="shared" si="154"/>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5" outlineLevel="1" x14ac:dyDescent="0.25">
      <c r="A625" s="7"/>
      <c r="B625" s="8"/>
      <c r="C625" s="18"/>
      <c r="D625" s="18"/>
      <c r="E625" s="18"/>
      <c r="F625" s="27"/>
      <c r="G625" s="27" t="str">
        <f t="shared" si="152"/>
        <v>AYBOA1a</v>
      </c>
      <c r="H625" s="230">
        <f t="shared" si="154"/>
        <v>1</v>
      </c>
      <c r="I625" s="230">
        <f t="shared" si="154"/>
        <v>0</v>
      </c>
      <c r="J625" s="230">
        <f t="shared" si="154"/>
        <v>1</v>
      </c>
      <c r="K625" s="230">
        <f t="shared" si="154"/>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5" outlineLevel="1" x14ac:dyDescent="0.25">
      <c r="A626" s="7"/>
      <c r="B626" s="8"/>
      <c r="C626" s="18"/>
      <c r="D626" s="18"/>
      <c r="E626" s="18"/>
      <c r="F626" s="27"/>
      <c r="G626" s="27" t="str">
        <f t="shared" si="152"/>
        <v>AANBOa</v>
      </c>
      <c r="H626" s="230">
        <f t="shared" si="154"/>
        <v>1</v>
      </c>
      <c r="I626" s="230">
        <f t="shared" si="154"/>
        <v>0</v>
      </c>
      <c r="J626" s="230">
        <f t="shared" si="154"/>
        <v>1</v>
      </c>
      <c r="K626" s="230">
        <f t="shared" si="154"/>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5" outlineLevel="1" x14ac:dyDescent="0.25">
      <c r="A627" s="7"/>
      <c r="B627" s="8"/>
      <c r="C627" s="18"/>
      <c r="D627" s="18"/>
      <c r="E627" s="18"/>
      <c r="F627" s="27"/>
      <c r="G627" s="27" t="str">
        <f t="shared" ref="G627:G652" si="155">_xlfn.CONCAT(H193:M193)</f>
        <v>YABA2Ba</v>
      </c>
      <c r="H627" s="230">
        <f t="shared" si="154"/>
        <v>1</v>
      </c>
      <c r="I627" s="230">
        <f t="shared" si="154"/>
        <v>0</v>
      </c>
      <c r="J627" s="230">
        <f t="shared" si="154"/>
        <v>1</v>
      </c>
      <c r="K627" s="230">
        <f t="shared" si="154"/>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5" outlineLevel="1" x14ac:dyDescent="0.25">
      <c r="A628" s="7"/>
      <c r="B628" s="8"/>
      <c r="C628" s="18"/>
      <c r="D628" s="18"/>
      <c r="E628" s="18"/>
      <c r="F628" s="27"/>
      <c r="G628" s="27" t="str">
        <f t="shared" si="155"/>
        <v>AYABA1b</v>
      </c>
      <c r="H628" s="230">
        <f t="shared" si="154"/>
        <v>0</v>
      </c>
      <c r="I628" s="230">
        <f t="shared" si="154"/>
        <v>1</v>
      </c>
      <c r="J628" s="230">
        <f t="shared" si="154"/>
        <v>1</v>
      </c>
      <c r="K628" s="230">
        <f t="shared" si="154"/>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5" outlineLevel="1" x14ac:dyDescent="0.25">
      <c r="A629" s="7"/>
      <c r="B629" s="8"/>
      <c r="C629" s="18"/>
      <c r="D629" s="18"/>
      <c r="E629" s="18"/>
      <c r="F629" s="27"/>
      <c r="G629" s="27" t="str">
        <f t="shared" si="155"/>
        <v>YAOA2OFa</v>
      </c>
      <c r="H629" s="230">
        <f t="shared" si="154"/>
        <v>1</v>
      </c>
      <c r="I629" s="230">
        <f t="shared" si="154"/>
        <v>0</v>
      </c>
      <c r="J629" s="230">
        <f t="shared" si="154"/>
        <v>1</v>
      </c>
      <c r="K629" s="230">
        <f t="shared" si="154"/>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5" outlineLevel="1" x14ac:dyDescent="0.25">
      <c r="A630" s="7"/>
      <c r="B630" s="8"/>
      <c r="C630" s="18"/>
      <c r="D630" s="18"/>
      <c r="E630" s="18"/>
      <c r="F630" s="27"/>
      <c r="G630" s="27" t="str">
        <f t="shared" si="155"/>
        <v>AYAOA1of</v>
      </c>
      <c r="H630" s="230">
        <f t="shared" si="154"/>
        <v>0</v>
      </c>
      <c r="I630" s="230">
        <f t="shared" si="154"/>
        <v>1</v>
      </c>
      <c r="J630" s="230">
        <f t="shared" si="154"/>
        <v>0</v>
      </c>
      <c r="K630" s="230">
        <f t="shared" si="154"/>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5" outlineLevel="1" x14ac:dyDescent="0.25">
      <c r="A631" s="7"/>
      <c r="B631" s="8"/>
      <c r="C631" s="18"/>
      <c r="D631" s="18"/>
      <c r="E631" s="18"/>
      <c r="F631" s="27"/>
      <c r="G631" s="27" t="str">
        <f t="shared" si="155"/>
        <v>YYNBNb</v>
      </c>
      <c r="H631" s="230">
        <f t="shared" si="154"/>
        <v>0</v>
      </c>
      <c r="I631" s="230">
        <f t="shared" si="154"/>
        <v>1</v>
      </c>
      <c r="J631" s="230">
        <f t="shared" si="154"/>
        <v>1</v>
      </c>
      <c r="K631" s="230">
        <f t="shared" si="154"/>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5" outlineLevel="1" x14ac:dyDescent="0.25">
      <c r="A632" s="7"/>
      <c r="B632" s="8"/>
      <c r="C632" s="18"/>
      <c r="D632" s="18"/>
      <c r="E632" s="18"/>
      <c r="F632" s="27"/>
      <c r="G632" s="27" t="str">
        <f t="shared" si="155"/>
        <v>YYNBNbd</v>
      </c>
      <c r="H632" s="230">
        <f t="shared" si="154"/>
        <v>0</v>
      </c>
      <c r="I632" s="230">
        <f t="shared" si="154"/>
        <v>1</v>
      </c>
      <c r="J632" s="230">
        <f t="shared" si="154"/>
        <v>1</v>
      </c>
      <c r="K632" s="230">
        <f t="shared" si="154"/>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5" outlineLevel="1" x14ac:dyDescent="0.25">
      <c r="A633" s="7"/>
      <c r="B633" s="8"/>
      <c r="C633" s="18"/>
      <c r="D633" s="18"/>
      <c r="E633" s="18"/>
      <c r="F633" s="27"/>
      <c r="G633" s="27" t="str">
        <f t="shared" si="155"/>
        <v>YYBNBz</v>
      </c>
      <c r="H633" s="230">
        <f t="shared" si="154"/>
        <v>0</v>
      </c>
      <c r="I633" s="230">
        <f t="shared" si="154"/>
        <v>1</v>
      </c>
      <c r="J633" s="230">
        <f t="shared" si="154"/>
        <v>1</v>
      </c>
      <c r="K633" s="230">
        <f t="shared" si="154"/>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5" outlineLevel="1" x14ac:dyDescent="0.25">
      <c r="A634" s="7"/>
      <c r="B634" s="8"/>
      <c r="C634" s="18"/>
      <c r="D634" s="18"/>
      <c r="E634" s="18"/>
      <c r="F634" s="27"/>
      <c r="G634" s="27" t="str">
        <f t="shared" si="155"/>
        <v>YYBNBzd</v>
      </c>
      <c r="H634" s="230">
        <f t="shared" si="154"/>
        <v>0</v>
      </c>
      <c r="I634" s="230">
        <f t="shared" si="154"/>
        <v>1</v>
      </c>
      <c r="J634" s="230">
        <f t="shared" si="154"/>
        <v>1</v>
      </c>
      <c r="K634" s="230">
        <f t="shared" si="154"/>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25">
      <c r="A635" s="7"/>
      <c r="B635" s="8"/>
      <c r="C635" s="18"/>
      <c r="D635" s="18"/>
      <c r="E635" s="18"/>
      <c r="F635" s="34"/>
      <c r="G635" s="27" t="str">
        <f t="shared" si="155"/>
        <v>YYBNBr</v>
      </c>
      <c r="H635" s="230">
        <f t="shared" ref="H635:K636" si="156">IF(H549&gt;0,1,0)</f>
        <v>0</v>
      </c>
      <c r="I635" s="230">
        <f t="shared" si="156"/>
        <v>1</v>
      </c>
      <c r="J635" s="230">
        <f t="shared" si="156"/>
        <v>1</v>
      </c>
      <c r="K635" s="230">
        <f t="shared" si="156"/>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25">
      <c r="A636" s="7"/>
      <c r="B636" s="8"/>
      <c r="C636" s="18"/>
      <c r="D636" s="18"/>
      <c r="E636" s="18"/>
      <c r="F636" s="34"/>
      <c r="G636" s="27" t="str">
        <f t="shared" si="155"/>
        <v>YYBNBrd</v>
      </c>
      <c r="H636" s="230">
        <f t="shared" si="156"/>
        <v>0</v>
      </c>
      <c r="I636" s="230">
        <f t="shared" si="156"/>
        <v>1</v>
      </c>
      <c r="J636" s="230">
        <f t="shared" si="156"/>
        <v>1</v>
      </c>
      <c r="K636" s="230">
        <f t="shared" si="156"/>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25">
      <c r="A637" s="7"/>
      <c r="B637" s="8"/>
      <c r="C637" s="18"/>
      <c r="D637" s="18"/>
      <c r="E637" s="18"/>
      <c r="F637" s="34"/>
      <c r="G637" s="27" t="str">
        <f t="shared" si="155"/>
        <v>YYBNBl</v>
      </c>
      <c r="H637" s="230">
        <f t="shared" ref="H637:K637" si="157">IF(H551&gt;0,1,0)</f>
        <v>0</v>
      </c>
      <c r="I637" s="230">
        <f t="shared" si="157"/>
        <v>1</v>
      </c>
      <c r="J637" s="230">
        <f t="shared" si="157"/>
        <v>0</v>
      </c>
      <c r="K637" s="230">
        <f t="shared" si="157"/>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25">
      <c r="A638" s="7"/>
      <c r="B638" s="8"/>
      <c r="C638" s="18"/>
      <c r="D638" s="18"/>
      <c r="E638" s="18"/>
      <c r="F638" s="34"/>
      <c r="G638" s="27" t="str">
        <f t="shared" si="155"/>
        <v>YYNBLb</v>
      </c>
      <c r="H638" s="230">
        <f t="shared" ref="H638:K638" si="158">IF(H552&gt;0,1,0)</f>
        <v>0</v>
      </c>
      <c r="I638" s="230">
        <f t="shared" si="158"/>
        <v>1</v>
      </c>
      <c r="J638" s="230">
        <f t="shared" si="158"/>
        <v>1</v>
      </c>
      <c r="K638" s="230">
        <f t="shared" si="158"/>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25">
      <c r="A639" s="7"/>
      <c r="B639" s="8"/>
      <c r="C639" s="18"/>
      <c r="D639" s="18"/>
      <c r="E639" s="18"/>
      <c r="F639" s="34"/>
      <c r="G639" s="27" t="str">
        <f t="shared" si="155"/>
        <v>YYNBLbd</v>
      </c>
      <c r="H639" s="230">
        <f t="shared" ref="H639:K639" si="159">IF(H553&gt;0,1,0)</f>
        <v>0</v>
      </c>
      <c r="I639" s="230">
        <f t="shared" si="159"/>
        <v>1</v>
      </c>
      <c r="J639" s="230">
        <f t="shared" si="159"/>
        <v>1</v>
      </c>
      <c r="K639" s="230">
        <f t="shared" si="159"/>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25">
      <c r="A640" s="7"/>
      <c r="B640" s="8"/>
      <c r="C640" s="18"/>
      <c r="D640" s="18"/>
      <c r="E640" s="18"/>
      <c r="F640" s="34"/>
      <c r="G640" s="27" t="str">
        <f t="shared" si="155"/>
        <v>YYBLBz</v>
      </c>
      <c r="H640" s="230">
        <f t="shared" ref="H640:K640" si="160">IF(H554&gt;0,1,0)</f>
        <v>0</v>
      </c>
      <c r="I640" s="230">
        <f t="shared" si="160"/>
        <v>1</v>
      </c>
      <c r="J640" s="230">
        <f t="shared" si="160"/>
        <v>1</v>
      </c>
      <c r="K640" s="230">
        <f t="shared" si="160"/>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25">
      <c r="A641" s="7"/>
      <c r="B641" s="8"/>
      <c r="C641" s="18"/>
      <c r="D641" s="18"/>
      <c r="E641" s="18"/>
      <c r="F641" s="34"/>
      <c r="G641" s="27" t="str">
        <f t="shared" si="155"/>
        <v>YYBLBzd</v>
      </c>
      <c r="H641" s="230">
        <f t="shared" ref="H641:K641" si="161">IF(H555&gt;0,1,0)</f>
        <v>0</v>
      </c>
      <c r="I641" s="230">
        <f t="shared" si="161"/>
        <v>1</v>
      </c>
      <c r="J641" s="230">
        <f t="shared" si="161"/>
        <v>1</v>
      </c>
      <c r="K641" s="230">
        <f t="shared" si="161"/>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25">
      <c r="A642" s="7"/>
      <c r="B642" s="8"/>
      <c r="C642" s="18"/>
      <c r="D642" s="18"/>
      <c r="E642" s="18"/>
      <c r="F642" s="34"/>
      <c r="G642" s="27" t="str">
        <f t="shared" si="155"/>
        <v>YYLBNb</v>
      </c>
      <c r="H642" s="230">
        <f t="shared" ref="H642:K642" si="162">IF(H556&gt;0,1,0)</f>
        <v>0</v>
      </c>
      <c r="I642" s="230">
        <f t="shared" si="162"/>
        <v>1</v>
      </c>
      <c r="J642" s="230">
        <f t="shared" si="162"/>
        <v>1</v>
      </c>
      <c r="K642" s="230">
        <f t="shared" si="162"/>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25">
      <c r="A643" s="7"/>
      <c r="B643" s="8"/>
      <c r="C643" s="18"/>
      <c r="D643" s="18"/>
      <c r="E643" s="18"/>
      <c r="F643" s="34"/>
      <c r="G643" s="27" t="str">
        <f t="shared" si="155"/>
        <v>YYLBNbd</v>
      </c>
      <c r="H643" s="230">
        <f t="shared" ref="H643:K643" si="163">IF(H557&gt;0,1,0)</f>
        <v>0</v>
      </c>
      <c r="I643" s="230">
        <f t="shared" si="163"/>
        <v>1</v>
      </c>
      <c r="J643" s="230">
        <f t="shared" si="163"/>
        <v>1</v>
      </c>
      <c r="K643" s="230">
        <f t="shared" si="163"/>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5" outlineLevel="1" x14ac:dyDescent="0.25">
      <c r="A644" s="7"/>
      <c r="B644" s="8"/>
      <c r="C644" s="18"/>
      <c r="D644" s="18"/>
      <c r="E644" s="18"/>
      <c r="F644" s="27"/>
      <c r="G644" s="27" t="str">
        <f t="shared" si="155"/>
        <v>YYNWNw</v>
      </c>
      <c r="H644" s="230">
        <f t="shared" ref="H644:K644" si="164">IF(H558&gt;0,1,0)</f>
        <v>0</v>
      </c>
      <c r="I644" s="230">
        <f t="shared" si="164"/>
        <v>1</v>
      </c>
      <c r="J644" s="230">
        <f t="shared" si="164"/>
        <v>1</v>
      </c>
      <c r="K644" s="230">
        <f t="shared" si="164"/>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5" outlineLevel="1" x14ac:dyDescent="0.25">
      <c r="A645" s="7"/>
      <c r="B645" s="8"/>
      <c r="C645" s="18"/>
      <c r="D645" s="18"/>
      <c r="E645" s="18"/>
      <c r="F645" s="27"/>
      <c r="G645" s="27" t="str">
        <f t="shared" si="155"/>
        <v>YYNWNwd</v>
      </c>
      <c r="H645" s="230">
        <f t="shared" ref="H645:K645" si="165">IF(H559&gt;0,1,0)</f>
        <v>0</v>
      </c>
      <c r="I645" s="230">
        <f t="shared" si="165"/>
        <v>1</v>
      </c>
      <c r="J645" s="230">
        <f t="shared" si="165"/>
        <v>1</v>
      </c>
      <c r="K645" s="230">
        <f t="shared" si="165"/>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5" outlineLevel="1" x14ac:dyDescent="0.25">
      <c r="A646" s="7"/>
      <c r="B646" s="8"/>
      <c r="C646" s="18"/>
      <c r="D646" s="18"/>
      <c r="E646" s="18"/>
      <c r="F646" s="27"/>
      <c r="G646" s="27" t="str">
        <f t="shared" si="155"/>
        <v>YYWNWz</v>
      </c>
      <c r="H646" s="230">
        <f t="shared" ref="H646:K646" si="166">IF(H560&gt;0,1,0)</f>
        <v>0</v>
      </c>
      <c r="I646" s="230">
        <f t="shared" si="166"/>
        <v>1</v>
      </c>
      <c r="J646" s="230">
        <f t="shared" si="166"/>
        <v>1</v>
      </c>
      <c r="K646" s="230">
        <f t="shared" si="166"/>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5" outlineLevel="1" x14ac:dyDescent="0.25">
      <c r="A647" s="7"/>
      <c r="B647" s="8"/>
      <c r="C647" s="18"/>
      <c r="D647" s="18"/>
      <c r="E647" s="18"/>
      <c r="F647" s="27"/>
      <c r="G647" s="27" t="str">
        <f t="shared" si="155"/>
        <v>YYWNWzd</v>
      </c>
      <c r="H647" s="230">
        <f t="shared" ref="H647:K647" si="167">IF(H561&gt;0,1,0)</f>
        <v>0</v>
      </c>
      <c r="I647" s="230">
        <f t="shared" si="167"/>
        <v>1</v>
      </c>
      <c r="J647" s="230">
        <f t="shared" si="167"/>
        <v>1</v>
      </c>
      <c r="K647" s="230">
        <f t="shared" si="167"/>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25">
      <c r="A648" s="7"/>
      <c r="B648" s="8"/>
      <c r="C648" s="18"/>
      <c r="D648" s="18"/>
      <c r="E648" s="18"/>
      <c r="F648" s="34"/>
      <c r="G648" s="27" t="str">
        <f t="shared" si="155"/>
        <v>YYNWBr</v>
      </c>
      <c r="H648" s="230">
        <f t="shared" ref="H648:K648" si="168">IF(H562&gt;0,1,0)</f>
        <v>0</v>
      </c>
      <c r="I648" s="230">
        <f t="shared" si="168"/>
        <v>1</v>
      </c>
      <c r="J648" s="230">
        <f t="shared" si="168"/>
        <v>1</v>
      </c>
      <c r="K648" s="230">
        <f t="shared" si="168"/>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25">
      <c r="A649" s="7"/>
      <c r="B649" s="8"/>
      <c r="C649" s="18"/>
      <c r="D649" s="18"/>
      <c r="E649" s="18"/>
      <c r="F649" s="34"/>
      <c r="G649" s="27" t="str">
        <f t="shared" si="155"/>
        <v>YYNWBrd</v>
      </c>
      <c r="H649" s="230">
        <f t="shared" ref="H649:K649" si="169">IF(H563&gt;0,1,0)</f>
        <v>0</v>
      </c>
      <c r="I649" s="230">
        <f t="shared" si="169"/>
        <v>1</v>
      </c>
      <c r="J649" s="230">
        <f t="shared" si="169"/>
        <v>1</v>
      </c>
      <c r="K649" s="230">
        <f t="shared" si="169"/>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5" outlineLevel="1" x14ac:dyDescent="0.25">
      <c r="A650" s="7"/>
      <c r="B650" s="8"/>
      <c r="C650" s="18"/>
      <c r="D650" s="18"/>
      <c r="E650" s="18"/>
      <c r="F650" s="27"/>
      <c r="G650" s="27" t="str">
        <f t="shared" si="155"/>
        <v>YYWBNw</v>
      </c>
      <c r="H650" s="230">
        <f t="shared" ref="H650:K650" si="170">IF(H564&gt;0,1,0)</f>
        <v>0</v>
      </c>
      <c r="I650" s="230">
        <f t="shared" si="170"/>
        <v>1</v>
      </c>
      <c r="J650" s="230">
        <f t="shared" si="170"/>
        <v>1</v>
      </c>
      <c r="K650" s="230">
        <f t="shared" si="170"/>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5" outlineLevel="1" x14ac:dyDescent="0.25">
      <c r="A651" s="7"/>
      <c r="B651" s="8"/>
      <c r="C651" s="18"/>
      <c r="D651" s="18"/>
      <c r="E651" s="18"/>
      <c r="F651" s="27"/>
      <c r="G651" s="27" t="str">
        <f t="shared" si="155"/>
        <v>YYWBNwd</v>
      </c>
      <c r="H651" s="230">
        <f t="shared" ref="H651:K651" si="171">IF(H565&gt;0,1,0)</f>
        <v>0</v>
      </c>
      <c r="I651" s="230">
        <f t="shared" si="171"/>
        <v>1</v>
      </c>
      <c r="J651" s="230">
        <f t="shared" si="171"/>
        <v>1</v>
      </c>
      <c r="K651" s="230">
        <f t="shared" si="171"/>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25">
      <c r="A652" s="7"/>
      <c r="B652" s="8"/>
      <c r="C652" s="18"/>
      <c r="D652" s="18"/>
      <c r="E652" s="18"/>
      <c r="F652" s="34"/>
      <c r="G652" s="27" t="str">
        <f t="shared" si="155"/>
        <v>YYBNWb</v>
      </c>
      <c r="H652" s="230">
        <f t="shared" ref="H652:K652" si="172">IF(H566&gt;0,1,0)</f>
        <v>0</v>
      </c>
      <c r="I652" s="230">
        <f t="shared" si="172"/>
        <v>1</v>
      </c>
      <c r="J652" s="230">
        <f t="shared" si="172"/>
        <v>1</v>
      </c>
      <c r="K652" s="230">
        <f t="shared" si="172"/>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25">
      <c r="A653" s="7"/>
      <c r="B653" s="8"/>
      <c r="C653" s="18"/>
      <c r="D653" s="18"/>
      <c r="E653" s="18"/>
      <c r="F653" s="34"/>
      <c r="G653" s="27" t="str">
        <f t="shared" ref="G653:G660" si="173">_xlfn.CONCAT(H219:M219)</f>
        <v>YYBNWbd</v>
      </c>
      <c r="H653" s="230">
        <f t="shared" ref="H653:K653" si="174">IF(H567&gt;0,1,0)</f>
        <v>0</v>
      </c>
      <c r="I653" s="230">
        <f t="shared" si="174"/>
        <v>1</v>
      </c>
      <c r="J653" s="230">
        <f t="shared" si="174"/>
        <v>1</v>
      </c>
      <c r="K653" s="230">
        <f t="shared" si="174"/>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25">
      <c r="A654" s="7"/>
      <c r="B654" s="8"/>
      <c r="C654" s="18"/>
      <c r="D654" s="18"/>
      <c r="E654" s="18"/>
      <c r="F654" s="34"/>
      <c r="G654" s="27" t="str">
        <f t="shared" si="173"/>
        <v>YYNWBl</v>
      </c>
      <c r="H654" s="230">
        <f t="shared" ref="H654:K654" si="175">IF(H568&gt;0,1,0)</f>
        <v>0</v>
      </c>
      <c r="I654" s="230">
        <f t="shared" si="175"/>
        <v>1</v>
      </c>
      <c r="J654" s="230">
        <f t="shared" si="175"/>
        <v>0</v>
      </c>
      <c r="K654" s="230">
        <f t="shared" si="175"/>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25">
      <c r="A655" s="7"/>
      <c r="B655" s="8"/>
      <c r="C655" s="18"/>
      <c r="D655" s="18"/>
      <c r="E655" s="18"/>
      <c r="F655" s="34"/>
      <c r="G655" s="27" t="str">
        <f t="shared" si="173"/>
        <v>YYWBLw</v>
      </c>
      <c r="H655" s="230">
        <f t="shared" ref="H655:K655" si="176">IF(H569&gt;0,1,0)</f>
        <v>0</v>
      </c>
      <c r="I655" s="230">
        <f t="shared" si="176"/>
        <v>1</v>
      </c>
      <c r="J655" s="230">
        <f t="shared" si="176"/>
        <v>1</v>
      </c>
      <c r="K655" s="230">
        <f t="shared" si="176"/>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25">
      <c r="A656" s="7"/>
      <c r="B656" s="8"/>
      <c r="C656" s="18"/>
      <c r="D656" s="18"/>
      <c r="E656" s="18"/>
      <c r="F656" s="34"/>
      <c r="G656" s="27" t="str">
        <f t="shared" si="173"/>
        <v>YYWBLwd</v>
      </c>
      <c r="H656" s="230">
        <f t="shared" ref="H656:K656" si="177">IF(H570&gt;0,1,0)</f>
        <v>0</v>
      </c>
      <c r="I656" s="230">
        <f t="shared" si="177"/>
        <v>1</v>
      </c>
      <c r="J656" s="230">
        <f t="shared" si="177"/>
        <v>1</v>
      </c>
      <c r="K656" s="230">
        <f t="shared" si="177"/>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25">
      <c r="A657" s="7"/>
      <c r="B657" s="8"/>
      <c r="C657" s="18"/>
      <c r="D657" s="18"/>
      <c r="E657" s="18"/>
      <c r="F657" s="34"/>
      <c r="G657" s="27" t="str">
        <f t="shared" si="173"/>
        <v>YYBLWb</v>
      </c>
      <c r="H657" s="230">
        <f t="shared" ref="H657:K657" si="178">IF(H571&gt;0,1,0)</f>
        <v>0</v>
      </c>
      <c r="I657" s="230">
        <f t="shared" si="178"/>
        <v>1</v>
      </c>
      <c r="J657" s="230">
        <f t="shared" si="178"/>
        <v>1</v>
      </c>
      <c r="K657" s="230">
        <f t="shared" si="178"/>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25">
      <c r="A658" s="7"/>
      <c r="B658" s="8"/>
      <c r="C658" s="18"/>
      <c r="D658" s="18"/>
      <c r="E658" s="18"/>
      <c r="F658" s="34"/>
      <c r="G658" s="27" t="str">
        <f t="shared" si="173"/>
        <v>YYBLWbd</v>
      </c>
      <c r="H658" s="230">
        <f t="shared" ref="H658:K658" si="179">IF(H572&gt;0,1,0)</f>
        <v>0</v>
      </c>
      <c r="I658" s="230">
        <f t="shared" si="179"/>
        <v>1</v>
      </c>
      <c r="J658" s="230">
        <f t="shared" si="179"/>
        <v>1</v>
      </c>
      <c r="K658" s="230">
        <f t="shared" si="179"/>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25">
      <c r="A659" s="7"/>
      <c r="B659" s="8"/>
      <c r="C659" s="18"/>
      <c r="D659" s="18"/>
      <c r="E659" s="18"/>
      <c r="F659" s="34"/>
      <c r="G659" s="27" t="str">
        <f t="shared" si="173"/>
        <v>YYLWBr</v>
      </c>
      <c r="H659" s="230">
        <f t="shared" ref="H659:K659" si="180">IF(H573&gt;0,1,0)</f>
        <v>0</v>
      </c>
      <c r="I659" s="230">
        <f t="shared" si="180"/>
        <v>1</v>
      </c>
      <c r="J659" s="230">
        <f t="shared" si="180"/>
        <v>1</v>
      </c>
      <c r="K659" s="230">
        <f t="shared" si="180"/>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25">
      <c r="A660" s="7"/>
      <c r="B660" s="8"/>
      <c r="C660" s="18"/>
      <c r="D660" s="18"/>
      <c r="E660" s="18"/>
      <c r="F660" s="34"/>
      <c r="G660" s="27" t="str">
        <f t="shared" si="173"/>
        <v>YYLWBrd</v>
      </c>
      <c r="H660" s="230">
        <f t="shared" ref="H660:K660" si="181">IF(H574&gt;0,1,0)</f>
        <v>0</v>
      </c>
      <c r="I660" s="230">
        <f t="shared" si="181"/>
        <v>1</v>
      </c>
      <c r="J660" s="230">
        <f t="shared" si="181"/>
        <v>1</v>
      </c>
      <c r="K660" s="230">
        <f t="shared" si="181"/>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5" outlineLevel="1" x14ac:dyDescent="0.25">
      <c r="A661" s="7"/>
      <c r="B661" s="8"/>
      <c r="C661" s="18"/>
      <c r="D661" s="18"/>
      <c r="E661" s="18"/>
      <c r="F661" s="27"/>
      <c r="G661" s="27" t="str">
        <f t="shared" ref="G661:G672" si="182">_xlfn.CONCAT(H227:M227)</f>
        <v>AAAA2Nw</v>
      </c>
      <c r="H661" s="230">
        <f t="shared" ref="H661:K662" si="183">IF(H575&gt;0,1,0)</f>
        <v>0</v>
      </c>
      <c r="I661" s="230">
        <f t="shared" si="183"/>
        <v>1</v>
      </c>
      <c r="J661" s="230">
        <f t="shared" si="183"/>
        <v>1</v>
      </c>
      <c r="K661" s="230">
        <f t="shared" si="183"/>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5" outlineLevel="1" x14ac:dyDescent="0.25">
      <c r="A662" s="7"/>
      <c r="B662" s="8"/>
      <c r="C662" s="18"/>
      <c r="D662" s="18"/>
      <c r="E662" s="18"/>
      <c r="F662" s="27"/>
      <c r="G662" s="27" t="str">
        <f t="shared" si="182"/>
        <v>AAAA2Nwd</v>
      </c>
      <c r="H662" s="230">
        <f t="shared" si="183"/>
        <v>0</v>
      </c>
      <c r="I662" s="230">
        <f t="shared" si="183"/>
        <v>1</v>
      </c>
      <c r="J662" s="230">
        <f t="shared" si="183"/>
        <v>1</v>
      </c>
      <c r="K662" s="230">
        <f t="shared" si="183"/>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5" outlineLevel="1" x14ac:dyDescent="0.25">
      <c r="A663" s="7"/>
      <c r="B663" s="8"/>
      <c r="C663" s="18"/>
      <c r="D663" s="18"/>
      <c r="E663" s="18"/>
      <c r="F663" s="27"/>
      <c r="G663" s="27" t="str">
        <f t="shared" si="182"/>
        <v>AAANWb</v>
      </c>
      <c r="H663" s="230">
        <f t="shared" ref="H663:K663" si="184">IF(H577&gt;0,1,0)</f>
        <v>0</v>
      </c>
      <c r="I663" s="230">
        <f t="shared" si="184"/>
        <v>1</v>
      </c>
      <c r="J663" s="230">
        <f t="shared" si="184"/>
        <v>1</v>
      </c>
      <c r="K663" s="230">
        <f t="shared" si="184"/>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5" outlineLevel="1" x14ac:dyDescent="0.25">
      <c r="A664" s="7"/>
      <c r="B664" s="8"/>
      <c r="C664" s="18"/>
      <c r="D664" s="18"/>
      <c r="E664" s="18"/>
      <c r="F664" s="27"/>
      <c r="G664" s="27" t="str">
        <f t="shared" si="182"/>
        <v>AAANWbd</v>
      </c>
      <c r="H664" s="230">
        <f t="shared" ref="H664:K664" si="185">IF(H578&gt;0,1,0)</f>
        <v>0</v>
      </c>
      <c r="I664" s="230">
        <f t="shared" si="185"/>
        <v>1</v>
      </c>
      <c r="J664" s="230">
        <f t="shared" si="185"/>
        <v>1</v>
      </c>
      <c r="K664" s="230">
        <f t="shared" si="185"/>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5" outlineLevel="1" x14ac:dyDescent="0.25">
      <c r="A665" s="7"/>
      <c r="B665" s="8"/>
      <c r="C665" s="18"/>
      <c r="D665" s="18"/>
      <c r="E665" s="18"/>
      <c r="F665" s="27"/>
      <c r="G665" s="27" t="str">
        <f t="shared" si="182"/>
        <v>AANWBa</v>
      </c>
      <c r="H665" s="230">
        <f t="shared" ref="H665:K665" si="186">IF(H579&gt;0,1,0)</f>
        <v>1</v>
      </c>
      <c r="I665" s="230">
        <f t="shared" si="186"/>
        <v>0</v>
      </c>
      <c r="J665" s="230">
        <f t="shared" si="186"/>
        <v>1</v>
      </c>
      <c r="K665" s="230">
        <f t="shared" si="186"/>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5" outlineLevel="1" x14ac:dyDescent="0.25">
      <c r="A666" s="7"/>
      <c r="B666" s="8"/>
      <c r="C666" s="18"/>
      <c r="D666" s="18"/>
      <c r="E666" s="18"/>
      <c r="F666" s="27"/>
      <c r="G666" s="27" t="str">
        <f t="shared" si="182"/>
        <v>AYWBA1a</v>
      </c>
      <c r="H666" s="230">
        <f t="shared" ref="H666:K666" si="187">IF(H580&gt;0,1,0)</f>
        <v>1</v>
      </c>
      <c r="I666" s="230">
        <f t="shared" si="187"/>
        <v>0</v>
      </c>
      <c r="J666" s="230">
        <f t="shared" si="187"/>
        <v>1</v>
      </c>
      <c r="K666" s="230">
        <f t="shared" si="187"/>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5" outlineLevel="1" x14ac:dyDescent="0.25">
      <c r="A667" s="7"/>
      <c r="B667" s="8"/>
      <c r="C667" s="18"/>
      <c r="D667" s="18"/>
      <c r="E667" s="18"/>
      <c r="F667" s="27"/>
      <c r="G667" s="27" t="str">
        <f t="shared" si="182"/>
        <v>YYFWBz</v>
      </c>
      <c r="H667" s="230">
        <f t="shared" ref="H667:K667" si="188">IF(H581&gt;0,1,0)</f>
        <v>0</v>
      </c>
      <c r="I667" s="230">
        <f t="shared" si="188"/>
        <v>1</v>
      </c>
      <c r="J667" s="230">
        <f t="shared" si="188"/>
        <v>1</v>
      </c>
      <c r="K667" s="230">
        <f t="shared" si="188"/>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5" outlineLevel="1" x14ac:dyDescent="0.25">
      <c r="A668" s="7"/>
      <c r="B668" s="8"/>
      <c r="C668" s="18"/>
      <c r="D668" s="18"/>
      <c r="E668" s="18"/>
      <c r="F668" s="27"/>
      <c r="G668" s="27" t="str">
        <f t="shared" si="182"/>
        <v>YYFWBzd</v>
      </c>
      <c r="H668" s="230">
        <f t="shared" ref="H668:K668" si="189">IF(H582&gt;0,1,0)</f>
        <v>0</v>
      </c>
      <c r="I668" s="230">
        <f t="shared" si="189"/>
        <v>1</v>
      </c>
      <c r="J668" s="230">
        <f t="shared" si="189"/>
        <v>1</v>
      </c>
      <c r="K668" s="230">
        <f t="shared" si="189"/>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5" outlineLevel="1" x14ac:dyDescent="0.25">
      <c r="A669" s="7"/>
      <c r="B669" s="8"/>
      <c r="C669" s="18"/>
      <c r="D669" s="18"/>
      <c r="E669" s="18"/>
      <c r="F669" s="27"/>
      <c r="G669" s="27" t="str">
        <f t="shared" si="182"/>
        <v>YYBNWf</v>
      </c>
      <c r="H669" s="230">
        <f t="shared" ref="H669:K669" si="190">IF(H583&gt;0,1,0)</f>
        <v>0</v>
      </c>
      <c r="I669" s="230">
        <f t="shared" si="190"/>
        <v>1</v>
      </c>
      <c r="J669" s="230">
        <f t="shared" si="190"/>
        <v>0</v>
      </c>
      <c r="K669" s="230">
        <f t="shared" si="190"/>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5" outlineLevel="1" x14ac:dyDescent="0.25">
      <c r="A670" s="7"/>
      <c r="B670" s="8"/>
      <c r="C670" s="18"/>
      <c r="D670" s="18"/>
      <c r="E670" s="18"/>
      <c r="F670" s="27"/>
      <c r="G670" s="27" t="str">
        <f t="shared" si="182"/>
        <v>YYNWFw</v>
      </c>
      <c r="H670" s="230">
        <f t="shared" ref="H670:K670" si="191">IF(H584&gt;0,1,0)</f>
        <v>0</v>
      </c>
      <c r="I670" s="230">
        <f t="shared" si="191"/>
        <v>1</v>
      </c>
      <c r="J670" s="230">
        <f t="shared" si="191"/>
        <v>1</v>
      </c>
      <c r="K670" s="230">
        <f t="shared" si="191"/>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5" outlineLevel="1" x14ac:dyDescent="0.25">
      <c r="A671" s="7"/>
      <c r="B671" s="8"/>
      <c r="C671" s="18"/>
      <c r="D671" s="18"/>
      <c r="E671" s="18"/>
      <c r="F671" s="27"/>
      <c r="G671" s="27" t="str">
        <f t="shared" si="182"/>
        <v>YYNWFwd</v>
      </c>
      <c r="H671" s="230">
        <f t="shared" ref="H671:K671" si="192">IF(H585&gt;0,1,0)</f>
        <v>0</v>
      </c>
      <c r="I671" s="230">
        <f t="shared" si="192"/>
        <v>1</v>
      </c>
      <c r="J671" s="230">
        <f t="shared" si="192"/>
        <v>1</v>
      </c>
      <c r="K671" s="230">
        <f t="shared" si="192"/>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5" outlineLevel="1" x14ac:dyDescent="0.25">
      <c r="A672" s="7"/>
      <c r="B672" s="8"/>
      <c r="C672" s="18"/>
      <c r="D672" s="18"/>
      <c r="E672" s="18"/>
      <c r="F672" s="27"/>
      <c r="G672" s="27" t="str">
        <f t="shared" si="182"/>
        <v>YYWFWb</v>
      </c>
      <c r="H672" s="230">
        <f t="shared" ref="H672:K672" si="193">IF(H586&gt;0,1,0)</f>
        <v>0</v>
      </c>
      <c r="I672" s="230">
        <f t="shared" si="193"/>
        <v>1</v>
      </c>
      <c r="J672" s="230">
        <f t="shared" si="193"/>
        <v>1</v>
      </c>
      <c r="K672" s="230">
        <f t="shared" si="193"/>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5" outlineLevel="1" x14ac:dyDescent="0.25">
      <c r="A673" s="7"/>
      <c r="B673" s="8"/>
      <c r="C673" s="18"/>
      <c r="D673" s="18"/>
      <c r="E673" s="18"/>
      <c r="F673" s="27"/>
      <c r="G673" s="27" t="str">
        <f t="shared" ref="G673" si="194">_xlfn.CONCAT(H239:M239)</f>
        <v>YYWFWbd</v>
      </c>
      <c r="H673" s="230">
        <f t="shared" ref="H673:K673" si="195">IF(H587&gt;0,1,0)</f>
        <v>0</v>
      </c>
      <c r="I673" s="230">
        <f t="shared" si="195"/>
        <v>1</v>
      </c>
      <c r="J673" s="230">
        <f t="shared" si="195"/>
        <v>1</v>
      </c>
      <c r="K673" s="230">
        <f t="shared" si="195"/>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2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0999999999999996" customHeight="1" outlineLevel="1" x14ac:dyDescent="0.2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35" customHeight="1" outlineLevel="1" x14ac:dyDescent="0.2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2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2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0999999999999996" customHeight="1" outlineLevel="1" thickBot="1" x14ac:dyDescent="0.3">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0999999999999996" customHeight="1" outlineLevel="1" x14ac:dyDescent="0.2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18"/>
      <c r="G688" s="18"/>
      <c r="H688" s="18"/>
      <c r="I688" s="18"/>
      <c r="J688" s="24" t="s">
        <v>366</v>
      </c>
      <c r="K688" s="24" t="s">
        <v>56</v>
      </c>
      <c r="L688" s="24" t="s">
        <v>57</v>
      </c>
      <c r="M688" s="24" t="s">
        <v>58</v>
      </c>
      <c r="N688" s="24" t="s">
        <v>59</v>
      </c>
      <c r="O688" s="24" t="s">
        <v>857</v>
      </c>
      <c r="P688" s="24" t="s">
        <v>858</v>
      </c>
      <c r="Q688" s="24" t="s">
        <v>859</v>
      </c>
      <c r="R688" s="24" t="s">
        <v>1097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5" outlineLevel="1" x14ac:dyDescent="0.2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5" outlineLevel="1" x14ac:dyDescent="0.2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5" outlineLevel="1" x14ac:dyDescent="0.2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H696" s="28"/>
      <c r="I696" s="633" t="str">
        <f>General!G24</f>
        <v>ms</v>
      </c>
      <c r="J696" s="235">
        <f>AVERAGE(J689,J703,J691,J695,J697)</f>
        <v>0.10800000000000001</v>
      </c>
      <c r="K696" s="235">
        <f t="shared" ref="K696:R696" si="196">AVERAGE(K689,K703,K691,K695,K697)</f>
        <v>0.38800000000000001</v>
      </c>
      <c r="L696" s="235">
        <f t="shared" si="196"/>
        <v>0.59599999999999997</v>
      </c>
      <c r="M696" s="235">
        <f t="shared" si="196"/>
        <v>1</v>
      </c>
      <c r="N696" s="235">
        <f t="shared" si="196"/>
        <v>1.034</v>
      </c>
      <c r="O696" s="235">
        <f t="shared" si="196"/>
        <v>0</v>
      </c>
      <c r="P696" s="235">
        <f t="shared" si="196"/>
        <v>0</v>
      </c>
      <c r="Q696" s="235">
        <f t="shared" si="196"/>
        <v>0</v>
      </c>
      <c r="R696" s="235">
        <f t="shared" si="196"/>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2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2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2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2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0999999999999996" customHeight="1" outlineLevel="1" x14ac:dyDescent="0.2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35" customHeight="1" outlineLevel="1" x14ac:dyDescent="0.2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2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0999999999999996" customHeight="1" outlineLevel="1" x14ac:dyDescent="0.2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25">
      <c r="A715" s="7"/>
      <c r="B715" s="8"/>
      <c r="C715" s="13"/>
      <c r="D715" s="13"/>
      <c r="E715" s="13" t="s">
        <v>1</v>
      </c>
      <c r="F715" s="14"/>
      <c r="G715" s="15" t="s">
        <v>1225</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2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25">
      <c r="A717" s="7"/>
      <c r="B717" s="8"/>
      <c r="C717" s="18"/>
      <c r="D717" s="13"/>
      <c r="E717" s="18"/>
      <c r="F717" s="14"/>
      <c r="G717" s="14" t="s">
        <v>1227</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2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2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2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18"/>
      <c r="G722" s="18"/>
      <c r="H722" s="18"/>
      <c r="I722" s="18"/>
      <c r="J722" s="24" t="s">
        <v>366</v>
      </c>
      <c r="K722" s="24" t="s">
        <v>56</v>
      </c>
      <c r="L722" s="24" t="s">
        <v>57</v>
      </c>
      <c r="M722" s="24" t="s">
        <v>58</v>
      </c>
      <c r="N722" s="24" t="s">
        <v>59</v>
      </c>
      <c r="O722" s="24" t="s">
        <v>857</v>
      </c>
      <c r="P722" s="24" t="s">
        <v>858</v>
      </c>
      <c r="Q722" s="24" t="s">
        <v>859</v>
      </c>
      <c r="R722" s="24" t="s">
        <v>1097</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5" outlineLevel="1" x14ac:dyDescent="0.25">
      <c r="A723" s="7"/>
      <c r="B723" s="8"/>
      <c r="C723" s="18"/>
      <c r="D723" s="18"/>
      <c r="E723" s="18"/>
      <c r="F723" s="27"/>
      <c r="H723" s="28"/>
      <c r="I723" s="487" t="s">
        <v>796</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5" outlineLevel="1" x14ac:dyDescent="0.2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5" outlineLevel="1" x14ac:dyDescent="0.25">
      <c r="A725" s="7"/>
      <c r="B725" s="8"/>
      <c r="C725" s="18"/>
      <c r="D725" s="18"/>
      <c r="E725" s="18"/>
      <c r="F725" s="27"/>
      <c r="H725" s="28"/>
      <c r="I725" s="488" t="s">
        <v>768</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5" outlineLevel="1" x14ac:dyDescent="0.25">
      <c r="A726" s="7"/>
      <c r="B726" s="8"/>
      <c r="C726" s="18"/>
      <c r="D726" s="18"/>
      <c r="E726" s="18"/>
      <c r="F726" s="27"/>
      <c r="H726" s="28"/>
      <c r="I726" s="488" t="s">
        <v>769</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27"/>
      <c r="H727" s="28"/>
      <c r="I727" s="488" t="s">
        <v>770</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27"/>
      <c r="H728" s="28"/>
      <c r="I728" s="488" t="s">
        <v>771</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H729" s="28"/>
      <c r="I729" s="488" t="s">
        <v>772</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H730" s="28"/>
      <c r="I730" s="488" t="s">
        <v>773</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H731" s="28"/>
      <c r="I731" s="488" t="s">
        <v>774</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H732" s="28"/>
      <c r="I732" s="489" t="s">
        <v>775</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0999999999999996" customHeight="1" outlineLevel="1" x14ac:dyDescent="0.2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35" customHeight="1" outlineLevel="1" x14ac:dyDescent="0.2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thickBot="1" x14ac:dyDescent="0.3">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0999999999999996" customHeight="1" outlineLevel="1" x14ac:dyDescent="0.2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3"/>
      <c r="D741" s="13"/>
      <c r="E741" s="13" t="s">
        <v>1</v>
      </c>
      <c r="F741" s="14"/>
      <c r="G741" s="15" t="s">
        <v>317</v>
      </c>
      <c r="H741" s="14"/>
      <c r="I741" s="14" t="s">
        <v>1185</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t="s">
        <v>1150</v>
      </c>
      <c r="H746" s="18" t="s">
        <v>1184</v>
      </c>
      <c r="I746" s="18" t="s">
        <v>103</v>
      </c>
      <c r="J746" s="18" t="s">
        <v>104</v>
      </c>
      <c r="K746" s="18" t="s">
        <v>1187</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160" t="s">
        <v>61</v>
      </c>
      <c r="H748" s="160" t="s">
        <v>745</v>
      </c>
      <c r="I748" s="232">
        <v>1</v>
      </c>
      <c r="J748" s="232">
        <v>1.1000000000000001</v>
      </c>
      <c r="K748" s="232">
        <v>100</v>
      </c>
      <c r="L748" s="680">
        <f t="shared" ref="L748" si="197">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200" t="s">
        <v>334</v>
      </c>
      <c r="H749" s="200" t="s">
        <v>1152</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8"/>
      <c r="D750" s="18"/>
      <c r="E750" s="18"/>
      <c r="F750" s="34"/>
      <c r="G750" s="201" t="s">
        <v>1186</v>
      </c>
      <c r="H750" s="201" t="s">
        <v>1153</v>
      </c>
      <c r="I750" s="232">
        <v>1</v>
      </c>
      <c r="J750" s="232">
        <v>0.7</v>
      </c>
      <c r="K750" s="232">
        <v>115</v>
      </c>
      <c r="L750" s="680">
        <f t="shared" ref="L750:L751" si="198">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8"/>
      <c r="E751" s="18"/>
      <c r="F751" s="34"/>
      <c r="G751" s="201" t="s">
        <v>1019</v>
      </c>
      <c r="H751" s="201" t="s">
        <v>747</v>
      </c>
      <c r="I751" s="232">
        <v>1</v>
      </c>
      <c r="J751" s="232">
        <v>1.3</v>
      </c>
      <c r="K751" s="232">
        <v>100</v>
      </c>
      <c r="L751" s="680">
        <f t="shared" si="198"/>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2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35" customHeight="1" outlineLevel="1" x14ac:dyDescent="0.2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2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18"/>
      <c r="H766" s="18"/>
      <c r="I766" s="24" t="s">
        <v>366</v>
      </c>
      <c r="J766" s="24" t="s">
        <v>56</v>
      </c>
      <c r="K766" s="24" t="s">
        <v>57</v>
      </c>
      <c r="L766" s="24" t="s">
        <v>58</v>
      </c>
      <c r="M766" s="24" t="s">
        <v>59</v>
      </c>
      <c r="N766" s="24" t="s">
        <v>857</v>
      </c>
      <c r="O766" s="24" t="s">
        <v>858</v>
      </c>
      <c r="P766" s="24" t="s">
        <v>859</v>
      </c>
      <c r="Q766" s="24" t="s">
        <v>1097</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35" customHeight="1" outlineLevel="1" x14ac:dyDescent="0.2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0999999999999996" customHeight="1" outlineLevel="1" thickBot="1" x14ac:dyDescent="0.3">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0999999999999996" customHeight="1" outlineLevel="1" x14ac:dyDescent="0.2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18"/>
      <c r="G787" s="18"/>
      <c r="H787" s="18"/>
      <c r="I787" s="24" t="s">
        <v>366</v>
      </c>
      <c r="J787" s="24" t="s">
        <v>56</v>
      </c>
      <c r="K787" s="24" t="s">
        <v>57</v>
      </c>
      <c r="L787" s="24" t="s">
        <v>58</v>
      </c>
      <c r="M787" s="24" t="s">
        <v>59</v>
      </c>
      <c r="N787" s="24" t="s">
        <v>857</v>
      </c>
      <c r="O787" s="24" t="s">
        <v>858</v>
      </c>
      <c r="P787" s="24" t="s">
        <v>859</v>
      </c>
      <c r="Q787" s="24" t="s">
        <v>1097</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5" outlineLevel="1" x14ac:dyDescent="0.25">
      <c r="A788" s="7"/>
      <c r="B788" s="8"/>
      <c r="C788" s="18"/>
      <c r="D788" s="18"/>
      <c r="E788" s="18"/>
      <c r="F788" s="27"/>
      <c r="G788" s="28"/>
      <c r="H788" s="35" t="s">
        <v>974</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5" outlineLevel="1" x14ac:dyDescent="0.2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5" outlineLevel="1" x14ac:dyDescent="0.2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0999999999999996" customHeight="1" outlineLevel="1" x14ac:dyDescent="0.2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35" customHeight="1" outlineLevel="1" x14ac:dyDescent="0.2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0999999999999996" customHeight="1" outlineLevel="1" thickBot="1" x14ac:dyDescent="0.3">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0999999999999996" customHeight="1" outlineLevel="1" x14ac:dyDescent="0.2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3"/>
      <c r="E800" s="18"/>
      <c r="F800" s="14"/>
      <c r="G800" s="14"/>
      <c r="H800" s="14" t="s">
        <v>975</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2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18"/>
      <c r="G805" s="18"/>
      <c r="H805" s="18"/>
      <c r="I805" s="18"/>
      <c r="J805" s="24" t="s">
        <v>105</v>
      </c>
      <c r="K805" s="24" t="s">
        <v>106</v>
      </c>
      <c r="L805" s="24" t="s">
        <v>978</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5" outlineLevel="1" x14ac:dyDescent="0.2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5" outlineLevel="1" x14ac:dyDescent="0.25">
      <c r="A807" s="7"/>
      <c r="B807" s="8"/>
      <c r="C807" s="18"/>
      <c r="D807" s="18"/>
      <c r="E807" s="18"/>
      <c r="F807" s="27"/>
      <c r="G807" s="28"/>
      <c r="H807" s="28"/>
      <c r="I807" s="28" t="str">
        <v>pre-em</v>
      </c>
      <c r="J807" s="680">
        <f t="shared" ref="J807:J809" si="199">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5" outlineLevel="1" x14ac:dyDescent="0.25">
      <c r="A808" s="7"/>
      <c r="B808" s="8"/>
      <c r="C808" s="18"/>
      <c r="D808" s="18"/>
      <c r="E808" s="18"/>
      <c r="F808" s="27"/>
      <c r="G808" s="28"/>
      <c r="H808" s="28"/>
      <c r="I808" s="28" t="str">
        <v>selective_and_spraytop</v>
      </c>
      <c r="J808" s="680">
        <f t="shared" si="199"/>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5" outlineLevel="1" x14ac:dyDescent="0.25">
      <c r="A809" s="7"/>
      <c r="B809" s="8"/>
      <c r="C809" s="18"/>
      <c r="D809" s="18"/>
      <c r="E809" s="18"/>
      <c r="F809" s="27"/>
      <c r="G809" s="28"/>
      <c r="H809" s="28"/>
      <c r="I809" s="28" t="str">
        <v>fungicide</v>
      </c>
      <c r="J809" s="680">
        <f t="shared" si="199"/>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2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0999999999999996" customHeight="1" outlineLevel="1" x14ac:dyDescent="0.2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35" customHeight="1" outlineLevel="1" x14ac:dyDescent="0.2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0999999999999996" customHeight="1" outlineLevel="1" thickBot="1" x14ac:dyDescent="0.3">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0999999999999996" customHeight="1" outlineLevel="1" x14ac:dyDescent="0.2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18"/>
      <c r="G823" s="18"/>
      <c r="H823" s="825"/>
      <c r="I823" s="18"/>
      <c r="J823" s="826" t="s">
        <v>955</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18"/>
      <c r="G824" s="18" t="s">
        <v>39</v>
      </c>
      <c r="H824" s="825"/>
      <c r="I824" s="18"/>
      <c r="J824" s="24" t="s">
        <v>366</v>
      </c>
      <c r="K824" s="24" t="s">
        <v>56</v>
      </c>
      <c r="L824" s="24" t="s">
        <v>57</v>
      </c>
      <c r="M824" s="24" t="s">
        <v>58</v>
      </c>
      <c r="N824" s="24" t="s">
        <v>59</v>
      </c>
      <c r="O824" s="24" t="s">
        <v>857</v>
      </c>
      <c r="P824" s="24" t="s">
        <v>858</v>
      </c>
      <c r="Q824" s="24" t="s">
        <v>859</v>
      </c>
      <c r="R824" s="24" t="s">
        <v>1097</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2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2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0999999999999996" customHeight="1" outlineLevel="1" x14ac:dyDescent="0.2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35" customHeight="1" outlineLevel="1" x14ac:dyDescent="0.2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2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0999999999999996" customHeight="1" thickBot="1" x14ac:dyDescent="0.3">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0999999999999996" customHeight="1" x14ac:dyDescent="0.2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2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3"/>
      <c r="D864" s="13"/>
      <c r="E864" s="18"/>
      <c r="F864" s="14"/>
      <c r="G864" s="14" t="s">
        <v>41</v>
      </c>
      <c r="H864" s="14"/>
      <c r="J864" s="14"/>
      <c r="K864" s="14"/>
      <c r="L864" s="14"/>
      <c r="M864" s="14"/>
      <c r="N864" s="53" t="s">
        <v>1175</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2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2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34"/>
      <c r="G883" s="639" t="str">
        <f>General!O29</f>
        <v>ms</v>
      </c>
      <c r="H883" s="640">
        <f>0.65*H896+0.35*H881</f>
        <v>331.75</v>
      </c>
      <c r="I883" s="640">
        <f>0.65*I896+0.35*I881</f>
        <v>27.5</v>
      </c>
      <c r="J883" s="640">
        <f>0.65*J896+0.35*J881</f>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2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2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2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2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2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2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0999999999999996" customHeight="1" outlineLevel="1" x14ac:dyDescent="0.2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35" customHeight="1" outlineLevel="1" x14ac:dyDescent="0.2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2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0999999999999996" customHeight="1" thickBot="1" x14ac:dyDescent="0.3">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0999999999999996" customHeight="1" x14ac:dyDescent="0.2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2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2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2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2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2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0999999999999996" customHeight="1" outlineLevel="1" x14ac:dyDescent="0.2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0999999999999996" customHeight="1" outlineLevel="1" x14ac:dyDescent="0.2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5" outlineLevel="1" x14ac:dyDescent="0.2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5" outlineLevel="1" x14ac:dyDescent="0.2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2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2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2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2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2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2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2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0999999999999996" customHeight="1" outlineLevel="1" x14ac:dyDescent="0.2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35" customHeight="1" outlineLevel="1" x14ac:dyDescent="0.2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2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2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2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2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2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2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0" workbookViewId="0">
      <selection activeCell="H70" sqref="H70:J70"/>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1188</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1189</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1190</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1191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1209</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1211</v>
      </c>
      <c r="I27" s="14"/>
      <c r="J27" s="14"/>
      <c r="K27" s="14"/>
      <c r="L27" s="14"/>
      <c r="M27" s="14" t="s">
        <v>1210</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2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2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2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0999999999999996" customHeight="1" outlineLevel="1" x14ac:dyDescent="0.2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35" customHeight="1" outlineLevel="1" x14ac:dyDescent="0.2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2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2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thickBot="1" x14ac:dyDescent="0.3">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0999999999999996" customHeight="1" x14ac:dyDescent="0.2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25">
      <c r="A55" s="7"/>
      <c r="B55" s="8"/>
      <c r="C55" s="18"/>
      <c r="D55" s="18"/>
      <c r="E55" s="18"/>
      <c r="F55" s="27"/>
      <c r="G55" s="629" t="s">
        <v>1192</v>
      </c>
      <c r="H55" s="33"/>
      <c r="I55" s="35"/>
      <c r="J55" s="33"/>
      <c r="K55" s="33"/>
      <c r="L55" s="33"/>
      <c r="M55" s="33"/>
      <c r="N55" s="33"/>
      <c r="O55" s="33"/>
      <c r="P55" s="33"/>
      <c r="Q55" s="33"/>
      <c r="R55" s="33"/>
      <c r="S55" s="33"/>
      <c r="T55" s="33"/>
      <c r="U55" s="33"/>
      <c r="V55" s="31"/>
      <c r="W55" s="17"/>
      <c r="X55" s="9"/>
      <c r="Y55" s="9"/>
      <c r="Z55" s="9"/>
    </row>
    <row r="56" spans="1:36" ht="12" customHeight="1" outlineLevel="1" x14ac:dyDescent="0.25">
      <c r="A56" s="7"/>
      <c r="B56" s="8"/>
      <c r="C56" s="18"/>
      <c r="D56" s="18"/>
      <c r="E56" s="18"/>
      <c r="F56" s="27"/>
      <c r="H56" s="33"/>
      <c r="W56" s="17"/>
      <c r="X56" s="9"/>
      <c r="Y56" s="9"/>
      <c r="Z56" s="9"/>
    </row>
    <row r="57" spans="1:36" ht="45" outlineLevel="1" x14ac:dyDescent="0.25">
      <c r="A57" s="7"/>
      <c r="B57" s="8"/>
      <c r="C57" s="18"/>
      <c r="D57" s="18"/>
      <c r="E57" s="18"/>
      <c r="F57" s="27"/>
      <c r="H57" s="810" t="s">
        <v>1193</v>
      </c>
      <c r="I57" s="811" t="s">
        <v>1194</v>
      </c>
      <c r="J57" s="811" t="s">
        <v>1195</v>
      </c>
      <c r="O57" t="s">
        <v>1196</v>
      </c>
      <c r="P57" t="s">
        <v>1197</v>
      </c>
      <c r="Q57" t="s">
        <v>1186</v>
      </c>
      <c r="R57" t="s">
        <v>1198</v>
      </c>
      <c r="W57" s="17"/>
      <c r="X57" s="9"/>
      <c r="Y57" s="9"/>
      <c r="Z57" s="9"/>
    </row>
    <row r="58" spans="1:36" ht="12" customHeight="1" outlineLevel="1" x14ac:dyDescent="0.25">
      <c r="A58" s="7"/>
      <c r="B58" s="8"/>
      <c r="C58" s="18"/>
      <c r="D58" s="18"/>
      <c r="E58" s="18"/>
      <c r="F58" s="27"/>
      <c r="G58" s="639" t="str">
        <f>General!O17</f>
        <v>a</v>
      </c>
      <c r="H58" s="241">
        <v>0</v>
      </c>
      <c r="I58" s="241">
        <f>VLOOKUP(H58,$S$61:$T$64,2,FALSE)</f>
        <v>0</v>
      </c>
      <c r="J58" s="241">
        <v>250</v>
      </c>
      <c r="N58" t="s">
        <v>1205</v>
      </c>
      <c r="O58" s="812">
        <v>0.106</v>
      </c>
      <c r="P58" s="812">
        <v>0.27600000000000002</v>
      </c>
      <c r="Q58" s="813">
        <v>0.46</v>
      </c>
      <c r="R58" s="812">
        <v>0.16300000000000001</v>
      </c>
      <c r="W58" s="17"/>
      <c r="X58" s="9"/>
      <c r="Y58" s="9"/>
      <c r="Z58" s="9"/>
    </row>
    <row r="59" spans="1:36" ht="12" customHeight="1" outlineLevel="1" x14ac:dyDescent="0.25">
      <c r="A59" s="7"/>
      <c r="B59" s="8"/>
      <c r="C59" s="18"/>
      <c r="D59" s="18"/>
      <c r="E59" s="18"/>
      <c r="F59" s="27"/>
      <c r="G59" s="639" t="str">
        <f>General!O18</f>
        <v>a2</v>
      </c>
      <c r="H59" s="241">
        <v>0</v>
      </c>
      <c r="I59" s="241">
        <f t="shared" ref="I59:I88" si="0">VLOOKUP(H59,$S$61:$T$64,2,FALSE)</f>
        <v>0</v>
      </c>
      <c r="J59" s="241">
        <v>250</v>
      </c>
      <c r="N59" t="s">
        <v>1200</v>
      </c>
      <c r="O59">
        <v>0</v>
      </c>
      <c r="P59">
        <v>1</v>
      </c>
      <c r="Q59">
        <v>1</v>
      </c>
      <c r="R59">
        <f>0.46/(0.21+0.46)</f>
        <v>0.68656716417910446</v>
      </c>
      <c r="W59" s="17"/>
      <c r="X59" s="9"/>
      <c r="Y59" s="9"/>
      <c r="Z59" s="9"/>
    </row>
    <row r="60" spans="1:36" ht="12" customHeight="1" outlineLevel="1" x14ac:dyDescent="0.25">
      <c r="A60" s="7"/>
      <c r="B60" s="8"/>
      <c r="C60" s="18"/>
      <c r="D60" s="18"/>
      <c r="E60" s="18"/>
      <c r="F60" s="27"/>
      <c r="G60" s="639" t="str">
        <f>General!O19</f>
        <v>b</v>
      </c>
      <c r="H60" s="241">
        <f>$S$61</f>
        <v>84.2</v>
      </c>
      <c r="I60" s="241">
        <f t="shared" si="0"/>
        <v>0.87410926365795716</v>
      </c>
      <c r="J60" s="241">
        <v>250</v>
      </c>
      <c r="O60" t="s">
        <v>1206</v>
      </c>
      <c r="P60" t="s">
        <v>1153</v>
      </c>
      <c r="Q60" t="s">
        <v>1207</v>
      </c>
      <c r="R60" t="s">
        <v>1208</v>
      </c>
      <c r="S60" t="s">
        <v>75</v>
      </c>
      <c r="T60" t="s">
        <v>1199</v>
      </c>
      <c r="W60" s="17"/>
      <c r="X60" s="9"/>
      <c r="Y60" s="9"/>
      <c r="Z60" s="9"/>
    </row>
    <row r="61" spans="1:36" ht="12" customHeight="1" outlineLevel="1" x14ac:dyDescent="0.25">
      <c r="A61" s="7"/>
      <c r="B61" s="8"/>
      <c r="C61" s="18"/>
      <c r="D61" s="18"/>
      <c r="E61" s="18"/>
      <c r="F61" s="27"/>
      <c r="G61" s="639" t="str">
        <f>General!O20</f>
        <v>bd</v>
      </c>
      <c r="H61" s="241">
        <f>$S$61</f>
        <v>84.2</v>
      </c>
      <c r="I61" s="241">
        <f t="shared" si="0"/>
        <v>0.87410926365795716</v>
      </c>
      <c r="J61" s="241">
        <v>250</v>
      </c>
      <c r="N61" t="s">
        <v>1201</v>
      </c>
      <c r="O61">
        <v>100</v>
      </c>
      <c r="P61">
        <v>100</v>
      </c>
      <c r="Q61">
        <v>100</v>
      </c>
      <c r="R61">
        <v>0</v>
      </c>
      <c r="S61">
        <f>SUMPRODUCT(O61:R61,$O$58:$R$58)</f>
        <v>84.2</v>
      </c>
      <c r="T61">
        <f>SUMPRODUCT($O$59:$R$59,$O61:$R61,$O$58:$R$58)/S61</f>
        <v>0.87410926365795716</v>
      </c>
      <c r="W61" s="17"/>
      <c r="X61" s="9"/>
      <c r="Y61" s="9"/>
      <c r="Z61" s="9"/>
    </row>
    <row r="62" spans="1:36" ht="12" customHeight="1" outlineLevel="1" x14ac:dyDescent="0.25">
      <c r="A62" s="7"/>
      <c r="B62" s="8"/>
      <c r="C62" s="18"/>
      <c r="D62" s="18"/>
      <c r="E62" s="18"/>
      <c r="F62" s="27"/>
      <c r="G62" s="639" t="str">
        <f>General!O21</f>
        <v>f</v>
      </c>
      <c r="H62" s="241">
        <f>$S$63</f>
        <v>10.6</v>
      </c>
      <c r="I62" s="241">
        <f t="shared" si="0"/>
        <v>0</v>
      </c>
      <c r="J62" s="241">
        <v>250</v>
      </c>
      <c r="N62" t="s">
        <v>1202</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25">
      <c r="A63" s="7"/>
      <c r="B63" s="8"/>
      <c r="C63" s="18"/>
      <c r="D63" s="18"/>
      <c r="E63" s="18"/>
      <c r="F63" s="27"/>
      <c r="G63" s="639" t="str">
        <f>General!O22</f>
        <v>h</v>
      </c>
      <c r="H63" s="241">
        <f>$S$61</f>
        <v>84.2</v>
      </c>
      <c r="I63" s="241">
        <f t="shared" si="0"/>
        <v>0.87410926365795716</v>
      </c>
      <c r="J63" s="241">
        <v>250</v>
      </c>
      <c r="N63" t="s">
        <v>1203</v>
      </c>
      <c r="O63">
        <v>100</v>
      </c>
      <c r="P63">
        <v>0</v>
      </c>
      <c r="Q63">
        <v>0</v>
      </c>
      <c r="R63">
        <v>0</v>
      </c>
      <c r="S63">
        <f t="shared" si="1"/>
        <v>10.6</v>
      </c>
      <c r="T63">
        <v>0</v>
      </c>
      <c r="W63" s="17"/>
      <c r="X63" s="9"/>
      <c r="Y63" s="9"/>
      <c r="Z63" s="9"/>
    </row>
    <row r="64" spans="1:36" ht="12" customHeight="1" outlineLevel="1" x14ac:dyDescent="0.25">
      <c r="A64" s="7"/>
      <c r="B64" s="8"/>
      <c r="C64" s="18"/>
      <c r="D64" s="18"/>
      <c r="E64" s="18"/>
      <c r="F64" s="27"/>
      <c r="G64" s="639" t="str">
        <f>General!O23</f>
        <v>i</v>
      </c>
      <c r="H64" s="241">
        <f>$S$63</f>
        <v>10.6</v>
      </c>
      <c r="I64" s="241">
        <f t="shared" si="0"/>
        <v>0</v>
      </c>
      <c r="J64" s="241">
        <v>250</v>
      </c>
      <c r="N64" t="s">
        <v>1204</v>
      </c>
      <c r="O64">
        <v>0</v>
      </c>
      <c r="P64">
        <v>0</v>
      </c>
      <c r="Q64">
        <v>0</v>
      </c>
      <c r="R64">
        <v>0</v>
      </c>
      <c r="S64">
        <f t="shared" si="1"/>
        <v>0</v>
      </c>
      <c r="T64">
        <v>0</v>
      </c>
      <c r="W64" s="17"/>
      <c r="X64" s="9"/>
      <c r="Y64" s="9"/>
      <c r="Z64" s="9"/>
    </row>
    <row r="65" spans="1:26" ht="12" customHeight="1" outlineLevel="1" x14ac:dyDescent="0.2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2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2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2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2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2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2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2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2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2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2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2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2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2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2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2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2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2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2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2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2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2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2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2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ht="12" customHeight="1" outlineLevel="1" x14ac:dyDescent="0.25">
      <c r="A92" s="7"/>
      <c r="B92" s="8"/>
      <c r="C92" s="18"/>
      <c r="D92" s="18"/>
      <c r="E92" s="18"/>
      <c r="F92" s="27"/>
      <c r="W92" s="17"/>
      <c r="X92" s="9"/>
      <c r="Y92" s="9"/>
      <c r="Z92" s="9"/>
    </row>
    <row r="93" spans="1:26" ht="12" customHeight="1" outlineLevel="1" x14ac:dyDescent="0.25">
      <c r="A93" s="7"/>
      <c r="B93" s="8"/>
      <c r="C93" s="18"/>
      <c r="D93" s="18"/>
      <c r="E93" s="18"/>
      <c r="F93" s="27"/>
      <c r="W93" s="17"/>
      <c r="X93" s="9"/>
      <c r="Y93" s="9"/>
      <c r="Z93" s="9"/>
    </row>
    <row r="94" spans="1:26" outlineLevel="1" x14ac:dyDescent="0.25">
      <c r="A94" s="7"/>
      <c r="B94" s="8"/>
      <c r="C94" s="18"/>
      <c r="D94" s="18"/>
      <c r="E94" s="18"/>
      <c r="F94" s="37"/>
      <c r="W94" s="17"/>
      <c r="X94" s="9"/>
      <c r="Y94" s="9"/>
      <c r="Z94" s="9"/>
    </row>
    <row r="95" spans="1:26" ht="5.0999999999999996" customHeight="1" outlineLevel="1" x14ac:dyDescent="0.2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35" customHeight="1" outlineLevel="1" x14ac:dyDescent="0.2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2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opLeftCell="A166" workbookViewId="0">
      <selection activeCell="K176" sqref="K176:K193"/>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901</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1224</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Crop!G870</f>
        <v>landuse</v>
      </c>
      <c r="H20" s="26" t="s">
        <v>366</v>
      </c>
      <c r="I20" s="26" t="s">
        <v>56</v>
      </c>
      <c r="J20" s="26" t="s">
        <v>57</v>
      </c>
      <c r="K20" s="26" t="s">
        <v>58</v>
      </c>
      <c r="L20" s="26" t="s">
        <v>59</v>
      </c>
      <c r="M20" s="26" t="s">
        <v>857</v>
      </c>
      <c r="N20" s="26" t="s">
        <v>858</v>
      </c>
      <c r="O20" s="26" t="s">
        <v>859</v>
      </c>
      <c r="P20" s="26" t="s">
        <v>1097</v>
      </c>
      <c r="Q20" s="25"/>
      <c r="R20" s="25"/>
      <c r="S20" s="23"/>
      <c r="T20" s="23"/>
      <c r="U20" s="23"/>
      <c r="V20" s="23"/>
      <c r="W20" s="17"/>
      <c r="X20" s="9"/>
    </row>
    <row r="21" spans="1:24" outlineLevel="1" x14ac:dyDescent="0.2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2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2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2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2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2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2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2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2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2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2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2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2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2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2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2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2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2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2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2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2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0999999999999996" customHeight="1" outlineLevel="1" x14ac:dyDescent="0.2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35" customHeight="1" outlineLevel="1" x14ac:dyDescent="0.2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3">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25">
      <c r="A46" s="170"/>
      <c r="B46" s="8"/>
      <c r="C46" s="10" t="s">
        <v>0</v>
      </c>
      <c r="D46" s="10">
        <f>SUM(F71:V109)</f>
        <v>1678.2102871892337</v>
      </c>
      <c r="E46" s="10"/>
      <c r="F46" s="10"/>
      <c r="G46" s="10"/>
      <c r="H46" s="10"/>
      <c r="I46" s="10"/>
      <c r="J46" s="10"/>
      <c r="K46" s="11"/>
      <c r="L46" s="11"/>
      <c r="M46" s="11"/>
      <c r="N46" s="11"/>
      <c r="O46" s="11"/>
      <c r="P46" s="11"/>
      <c r="Q46" s="11"/>
      <c r="R46" s="11"/>
      <c r="S46" s="11"/>
      <c r="T46" s="11"/>
      <c r="U46" s="11"/>
      <c r="V46" s="11"/>
      <c r="W46" s="12"/>
      <c r="X46" s="9"/>
    </row>
    <row r="47" spans="1:24" x14ac:dyDescent="0.25">
      <c r="A47" s="170"/>
      <c r="B47" s="8"/>
      <c r="C47" s="13"/>
      <c r="D47" s="13">
        <v>80</v>
      </c>
      <c r="E47" s="13" t="s">
        <v>1</v>
      </c>
      <c r="F47" s="14"/>
      <c r="G47" s="15" t="s">
        <v>910</v>
      </c>
      <c r="H47" s="14"/>
      <c r="I47" s="14"/>
      <c r="J47" s="14"/>
      <c r="K47" s="14"/>
      <c r="L47" s="14"/>
      <c r="M47" s="14"/>
      <c r="N47" s="14"/>
      <c r="O47" s="14"/>
      <c r="P47" s="14"/>
      <c r="Q47" s="14"/>
      <c r="R47" s="14"/>
      <c r="S47" s="16"/>
      <c r="T47" s="76"/>
      <c r="U47" s="110"/>
      <c r="V47" s="110"/>
      <c r="W47" s="17"/>
      <c r="X47" s="9"/>
    </row>
    <row r="48" spans="1:24" outlineLevel="1" x14ac:dyDescent="0.2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25">
      <c r="A49" s="170"/>
      <c r="B49" s="8"/>
      <c r="C49" s="18"/>
      <c r="D49" s="13" t="b">
        <f>(D47&lt;&gt;D46)</f>
        <v>1</v>
      </c>
      <c r="E49" s="18"/>
      <c r="F49" s="14"/>
      <c r="G49" s="46"/>
      <c r="H49" s="14" t="s">
        <v>1028</v>
      </c>
      <c r="J49" s="14"/>
      <c r="K49" s="248">
        <v>30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589" t="s">
        <v>908</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909</v>
      </c>
      <c r="K52" s="592">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589" t="s">
        <v>902</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25">
      <c r="A56" s="170"/>
      <c r="B56" s="8"/>
      <c r="C56" s="13"/>
      <c r="D56" s="13">
        <v>80</v>
      </c>
      <c r="E56" s="13" t="s">
        <v>1</v>
      </c>
      <c r="F56" s="14"/>
      <c r="G56" s="15"/>
      <c r="H56" s="14"/>
      <c r="I56" s="14"/>
      <c r="J56" s="14" t="s">
        <v>796</v>
      </c>
      <c r="K56" s="244">
        <v>0</v>
      </c>
      <c r="L56" s="244">
        <v>0.21</v>
      </c>
      <c r="M56" s="244">
        <v>0.21</v>
      </c>
      <c r="N56" s="244">
        <v>0</v>
      </c>
      <c r="O56" s="244">
        <v>0</v>
      </c>
      <c r="P56" s="244">
        <v>0</v>
      </c>
      <c r="Q56" s="244">
        <v>0</v>
      </c>
      <c r="R56" s="244">
        <v>0</v>
      </c>
      <c r="S56" s="244">
        <v>0</v>
      </c>
      <c r="T56" s="244">
        <v>0</v>
      </c>
      <c r="U56" s="110"/>
      <c r="V56" s="110"/>
      <c r="W56" s="17"/>
      <c r="X56" s="9"/>
    </row>
    <row r="57" spans="1:24" outlineLevel="1" x14ac:dyDescent="0.2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25">
      <c r="A58" s="170"/>
      <c r="B58" s="8"/>
      <c r="C58" s="13"/>
      <c r="D58" s="13"/>
      <c r="E58" s="13"/>
      <c r="F58" s="14"/>
      <c r="G58" s="15"/>
      <c r="H58" s="14"/>
      <c r="I58" s="14"/>
      <c r="J58" s="14" t="s">
        <v>768</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25">
      <c r="A59" s="170"/>
      <c r="B59" s="8"/>
      <c r="C59" s="13"/>
      <c r="D59" s="13"/>
      <c r="E59" s="13"/>
      <c r="F59" s="14"/>
      <c r="G59" s="15"/>
      <c r="H59" s="14"/>
      <c r="I59" s="14"/>
      <c r="J59" s="14" t="s">
        <v>769</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25">
      <c r="A60" s="170"/>
      <c r="B60" s="8"/>
      <c r="C60" s="13"/>
      <c r="D60" s="13"/>
      <c r="E60" s="13"/>
      <c r="F60" s="14"/>
      <c r="G60" s="15"/>
      <c r="H60" s="14"/>
      <c r="I60" s="14"/>
      <c r="J60" s="14" t="s">
        <v>770</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25">
      <c r="A61" s="170"/>
      <c r="B61" s="8"/>
      <c r="C61" s="13"/>
      <c r="D61" s="13"/>
      <c r="E61" s="13"/>
      <c r="F61" s="14"/>
      <c r="G61" s="15"/>
      <c r="H61" s="14"/>
      <c r="I61" s="14"/>
      <c r="J61" s="14" t="s">
        <v>771</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25">
      <c r="A62" s="170"/>
      <c r="B62" s="8"/>
      <c r="C62" s="13"/>
      <c r="D62" s="13"/>
      <c r="E62" s="13"/>
      <c r="F62" s="14"/>
      <c r="G62" s="15"/>
      <c r="H62" s="14"/>
      <c r="I62" s="14"/>
      <c r="J62" s="14" t="s">
        <v>772</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25">
      <c r="A63" s="170"/>
      <c r="B63" s="8"/>
      <c r="C63" s="13"/>
      <c r="D63" s="13"/>
      <c r="E63" s="13"/>
      <c r="F63" s="14"/>
      <c r="G63" s="15"/>
      <c r="H63" s="14"/>
      <c r="I63" s="14"/>
      <c r="J63" s="14" t="s">
        <v>773</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25">
      <c r="A64" s="170"/>
      <c r="B64" s="8"/>
      <c r="C64" s="13"/>
      <c r="D64" s="13"/>
      <c r="E64" s="13"/>
      <c r="F64" s="14"/>
      <c r="G64" s="15"/>
      <c r="H64" s="14"/>
      <c r="I64" s="14"/>
      <c r="J64" s="14" t="s">
        <v>774</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25">
      <c r="A65" s="170"/>
      <c r="B65" s="8"/>
      <c r="C65" s="13"/>
      <c r="D65" s="13"/>
      <c r="E65" s="13"/>
      <c r="F65" s="14"/>
      <c r="G65" s="15"/>
      <c r="H65" s="14"/>
      <c r="I65" s="14"/>
      <c r="J65" s="14" t="s">
        <v>775</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905</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903</v>
      </c>
      <c r="H69" s="18"/>
      <c r="I69" s="18"/>
      <c r="J69" s="24" t="s">
        <v>731</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25">
      <c r="A70" s="170"/>
      <c r="B70" s="8"/>
      <c r="C70" s="18"/>
      <c r="D70" s="18"/>
      <c r="E70" s="18"/>
      <c r="F70" s="18"/>
      <c r="G70" s="23"/>
      <c r="H70" s="18"/>
      <c r="I70" s="18"/>
      <c r="J70" s="24"/>
      <c r="K70" s="24" t="s">
        <v>904</v>
      </c>
      <c r="L70" s="24" t="s">
        <v>904</v>
      </c>
      <c r="M70" s="24" t="s">
        <v>904</v>
      </c>
      <c r="N70" s="24" t="s">
        <v>904</v>
      </c>
      <c r="O70" s="24" t="s">
        <v>904</v>
      </c>
      <c r="P70" s="24" t="s">
        <v>904</v>
      </c>
      <c r="Q70" s="24" t="s">
        <v>904</v>
      </c>
      <c r="R70" s="24" t="s">
        <v>904</v>
      </c>
      <c r="S70" s="24" t="s">
        <v>904</v>
      </c>
      <c r="T70" s="24" t="s">
        <v>904</v>
      </c>
      <c r="U70" s="24"/>
      <c r="V70" s="23"/>
      <c r="W70" s="17"/>
      <c r="X70" s="9"/>
    </row>
    <row r="71" spans="1:24" outlineLevel="1" x14ac:dyDescent="0.25">
      <c r="A71" s="170"/>
      <c r="B71" s="8"/>
      <c r="C71" s="18"/>
      <c r="D71" s="18"/>
      <c r="E71" s="18"/>
      <c r="F71" s="27"/>
      <c r="G71" s="633" t="str">
        <f t="shared" ref="G71:G88" si="0">G21</f>
        <v>b</v>
      </c>
      <c r="H71" s="244">
        <v>1</v>
      </c>
      <c r="J71" s="14" t="s">
        <v>796</v>
      </c>
      <c r="K71" s="821">
        <v>0</v>
      </c>
      <c r="L71" s="821">
        <v>12.7</v>
      </c>
      <c r="M71" s="821">
        <v>40.874865090265118</v>
      </c>
      <c r="N71" s="821">
        <v>66.708513761285133</v>
      </c>
      <c r="O71" s="821">
        <v>22.431814023508618</v>
      </c>
      <c r="P71" s="821">
        <v>22.431814023508618</v>
      </c>
      <c r="Q71" s="821">
        <v>0</v>
      </c>
      <c r="R71" s="821">
        <v>0</v>
      </c>
      <c r="S71" s="821">
        <v>0</v>
      </c>
      <c r="T71" s="821">
        <v>0</v>
      </c>
      <c r="U71" s="29"/>
      <c r="V71" s="31"/>
      <c r="W71" s="17"/>
      <c r="X71" s="9"/>
    </row>
    <row r="72" spans="1:24" outlineLevel="1" x14ac:dyDescent="0.2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25">
      <c r="A73" s="170"/>
      <c r="B73" s="8"/>
      <c r="C73" s="18"/>
      <c r="D73" s="18"/>
      <c r="E73" s="18"/>
      <c r="F73" s="27"/>
      <c r="G73" s="633" t="str">
        <f t="shared" si="0"/>
        <v>f</v>
      </c>
      <c r="H73" s="244">
        <v>1</v>
      </c>
      <c r="J73" s="14" t="s">
        <v>768</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25">
      <c r="A74" s="170"/>
      <c r="B74" s="8"/>
      <c r="C74" s="18"/>
      <c r="D74" s="18"/>
      <c r="E74" s="18"/>
      <c r="F74" s="27"/>
      <c r="G74" s="633" t="str">
        <f t="shared" si="0"/>
        <v>h</v>
      </c>
      <c r="H74" s="244">
        <v>1</v>
      </c>
      <c r="J74" s="14" t="s">
        <v>769</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25">
      <c r="A75" s="170"/>
      <c r="B75" s="8"/>
      <c r="C75" s="18"/>
      <c r="D75" s="18"/>
      <c r="E75" s="18"/>
      <c r="F75" s="27"/>
      <c r="G75" s="633" t="str">
        <f t="shared" si="0"/>
        <v>i</v>
      </c>
      <c r="H75" s="244">
        <v>1</v>
      </c>
      <c r="J75" s="14" t="s">
        <v>770</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25">
      <c r="A76" s="170"/>
      <c r="B76" s="8"/>
      <c r="C76" s="18"/>
      <c r="D76" s="18"/>
      <c r="E76" s="18"/>
      <c r="F76" s="27"/>
      <c r="G76" s="633" t="str">
        <f t="shared" si="0"/>
        <v>k</v>
      </c>
      <c r="H76" s="244">
        <v>1</v>
      </c>
      <c r="J76" s="14" t="s">
        <v>771</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25">
      <c r="A77" s="170"/>
      <c r="B77" s="8"/>
      <c r="C77" s="18"/>
      <c r="D77" s="18"/>
      <c r="E77" s="18"/>
      <c r="F77" s="27"/>
      <c r="G77" s="633" t="str">
        <f t="shared" si="0"/>
        <v>l</v>
      </c>
      <c r="H77" s="244">
        <v>1</v>
      </c>
      <c r="J77" s="14" t="s">
        <v>772</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25">
      <c r="A78" s="170"/>
      <c r="B78" s="8"/>
      <c r="C78" s="18"/>
      <c r="D78" s="18"/>
      <c r="E78" s="18"/>
      <c r="F78" s="27"/>
      <c r="G78" s="633" t="str">
        <f t="shared" si="0"/>
        <v>ms</v>
      </c>
      <c r="H78" s="244">
        <v>1</v>
      </c>
      <c r="J78" s="14" t="s">
        <v>773</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25">
      <c r="A79" s="170"/>
      <c r="B79" s="8"/>
      <c r="C79" s="18"/>
      <c r="D79" s="18"/>
      <c r="E79" s="18"/>
      <c r="F79" s="27"/>
      <c r="G79" s="633" t="str">
        <f t="shared" si="0"/>
        <v>o</v>
      </c>
      <c r="H79" s="244">
        <v>1</v>
      </c>
      <c r="J79" s="14" t="s">
        <v>774</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25">
      <c r="A80" s="170"/>
      <c r="B80" s="8"/>
      <c r="C80" s="18"/>
      <c r="D80" s="18"/>
      <c r="E80" s="18"/>
      <c r="F80" s="27"/>
      <c r="G80" s="633" t="str">
        <f t="shared" si="0"/>
        <v>od</v>
      </c>
      <c r="H80" s="244">
        <v>1</v>
      </c>
      <c r="J80" s="14" t="s">
        <v>775</v>
      </c>
      <c r="K80" s="821">
        <v>0</v>
      </c>
      <c r="L80" s="821">
        <v>0</v>
      </c>
      <c r="M80" s="821">
        <v>0</v>
      </c>
      <c r="N80" s="821">
        <v>0</v>
      </c>
      <c r="O80" s="821">
        <v>0</v>
      </c>
      <c r="P80" s="821">
        <v>0</v>
      </c>
      <c r="Q80" s="821">
        <v>0</v>
      </c>
      <c r="R80" s="821">
        <v>0</v>
      </c>
      <c r="S80" s="821">
        <v>0</v>
      </c>
      <c r="T80" s="821">
        <v>0</v>
      </c>
      <c r="U80" s="90"/>
      <c r="V80" s="31"/>
      <c r="W80" s="17"/>
      <c r="X80" s="9"/>
    </row>
    <row r="81" spans="1:24" outlineLevel="1" x14ac:dyDescent="0.2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2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2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25">
      <c r="A90" s="170"/>
      <c r="B90" s="8"/>
      <c r="C90" s="18"/>
      <c r="D90" s="18"/>
      <c r="E90" s="18"/>
      <c r="F90" s="18"/>
      <c r="G90" s="144" t="s">
        <v>1223</v>
      </c>
      <c r="H90" s="18"/>
      <c r="I90" s="18"/>
      <c r="J90" s="24"/>
      <c r="K90" s="24" t="s">
        <v>357</v>
      </c>
      <c r="L90" s="24" t="s">
        <v>358</v>
      </c>
      <c r="M90" s="24" t="s">
        <v>360</v>
      </c>
      <c r="N90" s="24" t="s">
        <v>361</v>
      </c>
      <c r="O90" s="24" t="s">
        <v>362</v>
      </c>
      <c r="P90" s="24" t="s">
        <v>364</v>
      </c>
      <c r="Q90" s="24" t="s">
        <v>860</v>
      </c>
      <c r="R90" s="24" t="s">
        <v>861</v>
      </c>
      <c r="S90" s="24" t="s">
        <v>1098</v>
      </c>
      <c r="T90" s="24"/>
      <c r="U90" s="24"/>
      <c r="V90" s="23"/>
      <c r="W90" s="17"/>
      <c r="X90" s="9"/>
    </row>
    <row r="91" spans="1:24" outlineLevel="1" x14ac:dyDescent="0.2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2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2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2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2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2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2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25">
      <c r="A98" s="170"/>
      <c r="B98" s="8"/>
      <c r="C98" s="18"/>
      <c r="D98" s="18"/>
      <c r="E98" s="18"/>
      <c r="F98" s="27"/>
      <c r="G98" s="92"/>
      <c r="H98" s="92"/>
      <c r="I98" s="633" t="str">
        <f t="shared" ref="I98" si="2">G78</f>
        <v>ms</v>
      </c>
      <c r="J98" s="584"/>
      <c r="K98" s="235">
        <f t="shared" ref="K98:S98" si="3">0.65*K105+0.35*K97</f>
        <v>0</v>
      </c>
      <c r="L98" s="235">
        <f t="shared" si="3"/>
        <v>0.5</v>
      </c>
      <c r="M98" s="235">
        <f t="shared" si="3"/>
        <v>0.75</v>
      </c>
      <c r="N98" s="235">
        <f t="shared" si="3"/>
        <v>1</v>
      </c>
      <c r="O98" s="235">
        <f t="shared" si="3"/>
        <v>1</v>
      </c>
      <c r="P98" s="235">
        <f t="shared" si="3"/>
        <v>1</v>
      </c>
      <c r="Q98" s="235">
        <f t="shared" si="3"/>
        <v>1</v>
      </c>
      <c r="R98" s="235">
        <f t="shared" si="3"/>
        <v>1</v>
      </c>
      <c r="S98" s="235">
        <f t="shared" si="3"/>
        <v>1</v>
      </c>
      <c r="T98" s="90"/>
      <c r="U98" s="90"/>
      <c r="V98" s="31"/>
      <c r="W98" s="17"/>
      <c r="X98" s="9"/>
    </row>
    <row r="99" spans="1:24" outlineLevel="1" x14ac:dyDescent="0.25">
      <c r="A99" s="170"/>
      <c r="B99" s="8"/>
      <c r="C99" s="18"/>
      <c r="D99" s="18"/>
      <c r="E99" s="18"/>
      <c r="F99" s="27"/>
      <c r="G99" s="92"/>
      <c r="H99" s="92"/>
      <c r="I99" s="633" t="str">
        <f t="shared" ref="I99:I108" si="4">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25">
      <c r="A100" s="170"/>
      <c r="B100" s="8"/>
      <c r="C100" s="18"/>
      <c r="D100" s="18"/>
      <c r="E100" s="18"/>
      <c r="F100" s="27"/>
      <c r="G100" s="92"/>
      <c r="H100" s="92"/>
      <c r="I100" s="633" t="str">
        <f t="shared" si="4"/>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25">
      <c r="A101" s="170"/>
      <c r="B101" s="8"/>
      <c r="C101" s="18"/>
      <c r="D101" s="18"/>
      <c r="E101" s="18"/>
      <c r="F101" s="27"/>
      <c r="G101" s="92"/>
      <c r="H101" s="92"/>
      <c r="I101" s="633" t="str">
        <f t="shared" si="4"/>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25">
      <c r="A102" s="170"/>
      <c r="B102" s="8"/>
      <c r="C102" s="18"/>
      <c r="D102" s="18"/>
      <c r="E102" s="18"/>
      <c r="F102" s="27"/>
      <c r="G102" s="92"/>
      <c r="H102" s="92"/>
      <c r="I102" s="633" t="str">
        <f t="shared" si="4"/>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25">
      <c r="A103" s="170"/>
      <c r="B103" s="8"/>
      <c r="C103" s="18"/>
      <c r="D103" s="18"/>
      <c r="E103" s="18"/>
      <c r="F103" s="27"/>
      <c r="G103" s="92"/>
      <c r="H103" s="92"/>
      <c r="I103" s="633" t="str">
        <f t="shared" si="4"/>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25">
      <c r="A104" s="170"/>
      <c r="B104" s="8"/>
      <c r="C104" s="18"/>
      <c r="D104" s="18"/>
      <c r="E104" s="18"/>
      <c r="F104" s="27"/>
      <c r="G104" s="92"/>
      <c r="H104" s="92"/>
      <c r="I104" s="633" t="str">
        <f t="shared" si="4"/>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25">
      <c r="A105" s="170"/>
      <c r="B105" s="8"/>
      <c r="C105" s="18"/>
      <c r="D105" s="18"/>
      <c r="E105" s="18"/>
      <c r="F105" s="27"/>
      <c r="G105" s="92"/>
      <c r="H105" s="92"/>
      <c r="I105" s="633" t="str">
        <f t="shared" si="4"/>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25">
      <c r="A106" s="170"/>
      <c r="B106" s="8"/>
      <c r="C106" s="18"/>
      <c r="D106" s="18"/>
      <c r="E106" s="18"/>
      <c r="F106" s="27"/>
      <c r="G106" s="92"/>
      <c r="H106" s="92"/>
      <c r="I106" s="633" t="str">
        <f t="shared" si="4"/>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25">
      <c r="A107" s="170"/>
      <c r="B107" s="8"/>
      <c r="C107" s="18"/>
      <c r="D107" s="18"/>
      <c r="E107" s="18"/>
      <c r="F107" s="27"/>
      <c r="G107" s="92"/>
      <c r="H107" s="92"/>
      <c r="I107" s="633" t="str">
        <f t="shared" si="4"/>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25">
      <c r="A108" s="170"/>
      <c r="B108" s="8"/>
      <c r="C108" s="18"/>
      <c r="D108" s="18"/>
      <c r="E108" s="18"/>
      <c r="F108" s="27"/>
      <c r="G108" s="92"/>
      <c r="H108" s="92"/>
      <c r="I108" s="633" t="str">
        <f t="shared" si="4"/>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2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2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2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3">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2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25">
      <c r="A114" s="170"/>
      <c r="B114" s="8"/>
      <c r="C114" s="13"/>
      <c r="D114" s="13">
        <v>2167.88</v>
      </c>
      <c r="E114" s="13" t="s">
        <v>1</v>
      </c>
      <c r="F114" s="14"/>
      <c r="G114" s="15" t="s">
        <v>899</v>
      </c>
      <c r="H114" s="14"/>
      <c r="I114" s="14"/>
      <c r="J114" s="14"/>
      <c r="K114" s="14"/>
      <c r="L114" s="14"/>
      <c r="M114" s="14"/>
      <c r="N114" s="14"/>
      <c r="O114" s="14"/>
      <c r="P114" s="14"/>
      <c r="Q114" s="14"/>
      <c r="R114" s="14"/>
      <c r="S114" s="16"/>
      <c r="T114" s="76"/>
      <c r="U114" s="110"/>
      <c r="V114" s="110"/>
      <c r="W114" s="17"/>
      <c r="X114" s="9"/>
    </row>
    <row r="115" spans="1:24" outlineLevel="1" x14ac:dyDescent="0.2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2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2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25">
      <c r="A118" s="170"/>
      <c r="B118" s="8"/>
      <c r="C118" s="18"/>
      <c r="D118" s="18"/>
      <c r="E118" s="18"/>
      <c r="F118" s="18"/>
      <c r="G118" s="47" t="s">
        <v>434</v>
      </c>
      <c r="H118" s="18"/>
      <c r="I118" s="18"/>
      <c r="J118" s="24" t="s">
        <v>731</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2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25">
      <c r="A120" s="170"/>
      <c r="B120" s="8"/>
      <c r="C120" s="18"/>
      <c r="D120" s="18"/>
      <c r="E120" s="18"/>
      <c r="F120" s="27"/>
      <c r="G120" s="27"/>
      <c r="H120" s="27"/>
      <c r="I120" s="633" t="str">
        <f t="shared" ref="I120:I126" si="5">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25">
      <c r="A121" s="170"/>
      <c r="B121" s="8"/>
      <c r="C121" s="18"/>
      <c r="D121" s="18"/>
      <c r="E121" s="18"/>
      <c r="F121" s="27"/>
      <c r="G121" s="92"/>
      <c r="H121" s="92"/>
      <c r="I121" s="633" t="str">
        <f t="shared" si="5"/>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25">
      <c r="A122" s="170"/>
      <c r="B122" s="8"/>
      <c r="C122" s="18"/>
      <c r="D122" s="18"/>
      <c r="E122" s="18"/>
      <c r="F122" s="27"/>
      <c r="G122" s="92"/>
      <c r="H122" s="92"/>
      <c r="I122" s="633" t="str">
        <f t="shared" si="5"/>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25">
      <c r="A123" s="170"/>
      <c r="B123" s="8"/>
      <c r="C123" s="18"/>
      <c r="D123" s="18"/>
      <c r="E123" s="18"/>
      <c r="F123" s="27"/>
      <c r="G123" s="92"/>
      <c r="H123" s="92"/>
      <c r="I123" s="633" t="str">
        <f t="shared" si="5"/>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25">
      <c r="A124" s="170"/>
      <c r="B124" s="8"/>
      <c r="C124" s="18"/>
      <c r="D124" s="18"/>
      <c r="E124" s="18"/>
      <c r="F124" s="27"/>
      <c r="G124" s="92"/>
      <c r="H124" s="92"/>
      <c r="I124" s="633" t="str">
        <f t="shared" si="5"/>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25">
      <c r="A125" s="170"/>
      <c r="B125" s="8"/>
      <c r="C125" s="18"/>
      <c r="D125" s="18"/>
      <c r="E125" s="18"/>
      <c r="F125" s="27"/>
      <c r="G125" s="92"/>
      <c r="H125" s="92"/>
      <c r="I125" s="633" t="str">
        <f t="shared" si="5"/>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25">
      <c r="A126" s="170"/>
      <c r="B126" s="8"/>
      <c r="C126" s="18"/>
      <c r="D126" s="18"/>
      <c r="E126" s="18"/>
      <c r="F126" s="27"/>
      <c r="G126" s="92"/>
      <c r="H126" s="92"/>
      <c r="I126" s="633" t="str">
        <f t="shared" si="5"/>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25">
      <c r="A127" s="170"/>
      <c r="B127" s="8"/>
      <c r="C127" s="18"/>
      <c r="D127" s="18"/>
      <c r="E127" s="18"/>
      <c r="F127" s="27"/>
      <c r="G127" s="92"/>
      <c r="H127" s="92"/>
      <c r="I127" s="633" t="str">
        <f t="shared" ref="I127" si="6">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25">
      <c r="A128" s="170"/>
      <c r="B128" s="8"/>
      <c r="C128" s="18"/>
      <c r="D128" s="18"/>
      <c r="E128" s="18"/>
      <c r="F128" s="27"/>
      <c r="G128" s="92"/>
      <c r="H128" s="92"/>
      <c r="I128" s="633" t="str">
        <f t="shared" ref="I128:I137" si="7">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25">
      <c r="A129" s="170"/>
      <c r="B129" s="8"/>
      <c r="C129" s="18"/>
      <c r="D129" s="18"/>
      <c r="E129" s="18"/>
      <c r="F129" s="27"/>
      <c r="G129" s="92"/>
      <c r="H129" s="92"/>
      <c r="I129" s="633" t="str">
        <f t="shared" si="7"/>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25">
      <c r="A130" s="170"/>
      <c r="B130" s="8"/>
      <c r="C130" s="18"/>
      <c r="D130" s="18"/>
      <c r="E130" s="18"/>
      <c r="F130" s="27"/>
      <c r="G130" s="92"/>
      <c r="H130" s="92"/>
      <c r="I130" s="633" t="str">
        <f t="shared" si="7"/>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25">
      <c r="A131" s="170"/>
      <c r="B131" s="8"/>
      <c r="C131" s="18"/>
      <c r="D131" s="18"/>
      <c r="E131" s="18"/>
      <c r="F131" s="27"/>
      <c r="G131" s="92"/>
      <c r="H131" s="92"/>
      <c r="I131" s="633" t="str">
        <f t="shared" si="7"/>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25">
      <c r="A132" s="170"/>
      <c r="B132" s="8"/>
      <c r="C132" s="18"/>
      <c r="D132" s="18"/>
      <c r="E132" s="18"/>
      <c r="F132" s="27"/>
      <c r="G132" s="92"/>
      <c r="H132" s="92"/>
      <c r="I132" s="633" t="str">
        <f t="shared" si="7"/>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25">
      <c r="A133" s="170"/>
      <c r="B133" s="8"/>
      <c r="C133" s="18"/>
      <c r="D133" s="18"/>
      <c r="E133" s="18"/>
      <c r="F133" s="27"/>
      <c r="G133" s="92"/>
      <c r="H133" s="92"/>
      <c r="I133" s="633" t="str">
        <f t="shared" si="7"/>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25">
      <c r="A134" s="170"/>
      <c r="B134" s="8"/>
      <c r="C134" s="18"/>
      <c r="D134" s="18"/>
      <c r="E134" s="18"/>
      <c r="F134" s="27"/>
      <c r="G134" s="92"/>
      <c r="H134" s="92"/>
      <c r="I134" s="633" t="str">
        <f t="shared" si="7"/>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25">
      <c r="A135" s="170"/>
      <c r="B135" s="8"/>
      <c r="C135" s="18"/>
      <c r="D135" s="18"/>
      <c r="E135" s="18"/>
      <c r="F135" s="27"/>
      <c r="G135" s="92"/>
      <c r="H135" s="92"/>
      <c r="I135" s="633" t="str">
        <f t="shared" si="7"/>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25">
      <c r="A136" s="170"/>
      <c r="B136" s="8"/>
      <c r="C136" s="18"/>
      <c r="D136" s="18"/>
      <c r="E136" s="18"/>
      <c r="F136" s="27"/>
      <c r="G136" s="92"/>
      <c r="H136" s="92"/>
      <c r="I136" s="633" t="str">
        <f t="shared" si="7"/>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25">
      <c r="A137" s="170"/>
      <c r="B137" s="8"/>
      <c r="C137" s="18"/>
      <c r="D137" s="18"/>
      <c r="E137" s="18"/>
      <c r="F137" s="27"/>
      <c r="G137" s="92"/>
      <c r="H137" s="92"/>
      <c r="I137" s="633" t="str">
        <f t="shared" si="7"/>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2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35" customHeight="1" x14ac:dyDescent="0.25">
      <c r="A139" s="106"/>
      <c r="B139" s="97"/>
      <c r="C139" s="18"/>
      <c r="D139" s="18"/>
      <c r="E139" s="18"/>
      <c r="F139" s="18"/>
      <c r="G139" s="591" t="s">
        <v>907</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35" customHeight="1" outlineLevel="1" x14ac:dyDescent="0.25">
      <c r="A140" s="106"/>
      <c r="B140" s="97"/>
      <c r="C140" s="18"/>
      <c r="D140" s="18"/>
      <c r="E140" s="18"/>
      <c r="F140" s="14"/>
      <c r="G140" s="151"/>
      <c r="H140" s="152"/>
      <c r="J140" s="124" t="s">
        <v>906</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35" customHeight="1" outlineLevel="1" x14ac:dyDescent="0.2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35" customHeight="1" outlineLevel="1" x14ac:dyDescent="0.25">
      <c r="A142" s="106"/>
      <c r="B142" s="97"/>
      <c r="C142" s="18"/>
      <c r="D142" s="18"/>
      <c r="E142" s="18"/>
      <c r="F142" s="14"/>
      <c r="G142" s="82" t="s">
        <v>727</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2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25">
      <c r="A144" s="170"/>
      <c r="B144" s="8"/>
      <c r="C144" s="18"/>
      <c r="D144" s="18"/>
      <c r="E144" s="18"/>
      <c r="F144" s="18"/>
      <c r="G144" s="54" t="s">
        <v>911</v>
      </c>
      <c r="H144" s="18"/>
      <c r="I144" s="18"/>
      <c r="J144" s="18"/>
      <c r="K144" s="18"/>
      <c r="L144" s="23"/>
      <c r="M144" s="23"/>
      <c r="N144" s="23"/>
      <c r="O144" s="23"/>
      <c r="P144" s="23"/>
      <c r="Q144" s="23"/>
      <c r="R144" s="23"/>
      <c r="S144" s="23"/>
      <c r="T144" s="23"/>
      <c r="U144" s="23"/>
      <c r="V144" s="23"/>
      <c r="W144" s="17"/>
      <c r="X144" s="9"/>
    </row>
    <row r="145" spans="1:24" outlineLevel="1" x14ac:dyDescent="0.2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25">
      <c r="A146" s="170"/>
      <c r="B146" s="8"/>
      <c r="C146" s="18"/>
      <c r="D146" s="18"/>
      <c r="E146" s="18"/>
      <c r="F146" s="27"/>
      <c r="G146" s="27"/>
      <c r="H146" s="27"/>
      <c r="I146" s="633" t="str">
        <f t="shared" ref="I146:I153" si="8">G21</f>
        <v>b</v>
      </c>
      <c r="J146" s="244">
        <v>0.1</v>
      </c>
      <c r="L146" s="29"/>
      <c r="M146" s="29"/>
      <c r="N146" s="29"/>
      <c r="O146" s="29"/>
      <c r="P146" s="29"/>
      <c r="Q146" s="29"/>
      <c r="R146" s="29"/>
      <c r="S146" s="29"/>
      <c r="T146" s="29"/>
      <c r="U146" s="29"/>
      <c r="V146" s="31"/>
      <c r="W146" s="17"/>
      <c r="X146" s="9"/>
    </row>
    <row r="147" spans="1:24" outlineLevel="1" x14ac:dyDescent="0.25">
      <c r="A147" s="170"/>
      <c r="B147" s="8"/>
      <c r="C147" s="18"/>
      <c r="D147" s="18"/>
      <c r="E147" s="18"/>
      <c r="F147" s="27"/>
      <c r="G147" s="92"/>
      <c r="H147" s="92"/>
      <c r="I147" s="633" t="str">
        <f t="shared" si="8"/>
        <v>bd</v>
      </c>
      <c r="J147" s="244">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33" t="str">
        <f t="shared" si="8"/>
        <v>f</v>
      </c>
      <c r="J148" s="244">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33" t="str">
        <f t="shared" si="8"/>
        <v>h</v>
      </c>
      <c r="J149" s="244">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33" t="str">
        <f t="shared" si="8"/>
        <v>i</v>
      </c>
      <c r="J150" s="244">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33" t="str">
        <f t="shared" si="8"/>
        <v>k</v>
      </c>
      <c r="J151" s="244">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33" t="str">
        <f t="shared" si="8"/>
        <v>l</v>
      </c>
      <c r="J152" s="244">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33" t="str">
        <f t="shared" si="8"/>
        <v>ms</v>
      </c>
      <c r="J153" s="244">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33" t="str">
        <f t="shared" ref="I154:I163" si="9">G29</f>
        <v>o</v>
      </c>
      <c r="J154" s="244">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33" t="str">
        <f t="shared" si="9"/>
        <v>od</v>
      </c>
      <c r="J155" s="244">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33" t="str">
        <f t="shared" si="9"/>
        <v>of</v>
      </c>
      <c r="J156" s="244">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33" t="str">
        <f t="shared" si="9"/>
        <v>r</v>
      </c>
      <c r="J157" s="244">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33" t="str">
        <f t="shared" si="9"/>
        <v>rd</v>
      </c>
      <c r="J158" s="244">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633" t="str">
        <f t="shared" si="9"/>
        <v>v</v>
      </c>
      <c r="J159" s="244">
        <v>0.1</v>
      </c>
      <c r="L159" s="90"/>
      <c r="M159" s="90"/>
      <c r="N159" s="90"/>
      <c r="O159" s="90"/>
      <c r="P159" s="90"/>
      <c r="Q159" s="90"/>
      <c r="R159" s="90"/>
      <c r="S159" s="90"/>
      <c r="T159" s="90"/>
      <c r="U159" s="90"/>
      <c r="V159" s="31"/>
      <c r="W159" s="17"/>
      <c r="X159" s="9"/>
    </row>
    <row r="160" spans="1:24" outlineLevel="1" x14ac:dyDescent="0.25">
      <c r="A160" s="170"/>
      <c r="B160" s="8"/>
      <c r="C160" s="18"/>
      <c r="D160" s="18"/>
      <c r="E160" s="18"/>
      <c r="F160" s="27"/>
      <c r="G160" s="92"/>
      <c r="H160" s="92"/>
      <c r="I160" s="633" t="str">
        <f t="shared" si="9"/>
        <v>w</v>
      </c>
      <c r="J160" s="244">
        <v>0.1</v>
      </c>
      <c r="L160" s="90"/>
      <c r="M160" s="90"/>
      <c r="N160" s="90"/>
      <c r="O160" s="90"/>
      <c r="P160" s="90"/>
      <c r="Q160" s="90"/>
      <c r="R160" s="90"/>
      <c r="S160" s="90"/>
      <c r="T160" s="90"/>
      <c r="U160" s="90"/>
      <c r="V160" s="31"/>
      <c r="W160" s="17"/>
      <c r="X160" s="9"/>
    </row>
    <row r="161" spans="1:24" outlineLevel="1" x14ac:dyDescent="0.25">
      <c r="A161" s="170"/>
      <c r="B161" s="8"/>
      <c r="C161" s="18"/>
      <c r="D161" s="18"/>
      <c r="E161" s="18"/>
      <c r="F161" s="27"/>
      <c r="G161" s="92"/>
      <c r="H161" s="92"/>
      <c r="I161" s="633" t="str">
        <f t="shared" si="9"/>
        <v>wd</v>
      </c>
      <c r="J161" s="244">
        <v>0.1</v>
      </c>
      <c r="L161" s="90"/>
      <c r="M161" s="90"/>
      <c r="N161" s="90"/>
      <c r="O161" s="90"/>
      <c r="P161" s="90"/>
      <c r="Q161" s="90"/>
      <c r="R161" s="90"/>
      <c r="S161" s="90"/>
      <c r="T161" s="90"/>
      <c r="U161" s="90"/>
      <c r="V161" s="31"/>
      <c r="W161" s="17"/>
      <c r="X161" s="9"/>
    </row>
    <row r="162" spans="1:24" outlineLevel="1" x14ac:dyDescent="0.25">
      <c r="A162" s="170"/>
      <c r="B162" s="8"/>
      <c r="C162" s="18"/>
      <c r="D162" s="18"/>
      <c r="E162" s="18"/>
      <c r="F162" s="27"/>
      <c r="G162" s="92"/>
      <c r="H162" s="92"/>
      <c r="I162" s="633" t="str">
        <f t="shared" si="9"/>
        <v>z</v>
      </c>
      <c r="J162" s="244">
        <v>0.1</v>
      </c>
      <c r="L162" s="90"/>
      <c r="M162" s="90"/>
      <c r="N162" s="90"/>
      <c r="O162" s="90"/>
      <c r="P162" s="90"/>
      <c r="Q162" s="90"/>
      <c r="R162" s="90"/>
      <c r="S162" s="90"/>
      <c r="T162" s="90"/>
      <c r="U162" s="90"/>
      <c r="V162" s="31"/>
      <c r="W162" s="17"/>
      <c r="X162" s="9"/>
    </row>
    <row r="163" spans="1:24" outlineLevel="1" x14ac:dyDescent="0.25">
      <c r="A163" s="170"/>
      <c r="B163" s="8"/>
      <c r="C163" s="18"/>
      <c r="D163" s="18"/>
      <c r="E163" s="18"/>
      <c r="F163" s="27"/>
      <c r="G163" s="92"/>
      <c r="H163" s="92"/>
      <c r="I163" s="633" t="str">
        <f t="shared" si="9"/>
        <v>zd</v>
      </c>
      <c r="J163" s="244">
        <v>0.1</v>
      </c>
      <c r="L163" s="90"/>
      <c r="M163" s="90"/>
      <c r="N163" s="90"/>
      <c r="O163" s="90"/>
      <c r="P163" s="90"/>
      <c r="Q163" s="90"/>
      <c r="R163" s="90"/>
      <c r="S163" s="90"/>
      <c r="T163" s="90"/>
      <c r="U163" s="90"/>
      <c r="V163" s="31"/>
      <c r="W163" s="17"/>
      <c r="X163" s="9"/>
    </row>
    <row r="164" spans="1:24" outlineLevel="1" x14ac:dyDescent="0.2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2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2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2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3">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2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25">
      <c r="A170" s="170"/>
      <c r="B170" s="8"/>
      <c r="C170" s="13"/>
      <c r="D170" s="13">
        <v>0</v>
      </c>
      <c r="E170" s="13" t="s">
        <v>1</v>
      </c>
      <c r="F170" s="14"/>
      <c r="G170" s="15" t="s">
        <v>900</v>
      </c>
      <c r="H170" s="14"/>
      <c r="I170" s="14"/>
      <c r="J170" s="14"/>
      <c r="K170" s="14"/>
      <c r="L170" s="14"/>
      <c r="M170" s="14"/>
      <c r="O170" s="14"/>
      <c r="P170" s="14"/>
      <c r="Q170" s="14"/>
      <c r="R170" s="14"/>
      <c r="S170" s="16"/>
      <c r="T170" s="76"/>
      <c r="U170" s="110"/>
      <c r="V170" s="110"/>
      <c r="W170" s="17"/>
      <c r="X170" s="9"/>
    </row>
    <row r="171" spans="1:24" outlineLevel="1" x14ac:dyDescent="0.25">
      <c r="A171" s="170"/>
      <c r="B171" s="8"/>
      <c r="C171" s="13"/>
      <c r="D171" s="13" t="b">
        <f>OR(ISNA(VLOOKUP(G170,Index_Table_Names,1,FALSE)),G170="")</f>
        <v>0</v>
      </c>
      <c r="E171" s="18"/>
      <c r="F171" s="14"/>
      <c r="G171" s="14" t="s">
        <v>898</v>
      </c>
      <c r="H171" s="76"/>
      <c r="I171" s="14"/>
      <c r="J171" s="14"/>
      <c r="L171" s="14"/>
      <c r="M171" s="14"/>
      <c r="O171" s="14"/>
      <c r="P171" s="14"/>
      <c r="Q171" s="14"/>
      <c r="R171" s="14"/>
      <c r="S171" s="16"/>
      <c r="T171" s="111"/>
      <c r="U171" s="110"/>
      <c r="V171" s="110"/>
      <c r="W171" s="17"/>
      <c r="X171" s="9"/>
    </row>
    <row r="172" spans="1:24" outlineLevel="1" x14ac:dyDescent="0.2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2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25">
      <c r="A174" s="170"/>
      <c r="B174" s="8"/>
      <c r="C174" s="18"/>
      <c r="D174" s="18"/>
      <c r="E174" s="18"/>
      <c r="F174" s="18"/>
      <c r="G174" s="54" t="s">
        <v>1230</v>
      </c>
      <c r="H174" s="18"/>
      <c r="I174" s="18"/>
      <c r="J174" s="18"/>
      <c r="K174" s="18"/>
      <c r="L174" s="23"/>
      <c r="M174" s="23"/>
      <c r="N174" s="23"/>
      <c r="O174" s="23"/>
      <c r="P174" s="23"/>
      <c r="Q174" s="23"/>
      <c r="R174" s="23"/>
      <c r="S174" s="23"/>
      <c r="T174" s="23"/>
      <c r="U174" s="23"/>
      <c r="V174" s="23"/>
      <c r="W174" s="17"/>
      <c r="X174" s="9"/>
    </row>
    <row r="175" spans="1:24" outlineLevel="1" x14ac:dyDescent="0.2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25">
      <c r="A176" s="170"/>
      <c r="B176" s="8"/>
      <c r="C176" s="18"/>
      <c r="D176" s="13"/>
      <c r="E176" s="18"/>
      <c r="F176" s="14"/>
      <c r="G176" s="79"/>
      <c r="H176" s="76"/>
      <c r="I176" s="14"/>
      <c r="J176" s="634" t="str">
        <f t="shared" ref="J176:J183" si="10">G21</f>
        <v>b</v>
      </c>
      <c r="K176" s="590">
        <v>0.45</v>
      </c>
      <c r="L176" s="586"/>
      <c r="O176" s="14"/>
      <c r="P176" s="14"/>
      <c r="Q176" s="14"/>
      <c r="R176" s="14"/>
      <c r="S176" s="16"/>
      <c r="T176" s="111"/>
      <c r="U176" s="110"/>
      <c r="V176" s="110"/>
      <c r="W176" s="17"/>
      <c r="X176" s="9"/>
    </row>
    <row r="177" spans="1:24" outlineLevel="1" x14ac:dyDescent="0.25">
      <c r="A177" s="170"/>
      <c r="B177" s="8"/>
      <c r="C177" s="18"/>
      <c r="D177" s="13"/>
      <c r="E177" s="18"/>
      <c r="F177" s="14"/>
      <c r="G177" s="79"/>
      <c r="H177" s="76"/>
      <c r="I177" s="14"/>
      <c r="J177" s="634" t="str">
        <f t="shared" si="10"/>
        <v>bd</v>
      </c>
      <c r="K177" s="590">
        <v>0.45</v>
      </c>
      <c r="L177" s="586"/>
      <c r="O177" s="14"/>
      <c r="P177" s="14"/>
      <c r="Q177" s="14"/>
      <c r="R177" s="14"/>
      <c r="S177" s="16"/>
      <c r="T177" s="111"/>
      <c r="U177" s="110"/>
      <c r="V177" s="110"/>
      <c r="W177" s="17"/>
      <c r="X177" s="9"/>
    </row>
    <row r="178" spans="1:24" outlineLevel="1" x14ac:dyDescent="0.25">
      <c r="A178" s="170"/>
      <c r="B178" s="8"/>
      <c r="C178" s="18"/>
      <c r="D178" s="13"/>
      <c r="E178" s="18"/>
      <c r="F178" s="14"/>
      <c r="G178" s="79"/>
      <c r="H178" s="76"/>
      <c r="I178" s="14"/>
      <c r="J178" s="634" t="str">
        <f t="shared" si="10"/>
        <v>f</v>
      </c>
      <c r="K178" s="590">
        <v>0.45</v>
      </c>
      <c r="L178" s="586"/>
      <c r="O178" s="14"/>
      <c r="P178" s="14"/>
      <c r="Q178" s="14"/>
      <c r="R178" s="14"/>
      <c r="S178" s="16"/>
      <c r="T178" s="111"/>
      <c r="U178" s="110"/>
      <c r="V178" s="110"/>
      <c r="W178" s="17"/>
      <c r="X178" s="9"/>
    </row>
    <row r="179" spans="1:24" outlineLevel="1" x14ac:dyDescent="0.25">
      <c r="A179" s="170"/>
      <c r="B179" s="8"/>
      <c r="C179" s="18"/>
      <c r="D179" s="13"/>
      <c r="E179" s="18"/>
      <c r="F179" s="14"/>
      <c r="G179" s="79"/>
      <c r="H179" s="76"/>
      <c r="I179" s="14"/>
      <c r="J179" s="634" t="str">
        <f t="shared" si="10"/>
        <v>h</v>
      </c>
      <c r="K179" s="590">
        <v>0.45</v>
      </c>
      <c r="L179" s="586"/>
      <c r="O179" s="14"/>
      <c r="P179" s="14"/>
      <c r="Q179" s="14"/>
      <c r="R179" s="14"/>
      <c r="S179" s="16"/>
      <c r="T179" s="111"/>
      <c r="U179" s="110"/>
      <c r="V179" s="110"/>
      <c r="W179" s="17"/>
      <c r="X179" s="9"/>
    </row>
    <row r="180" spans="1:24" outlineLevel="1" x14ac:dyDescent="0.25">
      <c r="A180" s="170"/>
      <c r="B180" s="8"/>
      <c r="C180" s="18"/>
      <c r="D180" s="13"/>
      <c r="E180" s="18"/>
      <c r="F180" s="14"/>
      <c r="G180" s="79"/>
      <c r="H180" s="76"/>
      <c r="I180" s="14"/>
      <c r="J180" s="634" t="str">
        <f t="shared" si="10"/>
        <v>i</v>
      </c>
      <c r="K180" s="590">
        <v>0.45</v>
      </c>
      <c r="L180" s="586"/>
      <c r="O180" s="14"/>
      <c r="P180" s="14"/>
      <c r="Q180" s="14"/>
      <c r="R180" s="14"/>
      <c r="S180" s="16"/>
      <c r="T180" s="111"/>
      <c r="U180" s="110"/>
      <c r="V180" s="110"/>
      <c r="W180" s="17"/>
      <c r="X180" s="9"/>
    </row>
    <row r="181" spans="1:24" outlineLevel="1" x14ac:dyDescent="0.25">
      <c r="A181" s="170"/>
      <c r="B181" s="8"/>
      <c r="C181" s="18"/>
      <c r="D181" s="13"/>
      <c r="E181" s="18"/>
      <c r="F181" s="14"/>
      <c r="G181" s="79"/>
      <c r="H181" s="76"/>
      <c r="I181" s="14"/>
      <c r="J181" s="634" t="str">
        <f t="shared" si="10"/>
        <v>k</v>
      </c>
      <c r="K181" s="590">
        <v>0.45</v>
      </c>
      <c r="L181" s="586"/>
      <c r="O181" s="14"/>
      <c r="P181" s="14"/>
      <c r="Q181" s="14"/>
      <c r="R181" s="14"/>
      <c r="S181" s="16"/>
      <c r="T181" s="111"/>
      <c r="U181" s="110"/>
      <c r="V181" s="110"/>
      <c r="W181" s="17"/>
      <c r="X181" s="9"/>
    </row>
    <row r="182" spans="1:24" outlineLevel="1" x14ac:dyDescent="0.25">
      <c r="A182" s="170"/>
      <c r="B182" s="8"/>
      <c r="C182" s="18"/>
      <c r="D182" s="13"/>
      <c r="E182" s="18"/>
      <c r="F182" s="14"/>
      <c r="G182" s="79"/>
      <c r="H182" s="76"/>
      <c r="I182" s="14"/>
      <c r="J182" s="634" t="str">
        <f t="shared" si="10"/>
        <v>l</v>
      </c>
      <c r="K182" s="590">
        <v>0.45</v>
      </c>
      <c r="L182" s="586"/>
      <c r="O182" s="14"/>
      <c r="P182" s="14"/>
      <c r="Q182" s="14"/>
      <c r="R182" s="14"/>
      <c r="S182" s="16"/>
      <c r="T182" s="111"/>
      <c r="U182" s="110"/>
      <c r="V182" s="110"/>
      <c r="W182" s="17"/>
      <c r="X182" s="9"/>
    </row>
    <row r="183" spans="1:24" outlineLevel="1" x14ac:dyDescent="0.25">
      <c r="A183" s="170"/>
      <c r="B183" s="8"/>
      <c r="C183" s="18"/>
      <c r="D183" s="13"/>
      <c r="E183" s="18"/>
      <c r="F183" s="14"/>
      <c r="G183" s="79"/>
      <c r="H183" s="76"/>
      <c r="I183" s="14"/>
      <c r="J183" s="634" t="str">
        <f t="shared" si="10"/>
        <v>ms</v>
      </c>
      <c r="K183" s="590">
        <v>0.45</v>
      </c>
      <c r="L183" s="586"/>
      <c r="O183" s="14"/>
      <c r="P183" s="14"/>
      <c r="Q183" s="14"/>
      <c r="R183" s="14"/>
      <c r="S183" s="16"/>
      <c r="T183" s="111"/>
      <c r="U183" s="110"/>
      <c r="V183" s="110"/>
      <c r="W183" s="17"/>
      <c r="X183" s="9"/>
    </row>
    <row r="184" spans="1:24" outlineLevel="1" x14ac:dyDescent="0.25">
      <c r="A184" s="170"/>
      <c r="B184" s="8"/>
      <c r="C184" s="18"/>
      <c r="D184" s="13"/>
      <c r="E184" s="18"/>
      <c r="F184" s="14"/>
      <c r="G184" s="79"/>
      <c r="H184" s="76"/>
      <c r="I184" s="14"/>
      <c r="J184" s="634" t="str">
        <f t="shared" ref="J184:J193" si="11">G29</f>
        <v>o</v>
      </c>
      <c r="K184" s="590">
        <v>0.45</v>
      </c>
      <c r="L184" s="586"/>
      <c r="O184" s="14"/>
      <c r="P184" s="14"/>
      <c r="Q184" s="14"/>
      <c r="R184" s="14"/>
      <c r="S184" s="16"/>
      <c r="T184" s="111"/>
      <c r="U184" s="110"/>
      <c r="V184" s="110"/>
      <c r="W184" s="17"/>
      <c r="X184" s="9"/>
    </row>
    <row r="185" spans="1:24" outlineLevel="1" x14ac:dyDescent="0.25">
      <c r="A185" s="170"/>
      <c r="B185" s="8"/>
      <c r="C185" s="18"/>
      <c r="D185" s="13"/>
      <c r="E185" s="18"/>
      <c r="F185" s="14"/>
      <c r="G185" s="79"/>
      <c r="H185" s="76"/>
      <c r="I185" s="14"/>
      <c r="J185" s="634" t="str">
        <f t="shared" si="11"/>
        <v>od</v>
      </c>
      <c r="K185" s="590">
        <v>0.45</v>
      </c>
      <c r="L185" s="586"/>
      <c r="O185" s="14"/>
      <c r="P185" s="14"/>
      <c r="Q185" s="14"/>
      <c r="R185" s="14"/>
      <c r="S185" s="16"/>
      <c r="T185" s="111"/>
      <c r="U185" s="110"/>
      <c r="V185" s="110"/>
      <c r="W185" s="17"/>
      <c r="X185" s="9"/>
    </row>
    <row r="186" spans="1:24" outlineLevel="1" x14ac:dyDescent="0.25">
      <c r="A186" s="170"/>
      <c r="B186" s="8"/>
      <c r="C186" s="18"/>
      <c r="D186" s="13"/>
      <c r="E186" s="18"/>
      <c r="F186" s="14"/>
      <c r="G186" s="79"/>
      <c r="H186" s="76"/>
      <c r="I186" s="14"/>
      <c r="J186" s="634" t="str">
        <f t="shared" si="11"/>
        <v>of</v>
      </c>
      <c r="K186" s="590">
        <v>0.45</v>
      </c>
      <c r="L186" s="586"/>
      <c r="O186" s="14"/>
      <c r="P186" s="14"/>
      <c r="Q186" s="14"/>
      <c r="R186" s="14"/>
      <c r="S186" s="16"/>
      <c r="T186" s="111"/>
      <c r="U186" s="110"/>
      <c r="V186" s="110"/>
      <c r="W186" s="17"/>
      <c r="X186" s="9"/>
    </row>
    <row r="187" spans="1:24" outlineLevel="1" x14ac:dyDescent="0.25">
      <c r="A187" s="170"/>
      <c r="B187" s="8"/>
      <c r="C187" s="18"/>
      <c r="D187" s="13"/>
      <c r="E187" s="18"/>
      <c r="F187" s="14"/>
      <c r="G187" s="79"/>
      <c r="H187" s="76"/>
      <c r="I187" s="14"/>
      <c r="J187" s="634" t="str">
        <f t="shared" si="11"/>
        <v>r</v>
      </c>
      <c r="K187" s="590">
        <v>0.45</v>
      </c>
      <c r="L187" s="586"/>
      <c r="O187" s="14"/>
      <c r="P187" s="14"/>
      <c r="Q187" s="14"/>
      <c r="R187" s="14"/>
      <c r="S187" s="16"/>
      <c r="T187" s="111"/>
      <c r="U187" s="110"/>
      <c r="V187" s="110"/>
      <c r="W187" s="17"/>
      <c r="X187" s="9"/>
    </row>
    <row r="188" spans="1:24" outlineLevel="1" x14ac:dyDescent="0.25">
      <c r="A188" s="170"/>
      <c r="B188" s="8"/>
      <c r="C188" s="18"/>
      <c r="D188" s="13"/>
      <c r="E188" s="18"/>
      <c r="F188" s="14"/>
      <c r="G188" s="79"/>
      <c r="H188" s="76"/>
      <c r="I188" s="14"/>
      <c r="J188" s="634" t="str">
        <f t="shared" si="11"/>
        <v>rd</v>
      </c>
      <c r="K188" s="590">
        <v>0.45</v>
      </c>
      <c r="L188" s="586"/>
      <c r="O188" s="14"/>
      <c r="P188" s="14"/>
      <c r="Q188" s="14"/>
      <c r="R188" s="14"/>
      <c r="S188" s="16"/>
      <c r="T188" s="111"/>
      <c r="U188" s="110"/>
      <c r="V188" s="110"/>
      <c r="W188" s="17"/>
      <c r="X188" s="9"/>
    </row>
    <row r="189" spans="1:24" outlineLevel="1" x14ac:dyDescent="0.25">
      <c r="A189" s="170"/>
      <c r="B189" s="8"/>
      <c r="C189" s="18"/>
      <c r="D189" s="13"/>
      <c r="E189" s="18"/>
      <c r="F189" s="14"/>
      <c r="G189" s="79"/>
      <c r="H189" s="76"/>
      <c r="I189" s="14"/>
      <c r="J189" s="634" t="str">
        <f t="shared" si="11"/>
        <v>v</v>
      </c>
      <c r="K189" s="590">
        <v>0.45</v>
      </c>
      <c r="L189" s="586"/>
      <c r="O189" s="14"/>
      <c r="P189" s="14"/>
      <c r="Q189" s="14"/>
      <c r="R189" s="14"/>
      <c r="S189" s="16"/>
      <c r="T189" s="111"/>
      <c r="U189" s="110"/>
      <c r="V189" s="110"/>
      <c r="W189" s="17"/>
      <c r="X189" s="9"/>
    </row>
    <row r="190" spans="1:24" outlineLevel="1" x14ac:dyDescent="0.25">
      <c r="A190" s="170"/>
      <c r="B190" s="8"/>
      <c r="C190" s="18"/>
      <c r="D190" s="13"/>
      <c r="E190" s="18"/>
      <c r="F190" s="14"/>
      <c r="G190" s="79"/>
      <c r="H190" s="76"/>
      <c r="I190" s="14"/>
      <c r="J190" s="634" t="str">
        <f t="shared" si="11"/>
        <v>w</v>
      </c>
      <c r="K190" s="590">
        <v>0.45</v>
      </c>
      <c r="L190" s="586"/>
      <c r="O190" s="14"/>
      <c r="P190" s="14"/>
      <c r="Q190" s="14"/>
      <c r="R190" s="14"/>
      <c r="S190" s="16"/>
      <c r="T190" s="111"/>
      <c r="U190" s="110"/>
      <c r="V190" s="110"/>
      <c r="W190" s="17"/>
      <c r="X190" s="9"/>
    </row>
    <row r="191" spans="1:24" outlineLevel="1" x14ac:dyDescent="0.25">
      <c r="A191" s="170"/>
      <c r="B191" s="8"/>
      <c r="C191" s="18"/>
      <c r="D191" s="13"/>
      <c r="E191" s="18"/>
      <c r="F191" s="14"/>
      <c r="G191" s="79"/>
      <c r="H191" s="76"/>
      <c r="I191" s="14"/>
      <c r="J191" s="634" t="str">
        <f t="shared" si="11"/>
        <v>wd</v>
      </c>
      <c r="K191" s="590">
        <v>0.45</v>
      </c>
      <c r="L191" s="586"/>
      <c r="O191" s="14"/>
      <c r="P191" s="14"/>
      <c r="Q191" s="14"/>
      <c r="R191" s="14"/>
      <c r="S191" s="16"/>
      <c r="T191" s="111"/>
      <c r="U191" s="110"/>
      <c r="V191" s="110"/>
      <c r="W191" s="17"/>
      <c r="X191" s="9"/>
    </row>
    <row r="192" spans="1:24" outlineLevel="1" x14ac:dyDescent="0.25">
      <c r="A192" s="170"/>
      <c r="B192" s="8"/>
      <c r="C192" s="18"/>
      <c r="D192" s="13"/>
      <c r="E192" s="18"/>
      <c r="F192" s="14"/>
      <c r="G192" s="79"/>
      <c r="H192" s="76"/>
      <c r="I192" s="14"/>
      <c r="J192" s="634" t="str">
        <f t="shared" si="11"/>
        <v>z</v>
      </c>
      <c r="K192" s="590">
        <v>0.45</v>
      </c>
      <c r="L192" s="586"/>
      <c r="O192" s="14"/>
      <c r="P192" s="14"/>
      <c r="Q192" s="14"/>
      <c r="R192" s="14"/>
      <c r="S192" s="16"/>
      <c r="T192" s="111"/>
      <c r="U192" s="110"/>
      <c r="V192" s="110"/>
      <c r="W192" s="17"/>
      <c r="X192" s="9"/>
    </row>
    <row r="193" spans="1:24" outlineLevel="1" x14ac:dyDescent="0.25">
      <c r="A193" s="170"/>
      <c r="B193" s="8"/>
      <c r="C193" s="18"/>
      <c r="D193" s="13"/>
      <c r="E193" s="18"/>
      <c r="F193" s="14"/>
      <c r="G193" s="79"/>
      <c r="H193" s="76"/>
      <c r="I193" s="14"/>
      <c r="J193" s="634" t="str">
        <f t="shared" si="11"/>
        <v>zd</v>
      </c>
      <c r="K193" s="590">
        <v>0.45</v>
      </c>
      <c r="L193" s="586"/>
      <c r="O193" s="14"/>
      <c r="P193" s="14"/>
      <c r="Q193" s="14"/>
      <c r="R193" s="14"/>
      <c r="S193" s="16"/>
      <c r="T193" s="111"/>
      <c r="U193" s="110"/>
      <c r="V193" s="110"/>
      <c r="W193" s="17"/>
      <c r="X193" s="9"/>
    </row>
    <row r="194" spans="1:24" outlineLevel="1" x14ac:dyDescent="0.2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25">
      <c r="A195" s="170"/>
      <c r="B195" s="8"/>
      <c r="C195" s="18"/>
      <c r="D195" s="18"/>
      <c r="E195" s="18"/>
      <c r="F195" s="18"/>
      <c r="G195" s="54" t="s">
        <v>1231</v>
      </c>
      <c r="H195" s="18"/>
      <c r="I195" s="18"/>
      <c r="J195" s="18"/>
      <c r="K195" s="18"/>
      <c r="L195" s="23"/>
      <c r="M195" s="23"/>
      <c r="N195" s="23"/>
      <c r="O195" s="23"/>
      <c r="P195" s="23"/>
      <c r="Q195" s="23"/>
      <c r="R195" s="23"/>
      <c r="S195" s="23"/>
      <c r="T195" s="23"/>
      <c r="U195" s="23"/>
      <c r="V195" s="23"/>
      <c r="W195" s="17"/>
      <c r="X195" s="9"/>
    </row>
    <row r="196" spans="1:24" outlineLevel="1" x14ac:dyDescent="0.2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25">
      <c r="A197" s="170"/>
      <c r="B197" s="8"/>
      <c r="C197" s="18"/>
      <c r="D197" s="13"/>
      <c r="E197" s="18"/>
      <c r="F197" s="14"/>
      <c r="G197" s="79"/>
      <c r="H197" s="76"/>
      <c r="I197" s="14"/>
      <c r="J197" s="14" t="s">
        <v>796</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2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25">
      <c r="A199" s="170"/>
      <c r="B199" s="8"/>
      <c r="C199" s="18"/>
      <c r="D199" s="13"/>
      <c r="E199" s="18"/>
      <c r="F199" s="14"/>
      <c r="G199" s="79"/>
      <c r="H199" s="76"/>
      <c r="I199" s="14"/>
      <c r="J199" s="14" t="s">
        <v>768</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25">
      <c r="A200" s="170"/>
      <c r="B200" s="8"/>
      <c r="C200" s="18"/>
      <c r="D200" s="13"/>
      <c r="E200" s="18"/>
      <c r="F200" s="14"/>
      <c r="G200" s="79"/>
      <c r="H200" s="76"/>
      <c r="I200" s="14"/>
      <c r="J200" s="14" t="s">
        <v>769</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25">
      <c r="A201" s="170"/>
      <c r="B201" s="8"/>
      <c r="C201" s="18"/>
      <c r="D201" s="13"/>
      <c r="E201" s="18"/>
      <c r="F201" s="14"/>
      <c r="G201" s="79"/>
      <c r="H201" s="76"/>
      <c r="I201" s="14"/>
      <c r="J201" s="14" t="s">
        <v>770</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25">
      <c r="A202" s="170"/>
      <c r="B202" s="8"/>
      <c r="C202" s="18"/>
      <c r="D202" s="13"/>
      <c r="E202" s="18"/>
      <c r="F202" s="14"/>
      <c r="G202" s="79"/>
      <c r="H202" s="76"/>
      <c r="I202" s="14"/>
      <c r="J202" s="14" t="s">
        <v>771</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25">
      <c r="A203" s="170"/>
      <c r="B203" s="8"/>
      <c r="C203" s="18"/>
      <c r="D203" s="13"/>
      <c r="E203" s="18"/>
      <c r="F203" s="14"/>
      <c r="G203" s="79"/>
      <c r="H203" s="76"/>
      <c r="I203" s="14"/>
      <c r="J203" s="14" t="s">
        <v>772</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25">
      <c r="A204" s="170"/>
      <c r="B204" s="8"/>
      <c r="C204" s="18"/>
      <c r="D204" s="13"/>
      <c r="E204" s="18"/>
      <c r="F204" s="14"/>
      <c r="G204" s="79"/>
      <c r="H204" s="76"/>
      <c r="I204" s="14"/>
      <c r="J204" s="14" t="s">
        <v>773</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25">
      <c r="A205" s="170"/>
      <c r="B205" s="8"/>
      <c r="C205" s="18"/>
      <c r="D205" s="13"/>
      <c r="E205" s="18"/>
      <c r="F205" s="14"/>
      <c r="G205" s="79"/>
      <c r="H205" s="76"/>
      <c r="I205" s="14"/>
      <c r="J205" s="14" t="s">
        <v>774</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25">
      <c r="A206" s="170"/>
      <c r="B206" s="8"/>
      <c r="C206" s="18"/>
      <c r="D206" s="13"/>
      <c r="E206" s="18"/>
      <c r="F206" s="14"/>
      <c r="G206" s="79"/>
      <c r="H206" s="76"/>
      <c r="I206" s="14"/>
      <c r="J206" s="14" t="s">
        <v>775</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2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2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2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2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2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2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2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2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47" workbookViewId="0">
      <selection activeCell="T57" sqref="T57"/>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03"/>
      <c r="G5" s="704" t="s">
        <v>1036</v>
      </c>
      <c r="H5" s="52"/>
      <c r="I5" s="52"/>
      <c r="J5" s="52"/>
      <c r="K5" s="52"/>
      <c r="L5" s="52"/>
      <c r="M5" s="52"/>
      <c r="N5" s="52"/>
      <c r="O5" s="52"/>
      <c r="P5" s="52"/>
      <c r="Q5" s="52"/>
      <c r="R5" s="52"/>
      <c r="S5" s="52"/>
      <c r="T5" s="45"/>
      <c r="U5" s="73"/>
      <c r="V5" s="705"/>
      <c r="W5" s="706"/>
      <c r="X5" s="17"/>
      <c r="Y5" s="9"/>
    </row>
    <row r="6" spans="1:25" ht="12.95" customHeight="1" x14ac:dyDescent="0.25">
      <c r="A6" s="7"/>
      <c r="B6" s="97"/>
      <c r="C6" s="13"/>
      <c r="D6" s="13"/>
      <c r="E6" s="18"/>
      <c r="F6" s="707"/>
      <c r="G6" s="14"/>
      <c r="H6" s="76"/>
      <c r="I6" s="14"/>
      <c r="J6" s="14"/>
      <c r="K6" s="14"/>
      <c r="L6" s="14"/>
      <c r="M6" s="14"/>
      <c r="N6" s="14"/>
      <c r="O6" s="14"/>
      <c r="P6" s="14"/>
      <c r="Q6" s="14"/>
      <c r="R6" s="14"/>
      <c r="S6" s="14"/>
      <c r="T6" s="16"/>
      <c r="U6" s="111"/>
      <c r="V6" s="110"/>
      <c r="W6" s="708"/>
      <c r="X6" s="17"/>
      <c r="Y6" s="9"/>
    </row>
    <row r="7" spans="1:25" ht="12.95" customHeight="1" x14ac:dyDescent="0.2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2.95" customHeight="1" x14ac:dyDescent="0.2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1037</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1038</v>
      </c>
      <c r="H16" s="38"/>
      <c r="I16" s="38"/>
      <c r="J16" s="716">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322</v>
      </c>
      <c r="H17" s="38"/>
      <c r="I17" s="38"/>
      <c r="J17" s="716" t="s">
        <v>1039</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03"/>
      <c r="G24" s="704" t="s">
        <v>1040</v>
      </c>
      <c r="H24" s="52"/>
      <c r="I24" s="52"/>
      <c r="J24" s="52"/>
      <c r="K24" s="52"/>
      <c r="L24" s="52"/>
      <c r="M24" s="52"/>
      <c r="N24" s="52"/>
      <c r="O24" s="52"/>
      <c r="P24" s="52"/>
      <c r="Q24" s="52"/>
      <c r="R24" s="52"/>
      <c r="S24" s="52"/>
      <c r="T24" s="45"/>
      <c r="U24" s="73"/>
      <c r="V24" s="705"/>
      <c r="W24" s="706"/>
      <c r="X24" s="17"/>
      <c r="Y24" s="9"/>
    </row>
    <row r="25" spans="1:25" ht="12.95" customHeight="1" x14ac:dyDescent="0.2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2.95" customHeight="1" x14ac:dyDescent="0.2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2.95" customHeight="1" x14ac:dyDescent="0.2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1041</v>
      </c>
      <c r="K31" s="24" t="s">
        <v>1042</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1043</v>
      </c>
      <c r="H34" s="38"/>
      <c r="I34" s="717" t="s">
        <v>1044</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1045</v>
      </c>
      <c r="H35" s="38"/>
      <c r="I35" s="717"/>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1046</v>
      </c>
      <c r="H36" s="38"/>
      <c r="I36" s="717" t="s">
        <v>1047</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1048</v>
      </c>
      <c r="H37" s="38"/>
      <c r="I37" s="38"/>
      <c r="J37" s="718">
        <v>43466</v>
      </c>
      <c r="K37" s="719">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1049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20"/>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1050</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09">
        <v>38530.672997685186</v>
      </c>
      <c r="H48" s="76"/>
      <c r="I48" s="14"/>
      <c r="J48" s="14" t="s">
        <v>1051</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1052</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1053</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77" t="s">
        <v>1054</v>
      </c>
      <c r="J52" s="577" t="s">
        <v>1055</v>
      </c>
      <c r="K52" s="101" t="s">
        <v>1056</v>
      </c>
      <c r="L52" s="24"/>
      <c r="M52" s="18" t="s">
        <v>1057</v>
      </c>
      <c r="N52" s="18"/>
      <c r="O52" s="24"/>
      <c r="P52" s="23" t="s">
        <v>1058</v>
      </c>
      <c r="Q52" s="24"/>
      <c r="R52" s="18" t="s">
        <v>1059</v>
      </c>
      <c r="S52" s="24"/>
      <c r="T52" s="806" t="s">
        <v>1173</v>
      </c>
      <c r="U52" s="23"/>
      <c r="V52" s="23"/>
      <c r="W52" s="17"/>
      <c r="X52" s="9"/>
    </row>
    <row r="53" spans="1:24" ht="12.95" customHeight="1" x14ac:dyDescent="0.25">
      <c r="A53" s="7"/>
      <c r="B53" s="8"/>
      <c r="C53" s="18"/>
      <c r="D53" s="18"/>
      <c r="E53" s="18"/>
      <c r="F53" s="18"/>
      <c r="G53" s="18"/>
      <c r="H53" s="18"/>
      <c r="I53" s="24" t="s">
        <v>1060</v>
      </c>
      <c r="J53" s="24" t="s">
        <v>1061</v>
      </c>
      <c r="K53" s="24" t="s">
        <v>1062</v>
      </c>
      <c r="L53" s="24"/>
      <c r="M53" s="18" t="s">
        <v>1063</v>
      </c>
      <c r="N53" s="18" t="s">
        <v>1064</v>
      </c>
      <c r="O53" s="24"/>
      <c r="P53" s="23" t="s">
        <v>1065</v>
      </c>
      <c r="Q53" s="24"/>
      <c r="R53" s="18" t="s">
        <v>1066</v>
      </c>
      <c r="S53" s="24"/>
      <c r="T53" s="806" t="s">
        <v>1174</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2.95" customHeight="1" x14ac:dyDescent="0.25">
      <c r="A56" s="7"/>
      <c r="B56" s="8"/>
      <c r="C56" s="18"/>
      <c r="D56" s="18"/>
      <c r="E56" s="18"/>
      <c r="F56" s="27"/>
      <c r="G56" s="721" t="s">
        <v>1067</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2.95" customHeight="1" x14ac:dyDescent="0.25">
      <c r="A57" s="7"/>
      <c r="B57" s="8"/>
      <c r="C57" s="18"/>
      <c r="D57" s="18"/>
      <c r="E57" s="18"/>
      <c r="F57" s="27"/>
      <c r="G57" s="721"/>
      <c r="H57" s="722" t="s">
        <v>130</v>
      </c>
      <c r="I57" s="136">
        <v>75</v>
      </c>
      <c r="J57" s="723">
        <v>3.35</v>
      </c>
      <c r="K57" s="100">
        <v>0.01</v>
      </c>
      <c r="L57" s="516"/>
      <c r="M57" s="98">
        <v>0.23699999999999999</v>
      </c>
      <c r="N57" s="721"/>
      <c r="O57" s="516"/>
      <c r="P57" s="98">
        <v>0.37</v>
      </c>
      <c r="Q57" s="724"/>
      <c r="R57" s="98">
        <v>1</v>
      </c>
      <c r="S57" s="516"/>
      <c r="T57" s="808">
        <f t="shared" si="0"/>
        <v>0.14400000000000002</v>
      </c>
      <c r="U57" s="31"/>
      <c r="V57" s="31"/>
      <c r="W57" s="725"/>
      <c r="X57" s="9"/>
    </row>
    <row r="58" spans="1:24" ht="12.95" customHeight="1" x14ac:dyDescent="0.25">
      <c r="A58" s="7"/>
      <c r="B58" s="8"/>
      <c r="C58" s="18"/>
      <c r="D58" s="18"/>
      <c r="E58" s="18"/>
      <c r="F58" s="27"/>
      <c r="G58" s="721"/>
      <c r="H58" s="722" t="s">
        <v>131</v>
      </c>
      <c r="I58" s="136">
        <v>100</v>
      </c>
      <c r="J58" s="723">
        <v>2.2000000000000002</v>
      </c>
      <c r="K58" s="100">
        <v>0.01</v>
      </c>
      <c r="L58" s="516"/>
      <c r="M58" s="98">
        <v>0.23699999999999999</v>
      </c>
      <c r="N58" s="721"/>
      <c r="O58" s="516"/>
      <c r="P58" s="98">
        <v>0.14000000000000001</v>
      </c>
      <c r="Q58" s="724"/>
      <c r="R58" s="98">
        <v>1</v>
      </c>
      <c r="S58" s="516"/>
      <c r="T58" s="808">
        <f t="shared" si="0"/>
        <v>0.2</v>
      </c>
      <c r="U58" s="31"/>
      <c r="V58" s="31"/>
      <c r="W58" s="725"/>
      <c r="X58" s="9"/>
    </row>
    <row r="59" spans="1:24" ht="12.95" customHeight="1" x14ac:dyDescent="0.25">
      <c r="A59" s="7"/>
      <c r="B59" s="8"/>
      <c r="C59" s="18"/>
      <c r="D59" s="18"/>
      <c r="E59" s="18"/>
      <c r="F59" s="27"/>
      <c r="G59" s="721"/>
      <c r="H59" s="722" t="s">
        <v>132</v>
      </c>
      <c r="I59" s="136">
        <v>150</v>
      </c>
      <c r="J59" s="723">
        <v>1.8</v>
      </c>
      <c r="K59" s="100">
        <v>0.01</v>
      </c>
      <c r="L59" s="516"/>
      <c r="M59" s="98">
        <v>0.23699999999999999</v>
      </c>
      <c r="N59" s="721"/>
      <c r="O59" s="516"/>
      <c r="P59" s="98">
        <v>0.12</v>
      </c>
      <c r="Q59" s="724"/>
      <c r="R59" s="98">
        <v>1</v>
      </c>
      <c r="S59" s="516"/>
      <c r="T59" s="808">
        <f t="shared" si="0"/>
        <v>0.2</v>
      </c>
      <c r="U59" s="31"/>
      <c r="V59" s="31"/>
      <c r="W59" s="725"/>
      <c r="X59" s="9"/>
    </row>
    <row r="60" spans="1:24" ht="12.95" customHeight="1" x14ac:dyDescent="0.25">
      <c r="A60" s="7"/>
      <c r="B60" s="8"/>
      <c r="C60" s="18"/>
      <c r="D60" s="18"/>
      <c r="E60" s="18"/>
      <c r="F60" s="37"/>
      <c r="G60" s="721"/>
      <c r="H60" s="722" t="s">
        <v>133</v>
      </c>
      <c r="I60" s="136">
        <v>300</v>
      </c>
      <c r="J60" s="723">
        <v>0.75</v>
      </c>
      <c r="K60" s="100">
        <v>0.01</v>
      </c>
      <c r="L60" s="516"/>
      <c r="M60" s="98">
        <v>0.23699999999999999</v>
      </c>
      <c r="N60" s="721"/>
      <c r="O60" s="516"/>
      <c r="P60" s="98">
        <v>0.23</v>
      </c>
      <c r="Q60" s="724"/>
      <c r="R60" s="98">
        <v>1</v>
      </c>
      <c r="S60" s="516"/>
      <c r="T60" s="808">
        <f t="shared" si="0"/>
        <v>0.2</v>
      </c>
      <c r="U60" s="31"/>
      <c r="V60" s="31"/>
      <c r="W60" s="725"/>
      <c r="X60" s="9"/>
    </row>
    <row r="61" spans="1:24" ht="12.95" customHeight="1" x14ac:dyDescent="0.2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2.95" customHeight="1" x14ac:dyDescent="0.2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2.95" customHeight="1" x14ac:dyDescent="0.2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2.95" customHeight="1" x14ac:dyDescent="0.2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2.95" customHeight="1" x14ac:dyDescent="0.2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2.95" customHeight="1" x14ac:dyDescent="0.25">
      <c r="A66" s="7"/>
      <c r="B66" s="8"/>
      <c r="C66" s="18"/>
      <c r="D66" s="18"/>
      <c r="E66" s="18"/>
      <c r="F66" s="27"/>
      <c r="G66" s="721" t="s">
        <v>1068</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2.95" customHeight="1" outlineLevel="1" x14ac:dyDescent="0.2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2.95" customHeight="1" outlineLevel="1" x14ac:dyDescent="0.2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2.95" customHeight="1" outlineLevel="1" x14ac:dyDescent="0.2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2.95" customHeight="1" outlineLevel="1" x14ac:dyDescent="0.2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2.95" customHeight="1" outlineLevel="1" x14ac:dyDescent="0.2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2.95" customHeight="1" outlineLevel="1" x14ac:dyDescent="0.2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2.95" customHeight="1" outlineLevel="1" x14ac:dyDescent="0.2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2.95" customHeight="1" outlineLevel="1" x14ac:dyDescent="0.2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2.95" customHeight="1" outlineLevel="1" x14ac:dyDescent="0.2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2.95" customHeight="1" outlineLevel="1" x14ac:dyDescent="0.25">
      <c r="A76" s="7"/>
      <c r="B76" s="8"/>
      <c r="C76" s="18"/>
      <c r="D76" s="18"/>
      <c r="E76" s="18"/>
      <c r="F76" s="27"/>
      <c r="G76" s="721" t="s">
        <v>1069</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2.95" customHeight="1" outlineLevel="1" x14ac:dyDescent="0.2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2.95" customHeight="1" outlineLevel="1" x14ac:dyDescent="0.2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2.95" customHeight="1" outlineLevel="1" x14ac:dyDescent="0.2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2.95" customHeight="1" outlineLevel="1" x14ac:dyDescent="0.2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2.95" customHeight="1" outlineLevel="1" x14ac:dyDescent="0.2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2.95" customHeight="1" outlineLevel="1" x14ac:dyDescent="0.2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2.95" customHeight="1" outlineLevel="1" x14ac:dyDescent="0.2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2.95" customHeight="1" outlineLevel="1" x14ac:dyDescent="0.2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2.95" customHeight="1" outlineLevel="1" x14ac:dyDescent="0.2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2.95" customHeight="1" outlineLevel="1" x14ac:dyDescent="0.25">
      <c r="A86" s="7"/>
      <c r="B86" s="8"/>
      <c r="C86" s="18"/>
      <c r="D86" s="18"/>
      <c r="E86" s="18"/>
      <c r="F86" s="27"/>
      <c r="G86" s="721" t="s">
        <v>1070</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2.95" customHeight="1" outlineLevel="1" x14ac:dyDescent="0.2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2.95" customHeight="1" outlineLevel="1" x14ac:dyDescent="0.2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2.95" customHeight="1" outlineLevel="1" x14ac:dyDescent="0.2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2.95" customHeight="1" outlineLevel="1" x14ac:dyDescent="0.2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2.95" customHeight="1" outlineLevel="1" x14ac:dyDescent="0.2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2.95" customHeight="1" outlineLevel="1" x14ac:dyDescent="0.2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2.95" customHeight="1" outlineLevel="1" x14ac:dyDescent="0.2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2.95" customHeight="1" outlineLevel="1" x14ac:dyDescent="0.2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2.95" customHeight="1" outlineLevel="1" x14ac:dyDescent="0.2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2.95" customHeight="1" outlineLevel="1" x14ac:dyDescent="0.25">
      <c r="A96" s="7"/>
      <c r="B96" s="8"/>
      <c r="C96" s="18"/>
      <c r="D96" s="18"/>
      <c r="E96" s="18"/>
      <c r="F96" s="27"/>
      <c r="G96" s="721" t="s">
        <v>1071</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2.95" customHeight="1" outlineLevel="1" x14ac:dyDescent="0.2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2.95" customHeight="1" outlineLevel="1" x14ac:dyDescent="0.2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2.95" customHeight="1" outlineLevel="1" x14ac:dyDescent="0.2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2.95" customHeight="1" outlineLevel="1" x14ac:dyDescent="0.2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2.95" customHeight="1" outlineLevel="1" x14ac:dyDescent="0.2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2.95" customHeight="1" outlineLevel="1" x14ac:dyDescent="0.2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2.95" customHeight="1" outlineLevel="1" x14ac:dyDescent="0.2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2.95" customHeight="1" outlineLevel="1" x14ac:dyDescent="0.2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2.95" customHeight="1" outlineLevel="1" x14ac:dyDescent="0.2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2.95" customHeight="1" outlineLevel="1" x14ac:dyDescent="0.25">
      <c r="A106" s="7"/>
      <c r="B106" s="8"/>
      <c r="C106" s="18"/>
      <c r="D106" s="18"/>
      <c r="E106" s="18"/>
      <c r="F106" s="27"/>
      <c r="G106" s="721" t="s">
        <v>1072</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2.95" customHeight="1" outlineLevel="1" x14ac:dyDescent="0.2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2.95" customHeight="1" outlineLevel="1" x14ac:dyDescent="0.2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2.95" customHeight="1" outlineLevel="1" x14ac:dyDescent="0.2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2.95" customHeight="1" outlineLevel="1" x14ac:dyDescent="0.2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2.95" customHeight="1" outlineLevel="1" x14ac:dyDescent="0.2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2.95" customHeight="1" outlineLevel="1" x14ac:dyDescent="0.2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2.95" customHeight="1" outlineLevel="1" x14ac:dyDescent="0.2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2.95" customHeight="1" outlineLevel="1" x14ac:dyDescent="0.2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2.95" customHeight="1" outlineLevel="1" x14ac:dyDescent="0.2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2.95" customHeight="1" outlineLevel="1" x14ac:dyDescent="0.25">
      <c r="A116" s="7"/>
      <c r="B116" s="8"/>
      <c r="C116" s="18"/>
      <c r="D116" s="18"/>
      <c r="E116" s="18"/>
      <c r="F116" s="27"/>
      <c r="G116" s="721" t="s">
        <v>1073</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2.95" customHeight="1" outlineLevel="1" x14ac:dyDescent="0.2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2.95" customHeight="1" outlineLevel="1" x14ac:dyDescent="0.2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2.95" customHeight="1" outlineLevel="1" x14ac:dyDescent="0.2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2.95" customHeight="1" outlineLevel="1" x14ac:dyDescent="0.2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2.95" customHeight="1" outlineLevel="1" x14ac:dyDescent="0.2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2.95" customHeight="1" outlineLevel="1" x14ac:dyDescent="0.2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2.95" customHeight="1" outlineLevel="1" x14ac:dyDescent="0.2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2.95" customHeight="1" outlineLevel="1" x14ac:dyDescent="0.2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2.95" customHeight="1" outlineLevel="1" x14ac:dyDescent="0.2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2.95" customHeight="1" outlineLevel="1" x14ac:dyDescent="0.25">
      <c r="A126" s="7"/>
      <c r="B126" s="8"/>
      <c r="C126" s="18"/>
      <c r="D126" s="18"/>
      <c r="E126" s="18"/>
      <c r="F126" s="27"/>
      <c r="G126" s="721" t="s">
        <v>1074</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2.95" customHeight="1" outlineLevel="1" x14ac:dyDescent="0.2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2.95" customHeight="1" outlineLevel="1" x14ac:dyDescent="0.2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2.95" customHeight="1" outlineLevel="1" x14ac:dyDescent="0.2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2.95" customHeight="1" outlineLevel="1" x14ac:dyDescent="0.2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2.95" customHeight="1" outlineLevel="1" x14ac:dyDescent="0.2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2.95" customHeight="1" outlineLevel="1" x14ac:dyDescent="0.2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2.95" customHeight="1" outlineLevel="1" x14ac:dyDescent="0.2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2.95" customHeight="1" outlineLevel="1" x14ac:dyDescent="0.2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2.95" customHeight="1" outlineLevel="1" x14ac:dyDescent="0.2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2.95" customHeight="1" outlineLevel="1" x14ac:dyDescent="0.25">
      <c r="A136" s="7"/>
      <c r="B136" s="8"/>
      <c r="C136" s="18"/>
      <c r="D136" s="18"/>
      <c r="E136" s="18"/>
      <c r="F136" s="27"/>
      <c r="G136" s="721" t="s">
        <v>1075</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2.95" customHeight="1" outlineLevel="1" x14ac:dyDescent="0.2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2.95" customHeight="1" outlineLevel="1" x14ac:dyDescent="0.2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2.95" customHeight="1" outlineLevel="1" x14ac:dyDescent="0.2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2.95" customHeight="1" outlineLevel="1" x14ac:dyDescent="0.2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2.95" customHeight="1" outlineLevel="1" x14ac:dyDescent="0.2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2.95" customHeight="1" outlineLevel="1" x14ac:dyDescent="0.2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2.95" customHeight="1" outlineLevel="1" x14ac:dyDescent="0.2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2.95" customHeight="1" outlineLevel="1" x14ac:dyDescent="0.2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2.95" customHeight="1" outlineLevel="1" x14ac:dyDescent="0.2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2.95" customHeight="1" outlineLevel="1" x14ac:dyDescent="0.25">
      <c r="A146" s="7"/>
      <c r="B146" s="8"/>
      <c r="C146" s="18"/>
      <c r="D146" s="18"/>
      <c r="E146" s="18"/>
      <c r="F146" s="27"/>
      <c r="G146" s="721" t="s">
        <v>1076</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2.95" customHeight="1" outlineLevel="1" x14ac:dyDescent="0.2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2.95" customHeight="1" outlineLevel="1" x14ac:dyDescent="0.2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2.95" customHeight="1" outlineLevel="1" x14ac:dyDescent="0.2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2.95" customHeight="1" outlineLevel="1" x14ac:dyDescent="0.2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2.95" customHeight="1" outlineLevel="1" x14ac:dyDescent="0.2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2.95" customHeight="1" outlineLevel="1" x14ac:dyDescent="0.2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2.95" customHeight="1" outlineLevel="1" x14ac:dyDescent="0.2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2.95" customHeight="1" outlineLevel="1" x14ac:dyDescent="0.2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2.95" customHeight="1" outlineLevel="1" x14ac:dyDescent="0.2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2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1077</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366</v>
      </c>
      <c r="J170" s="24" t="s">
        <v>56</v>
      </c>
      <c r="K170" s="24" t="s">
        <v>57</v>
      </c>
      <c r="L170" s="24" t="s">
        <v>58</v>
      </c>
      <c r="M170" s="24" t="s">
        <v>59</v>
      </c>
      <c r="N170" s="24" t="s">
        <v>857</v>
      </c>
      <c r="O170" s="24" t="s">
        <v>858</v>
      </c>
      <c r="P170" s="24" t="s">
        <v>859</v>
      </c>
      <c r="Q170" s="24" t="s">
        <v>1097</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1078</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1079</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1080</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1081</v>
      </c>
      <c r="J188" s="24" t="s">
        <v>1082</v>
      </c>
      <c r="K188" s="24" t="s">
        <v>1083</v>
      </c>
      <c r="L188" s="24" t="s">
        <v>1084</v>
      </c>
      <c r="M188" s="24" t="s">
        <v>1085</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1086</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1087</v>
      </c>
      <c r="H209" s="38"/>
      <c r="I209" s="38"/>
      <c r="J209" s="98">
        <v>0.08</v>
      </c>
      <c r="K209" s="516"/>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1088</v>
      </c>
      <c r="H210" s="38"/>
      <c r="I210" s="38"/>
      <c r="J210" s="723">
        <v>4</v>
      </c>
      <c r="K210" s="516"/>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1089</v>
      </c>
      <c r="H212" s="38"/>
      <c r="I212" s="38"/>
      <c r="J212" s="100">
        <v>3.5000000000000003E-2</v>
      </c>
      <c r="K212" s="516"/>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1090</v>
      </c>
      <c r="H213" s="38"/>
      <c r="I213" s="38"/>
      <c r="J213" s="231">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6" sqref="F26"/>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742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1026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796</v>
      </c>
      <c r="G20" s="479" t="s">
        <v>741</v>
      </c>
      <c r="H20" s="479" t="s">
        <v>733</v>
      </c>
      <c r="I20" s="479" t="s">
        <v>734</v>
      </c>
      <c r="J20" s="479" t="s">
        <v>735</v>
      </c>
      <c r="K20" s="479" t="s">
        <v>736</v>
      </c>
      <c r="L20" s="479" t="s">
        <v>737</v>
      </c>
      <c r="M20" s="479" t="s">
        <v>738</v>
      </c>
      <c r="N20" s="479" t="s">
        <v>739</v>
      </c>
      <c r="O20" s="479" t="s">
        <v>740</v>
      </c>
      <c r="P20" s="23"/>
      <c r="Q20" s="23"/>
      <c r="R20" s="23"/>
      <c r="S20" s="23"/>
      <c r="T20" s="23" t="s">
        <v>90</v>
      </c>
      <c r="U20" s="23" t="s">
        <v>796</v>
      </c>
      <c r="V20" s="23" t="s">
        <v>741</v>
      </c>
      <c r="W20" s="23" t="s">
        <v>733</v>
      </c>
      <c r="X20" s="23" t="s">
        <v>734</v>
      </c>
      <c r="Y20" s="23" t="s">
        <v>735</v>
      </c>
      <c r="Z20" s="23" t="s">
        <v>736</v>
      </c>
      <c r="AA20" s="23" t="s">
        <v>737</v>
      </c>
      <c r="AB20" s="23" t="s">
        <v>738</v>
      </c>
      <c r="AC20" s="23" t="s">
        <v>739</v>
      </c>
      <c r="AD20" s="23" t="s">
        <v>740</v>
      </c>
      <c r="AE20" s="23"/>
      <c r="AF20" s="23"/>
      <c r="AG20" s="23"/>
      <c r="AH20" s="23"/>
      <c r="AI20" s="23"/>
      <c r="AJ20" s="23"/>
      <c r="AK20" s="23"/>
      <c r="AL20" s="17"/>
      <c r="AM20" s="9"/>
      <c r="AN20" s="9"/>
      <c r="AO20" s="9"/>
    </row>
    <row r="21" spans="1:41" outlineLevel="1" x14ac:dyDescent="0.2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983</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2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25">
      <c r="A23" s="7"/>
      <c r="B23" s="8"/>
      <c r="C23" s="18"/>
      <c r="D23" s="27"/>
      <c r="E23" s="485" t="s">
        <v>369</v>
      </c>
      <c r="F23" s="622">
        <v>43628</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161</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25">
      <c r="A24" s="7"/>
      <c r="B24" s="8"/>
      <c r="C24" s="18"/>
      <c r="D24" s="27"/>
      <c r="E24" s="485" t="s">
        <v>370</v>
      </c>
      <c r="F24" s="622">
        <v>43684</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217</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25">
      <c r="A25" s="7"/>
      <c r="B25" s="8"/>
      <c r="C25" s="18"/>
      <c r="D25" s="27"/>
      <c r="E25" s="485" t="s">
        <v>371</v>
      </c>
      <c r="F25" s="622">
        <v>43733</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266</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25">
      <c r="A26" s="7"/>
      <c r="B26" s="8"/>
      <c r="C26" s="18"/>
      <c r="D26" s="27"/>
      <c r="E26" s="485" t="s">
        <v>372</v>
      </c>
      <c r="F26" s="622">
        <v>43753</v>
      </c>
      <c r="G26" s="622">
        <v>43753</v>
      </c>
      <c r="H26" s="2">
        <f>G26</f>
        <v>43753</v>
      </c>
      <c r="I26" s="622">
        <v>43753</v>
      </c>
      <c r="J26" s="2">
        <f>I26</f>
        <v>43753</v>
      </c>
      <c r="K26" s="622">
        <v>43753</v>
      </c>
      <c r="L26" s="2">
        <f>K26</f>
        <v>43753</v>
      </c>
      <c r="M26" s="622">
        <v>43753</v>
      </c>
      <c r="N26" s="2">
        <f t="shared" si="0"/>
        <v>43753</v>
      </c>
      <c r="O26" s="2">
        <f t="shared" si="0"/>
        <v>43753</v>
      </c>
      <c r="P26" t="s">
        <v>984</v>
      </c>
      <c r="T26" t="s">
        <v>372</v>
      </c>
      <c r="U26" s="680">
        <f t="shared" si="2"/>
        <v>287</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2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982</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2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2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2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2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743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796</v>
      </c>
      <c r="H46" s="479" t="s">
        <v>741</v>
      </c>
      <c r="I46" s="479" t="s">
        <v>733</v>
      </c>
      <c r="J46" s="479" t="s">
        <v>734</v>
      </c>
      <c r="K46" s="479" t="s">
        <v>735</v>
      </c>
      <c r="L46" s="479" t="s">
        <v>736</v>
      </c>
      <c r="M46" s="479" t="s">
        <v>737</v>
      </c>
      <c r="N46" s="479" t="s">
        <v>738</v>
      </c>
      <c r="O46" s="479" t="s">
        <v>739</v>
      </c>
      <c r="P46" s="479" t="s">
        <v>740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1027</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1027</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2" t="s">
        <v>1027</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7" t="s">
        <v>97</v>
      </c>
      <c r="G62" s="694">
        <v>7</v>
      </c>
      <c r="H62" s="694">
        <v>7</v>
      </c>
      <c r="I62" s="694">
        <v>7</v>
      </c>
      <c r="J62" s="694">
        <v>7</v>
      </c>
      <c r="K62" s="694">
        <v>7</v>
      </c>
      <c r="L62" s="694">
        <v>7</v>
      </c>
      <c r="M62" s="694">
        <v>7</v>
      </c>
      <c r="N62" s="694">
        <v>7</v>
      </c>
      <c r="O62" s="694">
        <v>7</v>
      </c>
      <c r="P62" s="694">
        <v>7</v>
      </c>
      <c r="Q62" s="36" t="s">
        <v>745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694">
        <v>28</v>
      </c>
      <c r="H63" s="694">
        <v>28</v>
      </c>
      <c r="I63" s="694">
        <v>28</v>
      </c>
      <c r="J63" s="694">
        <v>28</v>
      </c>
      <c r="K63" s="694">
        <v>28</v>
      </c>
      <c r="L63" s="694">
        <v>28</v>
      </c>
      <c r="M63" s="694">
        <v>28</v>
      </c>
      <c r="N63" s="694">
        <v>28</v>
      </c>
      <c r="O63" s="694">
        <v>28</v>
      </c>
      <c r="P63" s="694">
        <v>28</v>
      </c>
      <c r="Q63" s="36" t="s">
        <v>747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2" t="s">
        <v>1027</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732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28" t="s">
        <v>745</v>
      </c>
      <c r="H95" s="828"/>
      <c r="I95" s="828"/>
      <c r="J95" s="828"/>
      <c r="K95" s="828" t="s">
        <v>746</v>
      </c>
      <c r="L95" s="828"/>
      <c r="M95" s="828" t="s">
        <v>747</v>
      </c>
      <c r="N95" s="828"/>
      <c r="O95" s="18"/>
      <c r="P95" s="23"/>
      <c r="Q95" s="23"/>
      <c r="R95" s="23"/>
      <c r="S95" s="23"/>
      <c r="T95" s="23"/>
      <c r="U95" s="18" t="s">
        <v>1026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79" t="s">
        <v>796</v>
      </c>
      <c r="G97" s="479" t="s">
        <v>741</v>
      </c>
      <c r="H97" s="479" t="s">
        <v>733</v>
      </c>
      <c r="I97" s="479" t="s">
        <v>734</v>
      </c>
      <c r="J97" s="479" t="s">
        <v>735</v>
      </c>
      <c r="K97" s="479" t="s">
        <v>736</v>
      </c>
      <c r="L97" s="479" t="s">
        <v>737</v>
      </c>
      <c r="M97" s="479" t="s">
        <v>738</v>
      </c>
      <c r="N97" s="479" t="s">
        <v>739</v>
      </c>
      <c r="O97" s="479" t="s">
        <v>740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748</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762</v>
      </c>
      <c r="R98" s="3"/>
      <c r="S98" s="3"/>
      <c r="T98" s="3" t="s">
        <v>748</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25">
      <c r="A99" s="7"/>
      <c r="B99" s="8"/>
      <c r="C99" s="18"/>
      <c r="D99" s="34"/>
      <c r="E99" s="28" t="s">
        <v>749</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749</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25">
      <c r="A100" s="7"/>
      <c r="B100" s="8"/>
      <c r="C100" s="18"/>
      <c r="D100" s="34"/>
      <c r="E100" s="28" t="s">
        <v>750</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750</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25">
      <c r="A101" s="7"/>
      <c r="B101" s="8"/>
      <c r="C101" s="18"/>
      <c r="D101" s="27"/>
      <c r="E101" s="28" t="s">
        <v>751</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751</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25">
      <c r="A102" s="7"/>
      <c r="B102" s="8"/>
      <c r="C102" s="18"/>
      <c r="D102" s="27"/>
      <c r="E102" s="28" t="s">
        <v>752</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925</v>
      </c>
      <c r="R102" s="156"/>
      <c r="S102" s="600"/>
      <c r="T102" s="600" t="s">
        <v>752</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25">
      <c r="A103" s="7"/>
      <c r="B103" s="8"/>
      <c r="C103" s="18"/>
      <c r="D103" s="27"/>
      <c r="E103" s="28" t="s">
        <v>753</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924</v>
      </c>
      <c r="R103" s="156"/>
      <c r="S103" s="156"/>
      <c r="T103" s="156" t="s">
        <v>753</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25">
      <c r="A104" s="7"/>
      <c r="B104" s="8"/>
      <c r="C104" s="18"/>
      <c r="D104" s="27"/>
      <c r="E104" s="28" t="s">
        <v>754</v>
      </c>
      <c r="F104" s="480">
        <v>43678</v>
      </c>
      <c r="G104" s="480">
        <v>43678</v>
      </c>
      <c r="H104" s="480">
        <v>43678</v>
      </c>
      <c r="I104" s="480">
        <v>43678</v>
      </c>
      <c r="J104" s="480">
        <v>43678</v>
      </c>
      <c r="K104" s="480">
        <v>43678</v>
      </c>
      <c r="L104" s="480">
        <v>43678</v>
      </c>
      <c r="M104" s="480">
        <v>43678</v>
      </c>
      <c r="N104" s="480">
        <v>43678</v>
      </c>
      <c r="O104" s="480">
        <v>43678</v>
      </c>
      <c r="R104" s="156"/>
      <c r="S104" s="156"/>
      <c r="T104" s="156" t="s">
        <v>754</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25">
      <c r="A105" s="7"/>
      <c r="B105" s="8"/>
      <c r="C105" s="18"/>
      <c r="D105" s="27"/>
      <c r="E105" s="28" t="s">
        <v>755</v>
      </c>
      <c r="F105" s="480">
        <v>43709</v>
      </c>
      <c r="G105" s="480">
        <v>43709</v>
      </c>
      <c r="H105" s="480">
        <v>43709</v>
      </c>
      <c r="I105" s="480">
        <v>43709</v>
      </c>
      <c r="J105" s="480">
        <v>43678</v>
      </c>
      <c r="K105" s="480">
        <v>43678</v>
      </c>
      <c r="L105" s="480">
        <v>43678</v>
      </c>
      <c r="M105" s="480">
        <v>43709</v>
      </c>
      <c r="N105" s="480">
        <v>43709</v>
      </c>
      <c r="O105" s="480">
        <v>43709</v>
      </c>
      <c r="R105" s="156"/>
      <c r="S105" s="156"/>
      <c r="T105" s="156" t="s">
        <v>755</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25">
      <c r="A106" s="7"/>
      <c r="B106" s="8"/>
      <c r="C106" s="18"/>
      <c r="D106" s="27"/>
      <c r="E106" s="28" t="s">
        <v>756</v>
      </c>
      <c r="F106" s="606">
        <v>43753</v>
      </c>
      <c r="G106" s="606">
        <v>43753</v>
      </c>
      <c r="H106" s="606">
        <v>43753</v>
      </c>
      <c r="I106" s="606">
        <v>43753</v>
      </c>
      <c r="J106" s="606">
        <v>43753</v>
      </c>
      <c r="K106" s="606">
        <v>43753</v>
      </c>
      <c r="L106" s="606">
        <v>43753</v>
      </c>
      <c r="M106" s="606">
        <v>43753</v>
      </c>
      <c r="N106" s="606">
        <v>43753</v>
      </c>
      <c r="O106" s="606">
        <v>43753</v>
      </c>
      <c r="R106" s="156"/>
      <c r="S106" s="156"/>
      <c r="T106" s="156" t="s">
        <v>756</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25">
      <c r="A107" s="7"/>
      <c r="B107" s="8"/>
      <c r="C107" s="18"/>
      <c r="D107" s="27"/>
      <c r="E107" s="28" t="s">
        <v>757</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760</v>
      </c>
      <c r="R107" s="156"/>
      <c r="S107" s="156"/>
      <c r="T107" s="156" t="s">
        <v>757</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2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761</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25">
      <c r="A109" s="7"/>
      <c r="B109" s="8"/>
      <c r="C109" s="18"/>
      <c r="D109" s="27"/>
      <c r="E109" s="28" t="s">
        <v>758</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763</v>
      </c>
      <c r="R109" s="3"/>
      <c r="S109" s="3"/>
      <c r="T109" s="3" t="s">
        <v>758</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25">
      <c r="A110" s="7"/>
      <c r="B110" s="8"/>
      <c r="C110" s="18"/>
      <c r="D110" s="27"/>
      <c r="E110" s="28" t="s">
        <v>759</v>
      </c>
      <c r="F110" s="480">
        <v>43862</v>
      </c>
      <c r="G110" s="480">
        <v>43862</v>
      </c>
      <c r="H110" s="480">
        <v>43862</v>
      </c>
      <c r="I110" s="480">
        <v>43862</v>
      </c>
      <c r="J110" s="480">
        <v>43862</v>
      </c>
      <c r="K110" s="480">
        <v>43862</v>
      </c>
      <c r="L110" s="480">
        <v>43862</v>
      </c>
      <c r="M110" s="480">
        <v>43862</v>
      </c>
      <c r="N110" s="480">
        <v>43862</v>
      </c>
      <c r="O110" s="480">
        <v>43862</v>
      </c>
      <c r="R110" s="3"/>
      <c r="S110" s="3"/>
      <c r="T110" s="3" t="s">
        <v>759</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25">
      <c r="A111" s="7"/>
      <c r="B111" s="8"/>
      <c r="C111" s="18"/>
      <c r="D111" s="27"/>
      <c r="E111" s="28" t="s">
        <v>764</v>
      </c>
      <c r="F111" s="480">
        <v>43891</v>
      </c>
      <c r="G111" s="480">
        <v>43891</v>
      </c>
      <c r="H111" s="480">
        <v>43891</v>
      </c>
      <c r="I111" s="480">
        <v>43891</v>
      </c>
      <c r="J111" s="480">
        <v>43891</v>
      </c>
      <c r="K111" s="480">
        <v>43891</v>
      </c>
      <c r="L111" s="480">
        <v>43891</v>
      </c>
      <c r="M111" s="480">
        <v>43891</v>
      </c>
      <c r="N111" s="480">
        <v>43891</v>
      </c>
      <c r="O111" s="480">
        <v>43891</v>
      </c>
      <c r="R111" s="3"/>
      <c r="S111" s="3"/>
      <c r="T111" s="3" t="s">
        <v>764</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1009</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1034</v>
      </c>
      <c r="R112" s="3"/>
      <c r="S112" s="3"/>
      <c r="T112" s="3" t="s">
        <v>1009</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21" priority="2">
      <formula>(F23&lt;F22)</formula>
    </cfRule>
  </conditionalFormatting>
  <conditionalFormatting sqref="F22:N22 L23:N28 G27:K28 F27:F31 G29:N30 G31:O31">
    <cfRule type="expression" dxfId="20" priority="5">
      <formula>(F22&lt;F21)</formula>
    </cfRule>
  </conditionalFormatting>
  <conditionalFormatting sqref="G21:O21 G22:J22 L22:N22 O22:O30 J23:J26">
    <cfRule type="expression" dxfId="19" priority="141">
      <formula>(G21&lt;#REF!)</formula>
    </cfRule>
  </conditionalFormatting>
  <conditionalFormatting sqref="K22">
    <cfRule type="expression" dxfId="18" priority="139">
      <formula>(K22&lt;#REF!)</formula>
    </cfRule>
  </conditionalFormatting>
  <conditionalFormatting sqref="K23:K26">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351" workbookViewId="0">
      <selection activeCell="K346" sqref="K346:Z44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35" customHeight="1" outlineLevel="1" collapsed="1" x14ac:dyDescent="0.2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1148</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971</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368</v>
      </c>
      <c r="K25" s="743">
        <f>MIN(1,(MAX(0, Periods!U23-(K$21+K$20))+MAX(0,K$21-Periods!U22))/(Periods!U23-Periods!U22))</f>
        <v>0.2857142857142857</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369</v>
      </c>
      <c r="K26" s="743">
        <f>MIN(1,(MAX(0, Periods!U24-(K$21+K$20))+MAX(0,K$21-Periods!U23))/(Periods!U24-Periods!U23))</f>
        <v>1</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35" customHeight="1" outlineLevel="1" collapsed="1" x14ac:dyDescent="0.2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802</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1161</v>
      </c>
      <c r="I55" s="92"/>
      <c r="J55" s="90"/>
      <c r="K55" s="221" t="s">
        <v>980</v>
      </c>
      <c r="L55" s="221"/>
      <c r="M55" s="221"/>
      <c r="N55" s="221"/>
      <c r="O55" s="221"/>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121</v>
      </c>
      <c r="I56" s="92"/>
      <c r="J56" s="90"/>
      <c r="K56" s="221" t="s">
        <v>979</v>
      </c>
      <c r="L56" s="221"/>
      <c r="M56" s="221"/>
      <c r="N56" s="221"/>
      <c r="O56" s="221"/>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124</v>
      </c>
      <c r="I58" s="92"/>
      <c r="J58" s="90"/>
      <c r="K58" s="222" t="s">
        <v>981</v>
      </c>
      <c r="L58" s="221"/>
      <c r="M58" s="221"/>
      <c r="N58" s="221"/>
      <c r="O58" s="221"/>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829" t="s">
        <v>1162</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0999999999999996" customHeight="1" outlineLevel="1" x14ac:dyDescent="0.2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35" customHeight="1" outlineLevel="1" collapsed="1" x14ac:dyDescent="0.2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customHeight="1" outlineLevel="1" x14ac:dyDescent="0.2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customHeight="1" outlineLevel="1" x14ac:dyDescent="0.25">
      <c r="A75" s="7"/>
      <c r="B75" s="97"/>
      <c r="C75" s="18"/>
      <c r="D75" s="18"/>
      <c r="E75" s="18"/>
      <c r="F75" s="18"/>
      <c r="G75" s="24" t="s">
        <v>127</v>
      </c>
      <c r="H75" s="24" t="s">
        <v>128</v>
      </c>
      <c r="I75" s="24"/>
      <c r="J75" s="24" t="s">
        <v>796</v>
      </c>
      <c r="K75" s="24" t="s">
        <v>380</v>
      </c>
      <c r="L75" s="24" t="s">
        <v>768</v>
      </c>
      <c r="M75" s="24" t="s">
        <v>769</v>
      </c>
      <c r="N75" s="24" t="s">
        <v>770</v>
      </c>
      <c r="O75" s="24" t="s">
        <v>771</v>
      </c>
      <c r="P75" s="24" t="s">
        <v>772</v>
      </c>
      <c r="Q75" s="24" t="s">
        <v>773</v>
      </c>
      <c r="R75" s="24" t="s">
        <v>774</v>
      </c>
      <c r="S75" s="24" t="s">
        <v>775</v>
      </c>
      <c r="T75" s="24"/>
      <c r="U75" s="24"/>
      <c r="V75" s="24"/>
      <c r="W75" s="24"/>
      <c r="X75" s="24"/>
      <c r="Y75" s="24"/>
      <c r="Z75" s="24"/>
      <c r="AA75" s="25"/>
      <c r="AB75" s="25"/>
      <c r="AC75" s="25"/>
      <c r="AD75" s="25"/>
      <c r="AE75" s="17"/>
      <c r="AF75" s="9"/>
    </row>
    <row r="76" spans="1:32" ht="5.0999999999999996" customHeight="1" outlineLevel="1" x14ac:dyDescent="0.2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customHeight="1" outlineLevel="1" x14ac:dyDescent="0.25">
      <c r="A78" s="7"/>
      <c r="B78" s="97"/>
      <c r="C78" s="18"/>
      <c r="D78" s="18"/>
      <c r="E78" s="18"/>
      <c r="F78" s="14"/>
      <c r="G78" s="92" t="s">
        <v>794</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1117</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2" t="s">
        <v>862</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t="s">
        <v>795</v>
      </c>
      <c r="H81" s="93"/>
      <c r="I81" s="93"/>
      <c r="J81" s="100">
        <v>4.0000000000000001E-3</v>
      </c>
      <c r="K81" s="93" t="s">
        <v>985</v>
      </c>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customHeight="1" outlineLevel="1" x14ac:dyDescent="0.2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1091</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1092</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357</v>
      </c>
      <c r="K98" s="24" t="s">
        <v>358</v>
      </c>
      <c r="L98" s="24" t="s">
        <v>360</v>
      </c>
      <c r="M98" s="24" t="s">
        <v>361</v>
      </c>
      <c r="N98" s="24" t="s">
        <v>362</v>
      </c>
      <c r="O98" s="24" t="s">
        <v>364</v>
      </c>
      <c r="P98" s="24" t="s">
        <v>860</v>
      </c>
      <c r="Q98" s="24" t="s">
        <v>861</v>
      </c>
      <c r="R98" s="24" t="s">
        <v>1098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1093</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937</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938</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359</v>
      </c>
      <c r="J117" s="101" t="s">
        <v>940</v>
      </c>
      <c r="K117" s="101"/>
      <c r="L117" s="101"/>
      <c r="M117" s="101"/>
      <c r="N117" s="101"/>
      <c r="O117" s="101"/>
      <c r="P117" s="101"/>
      <c r="Q117" s="101"/>
      <c r="R117" s="101"/>
      <c r="S117" s="24"/>
      <c r="T117" s="101" t="s">
        <v>1102</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860</v>
      </c>
      <c r="Q118" s="24" t="s">
        <v>861</v>
      </c>
      <c r="R118" s="24" t="s">
        <v>1098</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4" t="s">
        <v>796</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4" t="s">
        <v>768</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4" t="s">
        <v>769</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4" t="s">
        <v>770</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4" t="s">
        <v>771</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4" t="s">
        <v>772</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4" t="s">
        <v>773</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4" t="s">
        <v>774</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4" t="s">
        <v>775</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1029</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1029</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1029</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1029</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860</v>
      </c>
      <c r="T163" s="128" t="s">
        <v>861</v>
      </c>
      <c r="U163" s="128" t="s">
        <v>1098</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35" customHeight="1" outlineLevel="1" collapsed="1" x14ac:dyDescent="0.25">
      <c r="A174" s="7"/>
      <c r="B174" s="97"/>
      <c r="C174" s="13"/>
      <c r="D174" s="13">
        <v>0</v>
      </c>
      <c r="E174" s="13" t="s">
        <v>1</v>
      </c>
      <c r="F174" s="71"/>
      <c r="G174" s="72" t="s">
        <v>939</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941</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1221</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147</v>
      </c>
      <c r="I182" s="119" t="s">
        <v>147</v>
      </c>
      <c r="J182" s="119" t="s">
        <v>147</v>
      </c>
      <c r="K182" s="119" t="s">
        <v>147</v>
      </c>
      <c r="L182" s="119" t="s">
        <v>1128</v>
      </c>
      <c r="M182" s="119" t="s">
        <v>1130</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147</v>
      </c>
      <c r="I183" s="119" t="s">
        <v>147</v>
      </c>
      <c r="J183" s="119" t="s">
        <v>147</v>
      </c>
      <c r="K183" s="119" t="s">
        <v>147</v>
      </c>
      <c r="L183" s="119" t="s">
        <v>1129</v>
      </c>
      <c r="M183" s="119" t="s">
        <v>1130</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147</v>
      </c>
      <c r="I184" s="119" t="s">
        <v>147</v>
      </c>
      <c r="J184" s="119" t="s">
        <v>147</v>
      </c>
      <c r="K184" s="119" t="s">
        <v>1131</v>
      </c>
      <c r="L184" s="119" t="s">
        <v>75</v>
      </c>
      <c r="M184" s="119" t="s">
        <v>1130</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147</v>
      </c>
      <c r="I185" s="119" t="s">
        <v>147</v>
      </c>
      <c r="J185" s="119" t="s">
        <v>147</v>
      </c>
      <c r="K185" s="119" t="s">
        <v>1131</v>
      </c>
      <c r="L185" s="119" t="s">
        <v>76</v>
      </c>
      <c r="M185" s="119" t="s">
        <v>1130</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147</v>
      </c>
      <c r="I186" s="119" t="s">
        <v>147</v>
      </c>
      <c r="J186" s="119" t="s">
        <v>147</v>
      </c>
      <c r="K186" s="119" t="s">
        <v>1131</v>
      </c>
      <c r="L186" s="119" t="s">
        <v>77</v>
      </c>
      <c r="M186" s="119" t="s">
        <v>1130</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147</v>
      </c>
      <c r="I187" s="119" t="s">
        <v>147</v>
      </c>
      <c r="J187" s="119" t="s">
        <v>147</v>
      </c>
      <c r="K187" s="119" t="s">
        <v>1131</v>
      </c>
      <c r="L187" s="119" t="s">
        <v>148</v>
      </c>
      <c r="M187" s="119" t="s">
        <v>1130</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147</v>
      </c>
      <c r="I188" s="119" t="s">
        <v>147</v>
      </c>
      <c r="J188" s="119" t="s">
        <v>147</v>
      </c>
      <c r="K188" s="119" t="s">
        <v>220</v>
      </c>
      <c r="L188" s="119" t="s">
        <v>75</v>
      </c>
      <c r="M188" s="119" t="s">
        <v>1130</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147</v>
      </c>
      <c r="I189" s="119" t="s">
        <v>147</v>
      </c>
      <c r="J189" s="119" t="s">
        <v>147</v>
      </c>
      <c r="K189" s="119" t="s">
        <v>220</v>
      </c>
      <c r="L189" s="119" t="s">
        <v>76</v>
      </c>
      <c r="M189" s="119" t="s">
        <v>1130</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147</v>
      </c>
      <c r="I190" s="119" t="s">
        <v>147</v>
      </c>
      <c r="J190" s="119" t="s">
        <v>147</v>
      </c>
      <c r="K190" s="119" t="s">
        <v>220</v>
      </c>
      <c r="L190" s="119" t="s">
        <v>77</v>
      </c>
      <c r="M190" s="119" t="s">
        <v>1130</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147</v>
      </c>
      <c r="I191" s="119" t="s">
        <v>147</v>
      </c>
      <c r="J191" s="119" t="s">
        <v>147</v>
      </c>
      <c r="K191" s="119" t="s">
        <v>220</v>
      </c>
      <c r="L191" s="119" t="s">
        <v>148</v>
      </c>
      <c r="M191" s="119" t="s">
        <v>1130</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1226</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1227</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366</v>
      </c>
      <c r="K205" s="24" t="s">
        <v>56</v>
      </c>
      <c r="L205" s="24" t="s">
        <v>57</v>
      </c>
      <c r="M205" s="24" t="s">
        <v>58</v>
      </c>
      <c r="N205" s="24" t="s">
        <v>59</v>
      </c>
      <c r="O205" s="24" t="s">
        <v>857</v>
      </c>
      <c r="P205" s="24" t="s">
        <v>858</v>
      </c>
      <c r="Q205" s="24" t="s">
        <v>859</v>
      </c>
      <c r="R205" s="24" t="s">
        <v>1097</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87" t="s">
        <v>796</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488" t="s">
        <v>768</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488" t="s">
        <v>769</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488" t="s">
        <v>770</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488" t="s">
        <v>771</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488" t="s">
        <v>772</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488" t="s">
        <v>773</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488" t="s">
        <v>774</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489" t="s">
        <v>775</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0999999999999996"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0999999999999996"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collapsed="1" x14ac:dyDescent="0.2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3"/>
      <c r="E226" s="18"/>
      <c r="F226" s="75"/>
      <c r="G226" s="79">
        <v>44663.289340277777</v>
      </c>
      <c r="H226" s="80"/>
      <c r="I226" s="76"/>
      <c r="J226" s="76" t="s">
        <v>1169</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8"/>
      <c r="G228" s="23"/>
      <c r="H228" s="23"/>
      <c r="I228" s="23"/>
      <c r="J228" s="23"/>
      <c r="K228" s="134" t="s">
        <v>1007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8"/>
      <c r="G230" s="24"/>
      <c r="H230" s="24"/>
      <c r="I230" s="24" t="s">
        <v>439</v>
      </c>
      <c r="J230" s="24" t="s">
        <v>731</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8"/>
      <c r="G231" s="24"/>
      <c r="H231" s="24"/>
      <c r="I231" s="24"/>
      <c r="J231" s="24"/>
      <c r="K231" s="24" t="s">
        <v>357</v>
      </c>
      <c r="L231" s="24" t="s">
        <v>358</v>
      </c>
      <c r="M231" s="24" t="s">
        <v>360</v>
      </c>
      <c r="N231" s="24" t="s">
        <v>361</v>
      </c>
      <c r="O231" s="24" t="s">
        <v>362</v>
      </c>
      <c r="P231" s="24" t="s">
        <v>364</v>
      </c>
      <c r="Q231" s="24" t="s">
        <v>860</v>
      </c>
      <c r="R231" s="24" t="s">
        <v>861</v>
      </c>
      <c r="S231" s="24" t="s">
        <v>1098</v>
      </c>
      <c r="T231" s="24"/>
      <c r="U231" s="24"/>
      <c r="V231" s="24" t="s">
        <v>357</v>
      </c>
      <c r="W231" s="24" t="s">
        <v>358</v>
      </c>
      <c r="X231" s="24" t="s">
        <v>360</v>
      </c>
      <c r="Y231" s="24" t="s">
        <v>361</v>
      </c>
      <c r="Z231" s="24" t="s">
        <v>362</v>
      </c>
      <c r="AA231" s="24" t="s">
        <v>364</v>
      </c>
      <c r="AB231" s="24" t="s">
        <v>860</v>
      </c>
      <c r="AC231" s="24" t="s">
        <v>861</v>
      </c>
      <c r="AD231" s="24" t="s">
        <v>1098</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1" x14ac:dyDescent="0.25">
      <c r="A232" s="106"/>
      <c r="B232" s="97"/>
      <c r="C232" s="18"/>
      <c r="D232" s="18"/>
      <c r="E232" s="18"/>
      <c r="F232" s="14"/>
      <c r="G232" s="88"/>
      <c r="H232" s="88"/>
      <c r="I232" s="103" t="s">
        <v>796</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1" x14ac:dyDescent="0.25">
      <c r="A233" s="106"/>
      <c r="B233" s="97"/>
      <c r="C233" s="18"/>
      <c r="D233" s="18"/>
      <c r="E233" s="18"/>
      <c r="F233" s="14"/>
      <c r="G233" s="88"/>
      <c r="H233" s="88"/>
      <c r="I233" s="103"/>
      <c r="J233" s="103" t="s">
        <v>368</v>
      </c>
      <c r="K233" s="245">
        <f>$O233</f>
        <v>341.66800000000001</v>
      </c>
      <c r="L233" s="245">
        <f t="shared" si="7"/>
        <v>341.66800000000001</v>
      </c>
      <c r="M233" s="245">
        <f t="shared" si="7"/>
        <v>341.66800000000001</v>
      </c>
      <c r="N233" s="245">
        <f t="shared" si="7"/>
        <v>341.66800000000001</v>
      </c>
      <c r="O233" s="136">
        <v>341.66800000000001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1" x14ac:dyDescent="0.25">
      <c r="A234" s="106"/>
      <c r="B234" s="97"/>
      <c r="C234" s="18"/>
      <c r="D234" s="18"/>
      <c r="E234" s="18"/>
      <c r="F234" s="14"/>
      <c r="G234" s="88"/>
      <c r="H234" s="88"/>
      <c r="I234" s="103"/>
      <c r="J234" s="103" t="s">
        <v>369</v>
      </c>
      <c r="K234" s="245">
        <f t="shared" ref="K234:N265" si="10">$O234</f>
        <v>375.61450000000002</v>
      </c>
      <c r="L234" s="245">
        <f t="shared" si="7"/>
        <v>375.61450000000002</v>
      </c>
      <c r="M234" s="245">
        <f t="shared" si="7"/>
        <v>375.61450000000002</v>
      </c>
      <c r="N234" s="245">
        <f t="shared" si="7"/>
        <v>375.61450000000002</v>
      </c>
      <c r="O234" s="136">
        <v>375.61450000000002</v>
      </c>
      <c r="P234" s="136">
        <v>0</v>
      </c>
      <c r="Q234" s="136">
        <v>0</v>
      </c>
      <c r="R234" s="136">
        <v>0</v>
      </c>
      <c r="S234" s="136">
        <v>0</v>
      </c>
      <c r="T234" s="88"/>
      <c r="U234" s="103" t="s">
        <v>131</v>
      </c>
      <c r="V234" s="6">
        <f t="shared" si="8"/>
        <v>14.115514285714319</v>
      </c>
      <c r="W234" s="137">
        <f>0.7*$Z234*(L234/$O234)</f>
        <v>17.965200000000042</v>
      </c>
      <c r="X234" s="6">
        <f t="shared" si="9"/>
        <v>23.098114285714338</v>
      </c>
      <c r="Y234" s="6">
        <f>$Z234*(N234/$O234)</f>
        <v>25.664571428571488</v>
      </c>
      <c r="Z234" s="137">
        <v>25.664571428571488</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1" x14ac:dyDescent="0.25">
      <c r="A235" s="106"/>
      <c r="B235" s="97"/>
      <c r="C235" s="18"/>
      <c r="D235" s="18"/>
      <c r="E235" s="18"/>
      <c r="F235" s="14"/>
      <c r="G235" s="88"/>
      <c r="H235" s="88"/>
      <c r="I235" s="103"/>
      <c r="J235" s="103" t="s">
        <v>370</v>
      </c>
      <c r="K235" s="245">
        <f t="shared" si="10"/>
        <v>381.80349999999999</v>
      </c>
      <c r="L235" s="245">
        <f t="shared" si="7"/>
        <v>381.80349999999999</v>
      </c>
      <c r="M235" s="245">
        <f t="shared" si="7"/>
        <v>381.80349999999999</v>
      </c>
      <c r="N235" s="245">
        <f t="shared" si="7"/>
        <v>381.80349999999999</v>
      </c>
      <c r="O235" s="136">
        <v>381.80349999999999</v>
      </c>
      <c r="P235" s="136">
        <v>0</v>
      </c>
      <c r="Q235" s="136">
        <v>0</v>
      </c>
      <c r="R235" s="136">
        <v>0</v>
      </c>
      <c r="S235" s="136">
        <v>0</v>
      </c>
      <c r="T235" s="88"/>
      <c r="U235" s="103" t="s">
        <v>132</v>
      </c>
      <c r="V235" s="6">
        <f t="shared" si="8"/>
        <v>27.797726785714303</v>
      </c>
      <c r="W235" s="6">
        <f t="shared" ref="W235:W243" si="11">0.85*$Z235*(L235/$O235)</f>
        <v>42.960123214285737</v>
      </c>
      <c r="X235" s="6">
        <f t="shared" si="9"/>
        <v>45.487189285714315</v>
      </c>
      <c r="Y235" s="6">
        <f>$Z235*(N235/$O235)</f>
        <v>50.541321428571457</v>
      </c>
      <c r="Z235" s="137">
        <v>50.541321428571457</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1" x14ac:dyDescent="0.25">
      <c r="A236" s="106"/>
      <c r="B236" s="97"/>
      <c r="C236" s="18"/>
      <c r="D236" s="18"/>
      <c r="E236" s="18"/>
      <c r="F236" s="14"/>
      <c r="G236" s="88"/>
      <c r="H236" s="88"/>
      <c r="I236" s="103"/>
      <c r="J236" s="103" t="s">
        <v>371</v>
      </c>
      <c r="K236" s="245">
        <f t="shared" si="10"/>
        <v>540.89149999999995</v>
      </c>
      <c r="L236" s="245">
        <f t="shared" si="7"/>
        <v>540.89149999999995</v>
      </c>
      <c r="M236" s="245">
        <f t="shared" si="7"/>
        <v>540.89149999999995</v>
      </c>
      <c r="N236" s="245">
        <f t="shared" si="7"/>
        <v>540.89149999999995</v>
      </c>
      <c r="O236" s="136">
        <v>540.89149999999995</v>
      </c>
      <c r="P236" s="136">
        <v>0</v>
      </c>
      <c r="Q236" s="136">
        <v>0</v>
      </c>
      <c r="R236" s="136">
        <v>0</v>
      </c>
      <c r="S236" s="136">
        <v>0</v>
      </c>
      <c r="T236" s="88"/>
      <c r="U236" s="103" t="s">
        <v>133</v>
      </c>
      <c r="V236" s="6">
        <f t="shared" si="8"/>
        <v>32.33447799999994</v>
      </c>
      <c r="W236" s="6">
        <f t="shared" si="11"/>
        <v>49.9714659999999</v>
      </c>
      <c r="X236" s="6">
        <f t="shared" si="9"/>
        <v>52.9109639999999</v>
      </c>
      <c r="Y236" s="137">
        <f>0.7*$Z236*(N236/$O236)</f>
        <v>41.15297199999992</v>
      </c>
      <c r="Z236" s="137">
        <v>58.789959999999887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1" x14ac:dyDescent="0.2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1" x14ac:dyDescent="0.2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1" x14ac:dyDescent="0.2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1" x14ac:dyDescent="0.2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1" x14ac:dyDescent="0.2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768</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769</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770</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771</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772</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773</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774</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hidden="1" customHeight="1" outlineLevel="2" x14ac:dyDescent="0.25">
      <c r="A322" s="106"/>
      <c r="B322" s="97"/>
      <c r="C322" s="18"/>
      <c r="D322" s="18"/>
      <c r="E322" s="18"/>
      <c r="F322" s="14"/>
      <c r="G322" s="88"/>
      <c r="H322" s="88"/>
      <c r="I322" s="103" t="s">
        <v>775</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hidden="1" customHeight="1" outlineLevel="2" x14ac:dyDescent="0.2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hidden="1" customHeight="1" outlineLevel="2" x14ac:dyDescent="0.2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hidden="1" customHeight="1" outlineLevel="2" x14ac:dyDescent="0.2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hidden="1" customHeight="1" outlineLevel="2" x14ac:dyDescent="0.2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hidden="1" customHeight="1" outlineLevel="2" x14ac:dyDescent="0.2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hidden="1" customHeight="1" outlineLevel="2" x14ac:dyDescent="0.2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hidden="1" customHeight="1" outlineLevel="2" x14ac:dyDescent="0.2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0999999999999996"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0999999999999996"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collapsed="1" x14ac:dyDescent="0.2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3"/>
      <c r="E340" s="18"/>
      <c r="F340" s="75"/>
      <c r="G340" s="79">
        <v>44663.289340277777</v>
      </c>
      <c r="H340" s="80"/>
      <c r="I340" s="76"/>
      <c r="J340" s="76" t="s">
        <v>1169</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8"/>
      <c r="G342" s="23"/>
      <c r="H342" s="23"/>
      <c r="I342" s="23"/>
      <c r="J342" s="23"/>
      <c r="K342" s="134" t="s">
        <v>1007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1212</v>
      </c>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8"/>
      <c r="G345" s="24"/>
      <c r="H345" s="24"/>
      <c r="I345" s="24"/>
      <c r="J345" s="24"/>
      <c r="K345" s="24" t="s">
        <v>357</v>
      </c>
      <c r="L345" s="24" t="s">
        <v>358</v>
      </c>
      <c r="M345" s="24" t="s">
        <v>360</v>
      </c>
      <c r="N345" s="24" t="s">
        <v>361</v>
      </c>
      <c r="O345" s="24" t="s">
        <v>362</v>
      </c>
      <c r="P345" s="24" t="s">
        <v>364</v>
      </c>
      <c r="Q345" s="24" t="s">
        <v>860</v>
      </c>
      <c r="R345" s="24" t="s">
        <v>861</v>
      </c>
      <c r="S345" s="24" t="s">
        <v>1098</v>
      </c>
      <c r="T345" s="24"/>
      <c r="U345" s="24"/>
      <c r="V345" s="24" t="s">
        <v>357</v>
      </c>
      <c r="W345" s="24" t="s">
        <v>358</v>
      </c>
      <c r="X345" s="24" t="s">
        <v>360</v>
      </c>
      <c r="Y345" s="24" t="s">
        <v>361</v>
      </c>
      <c r="Z345" s="24" t="s">
        <v>362</v>
      </c>
      <c r="AA345" s="24" t="s">
        <v>364</v>
      </c>
      <c r="AB345" s="24" t="s">
        <v>860</v>
      </c>
      <c r="AC345" s="24" t="s">
        <v>861</v>
      </c>
      <c r="AD345" s="24" t="s">
        <v>1098</v>
      </c>
      <c r="AE345" s="24" t="s">
        <v>362</v>
      </c>
      <c r="AF345" s="24" t="s">
        <v>362</v>
      </c>
      <c r="AG345" s="17"/>
      <c r="AH345" s="9"/>
      <c r="AJ345" s="25" t="s">
        <v>1213</v>
      </c>
      <c r="AK345" s="24" t="s">
        <v>1214</v>
      </c>
      <c r="AL345" s="24" t="s">
        <v>1215</v>
      </c>
      <c r="AM345" s="24" t="s">
        <v>1216</v>
      </c>
      <c r="AN345" s="24" t="s">
        <v>1217</v>
      </c>
      <c r="AO345" s="24" t="s">
        <v>1218</v>
      </c>
      <c r="AP345"/>
      <c r="AQ345"/>
      <c r="AR345"/>
      <c r="AS345"/>
      <c r="AT345"/>
      <c r="AU345"/>
      <c r="AV345"/>
      <c r="AW345"/>
      <c r="AX345"/>
      <c r="AY345"/>
      <c r="AZ345"/>
      <c r="BA345"/>
      <c r="BB345"/>
      <c r="BC345"/>
      <c r="BD345"/>
      <c r="BE345"/>
      <c r="BF345"/>
      <c r="BG345"/>
      <c r="BH345"/>
    </row>
    <row r="346" spans="1:60" s="108" customFormat="1" ht="13.35" customHeight="1" outlineLevel="1" x14ac:dyDescent="0.25">
      <c r="A346" s="106"/>
      <c r="B346" s="97"/>
      <c r="C346" s="18"/>
      <c r="D346" s="18"/>
      <c r="E346" s="18"/>
      <c r="F346" s="14"/>
      <c r="G346" s="88"/>
      <c r="H346" s="88"/>
      <c r="I346" s="103" t="s">
        <v>796</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35" customHeight="1" outlineLevel="1" x14ac:dyDescent="0.2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11.10542356071641</v>
      </c>
      <c r="AM347" s="817">
        <f>AK347*(1-$AN347)*(1-(1-$I495)^$AJ347)+AL347*(1-$AN347)*AJ347*(1-(((1 -(1 -$I495)^($AJ347+1)) /$I495-1)/$AJ347))</f>
        <v>3.0516185122376456</v>
      </c>
      <c r="AN347" s="813">
        <v>0.35</v>
      </c>
      <c r="AO347"/>
      <c r="AP347"/>
      <c r="AQ347"/>
      <c r="AR347"/>
      <c r="AS347"/>
      <c r="AT347"/>
      <c r="AU347"/>
      <c r="AV347"/>
      <c r="AW347"/>
      <c r="AX347"/>
      <c r="AY347"/>
      <c r="AZ347"/>
      <c r="BA347"/>
      <c r="BB347"/>
      <c r="BC347"/>
      <c r="BD347"/>
      <c r="BE347"/>
      <c r="BF347"/>
      <c r="BG347"/>
      <c r="BH347"/>
    </row>
    <row r="348" spans="1:60" s="108" customFormat="1" ht="13.35" customHeight="1" outlineLevel="1" x14ac:dyDescent="0.25">
      <c r="A348" s="106"/>
      <c r="B348" s="97"/>
      <c r="C348" s="18"/>
      <c r="D348" s="18"/>
      <c r="E348" s="18"/>
      <c r="F348" s="14"/>
      <c r="G348" s="88"/>
      <c r="H348" s="88"/>
      <c r="I348" s="103"/>
      <c r="J348" s="103" t="s">
        <v>131</v>
      </c>
      <c r="K348" s="245">
        <f t="shared" si="34"/>
        <v>649.52549999999997</v>
      </c>
      <c r="L348" s="245">
        <f t="shared" si="34"/>
        <v>649.52549999999997</v>
      </c>
      <c r="M348" s="245">
        <f t="shared" si="34"/>
        <v>649.52549999999997</v>
      </c>
      <c r="N348" s="245">
        <f t="shared" si="35"/>
        <v>649.52549999999997</v>
      </c>
      <c r="O348" s="136">
        <v>649.52549999999997</v>
      </c>
      <c r="P348" s="136">
        <v>0</v>
      </c>
      <c r="Q348" s="136">
        <v>0</v>
      </c>
      <c r="R348" s="136">
        <v>0</v>
      </c>
      <c r="S348" s="136">
        <v>0</v>
      </c>
      <c r="T348" s="88"/>
      <c r="U348" s="103" t="s">
        <v>131</v>
      </c>
      <c r="V348" s="6">
        <f t="shared" si="36"/>
        <v>14.904002142857133</v>
      </c>
      <c r="W348" s="137">
        <f>0.7*$Z348*(L348/$O348)</f>
        <v>18.968729999999987</v>
      </c>
      <c r="X348" s="6">
        <f t="shared" si="37"/>
        <v>24.388367142857124</v>
      </c>
      <c r="Y348" s="6">
        <f>$Z348*(N348/$O348)</f>
        <v>27.098185714285695</v>
      </c>
      <c r="Z348" s="137">
        <v>27.098185714285695</v>
      </c>
      <c r="AA348" s="137">
        <v>0</v>
      </c>
      <c r="AB348" s="137">
        <v>0</v>
      </c>
      <c r="AC348" s="137">
        <v>0</v>
      </c>
      <c r="AD348" s="137">
        <v>0</v>
      </c>
      <c r="AE348" s="88">
        <v>1071</v>
      </c>
      <c r="AF348" s="88">
        <v>50</v>
      </c>
      <c r="AG348" s="17"/>
      <c r="AH348" s="9"/>
      <c r="AI348" s="622">
        <v>43606</v>
      </c>
      <c r="AJ348">
        <f t="shared" si="39"/>
        <v>22</v>
      </c>
      <c r="AK348">
        <f t="shared" ref="AK348:AK355" si="40">(AK347+AL347*AJ347)*(1-AN347)-AM347</f>
        <v>361.08741309154135</v>
      </c>
      <c r="AL348" cm="1">
        <f t="array" ref="AL348">IF(AK348&lt;=INDEX(K234:S234,$AL$344),INDEX(V234:AD234,$AL$344)*(AK348/INDEX(K234:S234,$AL$344)),IF(AK348&lt;=INDEX(K348:S348,$AL$344),INDEX(V234:AD234,$AL$344)+(INDEX(V348:AD348,$AL$344)-INDEX(V234:AD234,$AL$344))/(INDEX(K348:S348,$AL$344)-INDEX(K234:S234,$AL$344))*(AK348-INDEX(K234:S234,$AL$344)),INDEX(V348:AD348,$AL$344)))</f>
        <v>24.671980728235898</v>
      </c>
      <c r="AM348" s="817">
        <f t="shared" ref="AM348:AM355" si="41">AK348*(1-$AN348)*(1-(1-$I496)^$AJ348)+AL348*(1-$AN348)*AJ348*(1-(((1 -(1 -$I496)^($AJ348+1)) /$I496-1)/$AJ348))</f>
        <v>9.1387400178082245</v>
      </c>
      <c r="AN348" s="813">
        <v>0.35</v>
      </c>
      <c r="AO348"/>
      <c r="AP348"/>
      <c r="AQ348"/>
      <c r="AR348"/>
      <c r="AS348"/>
      <c r="AT348"/>
      <c r="AU348"/>
      <c r="AV348"/>
      <c r="AW348"/>
      <c r="AX348"/>
      <c r="AY348"/>
      <c r="AZ348"/>
      <c r="BA348"/>
      <c r="BB348"/>
      <c r="BC348"/>
      <c r="BD348"/>
      <c r="BE348"/>
      <c r="BF348"/>
      <c r="BG348"/>
      <c r="BH348"/>
    </row>
    <row r="349" spans="1:60" s="108" customFormat="1" ht="13.35" customHeight="1" outlineLevel="1" x14ac:dyDescent="0.25">
      <c r="A349" s="106"/>
      <c r="B349" s="97"/>
      <c r="C349" s="18"/>
      <c r="D349" s="18"/>
      <c r="E349" s="18"/>
      <c r="F349" s="14"/>
      <c r="G349" s="88"/>
      <c r="H349" s="88"/>
      <c r="I349" s="103"/>
      <c r="J349" s="103" t="s">
        <v>132</v>
      </c>
      <c r="K349" s="245">
        <f t="shared" si="34"/>
        <v>947.072</v>
      </c>
      <c r="L349" s="245">
        <f t="shared" si="34"/>
        <v>947.072</v>
      </c>
      <c r="M349" s="245">
        <f t="shared" si="34"/>
        <v>947.072</v>
      </c>
      <c r="N349" s="245">
        <f t="shared" si="35"/>
        <v>947.072</v>
      </c>
      <c r="O349" s="136">
        <v>947.072</v>
      </c>
      <c r="P349" s="136">
        <v>0</v>
      </c>
      <c r="Q349" s="136">
        <v>0</v>
      </c>
      <c r="R349" s="136">
        <v>0</v>
      </c>
      <c r="S349" s="136">
        <v>0</v>
      </c>
      <c r="T349" s="88"/>
      <c r="U349" s="103" t="s">
        <v>132</v>
      </c>
      <c r="V349" s="6">
        <f t="shared" si="36"/>
        <v>32.929266071428565</v>
      </c>
      <c r="W349" s="6">
        <f t="shared" ref="W349:W357" si="42">0.85*$Z349*(L349/$O349)</f>
        <v>50.890683928571413</v>
      </c>
      <c r="X349" s="6">
        <f t="shared" si="37"/>
        <v>53.884253571428552</v>
      </c>
      <c r="Y349" s="6">
        <f>$Z349*(N349/$O349)</f>
        <v>59.871392857142837</v>
      </c>
      <c r="Z349" s="137">
        <v>59.871392857142837</v>
      </c>
      <c r="AA349" s="137">
        <v>0</v>
      </c>
      <c r="AB349" s="137">
        <v>0</v>
      </c>
      <c r="AC349" s="137">
        <v>0</v>
      </c>
      <c r="AD349" s="137">
        <v>0</v>
      </c>
      <c r="AE349" s="88">
        <v>1300</v>
      </c>
      <c r="AF349" s="88">
        <v>55</v>
      </c>
      <c r="AG349" s="17"/>
      <c r="AH349" s="9"/>
      <c r="AI349" s="622">
        <v>43628</v>
      </c>
      <c r="AJ349">
        <f t="shared" si="39"/>
        <v>56</v>
      </c>
      <c r="AK349">
        <f t="shared" si="40"/>
        <v>578.37740290546708</v>
      </c>
      <c r="AL349" cm="1">
        <f t="array" ref="AL349">IF(AK349&lt;=INDEX(K235:S235,$AL$344),INDEX(V235:AD235,$AL$344)*(AK349/INDEX(K235:S235,$AL$344)),IF(AK349&lt;=INDEX(K349:S349,$AL$344),INDEX(V235:AD235,$AL$344)+(INDEX(V349:AD349,$AL$344)-INDEX(V235:AD235,$AL$344))/(INDEX(K349:S349,$AL$344)-INDEX(K235:S235,$AL$344))*(AK349-INDEX(K235:S235,$AL$344)),INDEX(V349:AD349,$AL$344)))</f>
        <v>53.785883181262548</v>
      </c>
      <c r="AM349" s="817">
        <f t="shared" si="41"/>
        <v>128.94424931630527</v>
      </c>
      <c r="AN349" s="813">
        <v>0.25</v>
      </c>
      <c r="AO349"/>
      <c r="AP349"/>
      <c r="AQ349"/>
      <c r="AR349"/>
      <c r="AS349"/>
      <c r="AT349"/>
      <c r="AU349"/>
      <c r="AV349"/>
      <c r="AW349"/>
      <c r="AX349"/>
      <c r="AY349"/>
      <c r="AZ349"/>
      <c r="BA349"/>
      <c r="BB349"/>
      <c r="BC349"/>
      <c r="BD349"/>
      <c r="BE349"/>
      <c r="BF349"/>
      <c r="BG349"/>
      <c r="BH349"/>
    </row>
    <row r="350" spans="1:60" s="108" customFormat="1" ht="13.35" customHeight="1" outlineLevel="1" x14ac:dyDescent="0.25">
      <c r="A350" s="106"/>
      <c r="B350" s="97"/>
      <c r="C350" s="18"/>
      <c r="D350" s="18"/>
      <c r="E350" s="18"/>
      <c r="F350" s="14"/>
      <c r="G350" s="88"/>
      <c r="H350" s="88"/>
      <c r="I350" s="103"/>
      <c r="J350" s="103" t="s">
        <v>133</v>
      </c>
      <c r="K350" s="245">
        <f t="shared" si="34"/>
        <v>1979.588</v>
      </c>
      <c r="L350" s="245">
        <f t="shared" si="34"/>
        <v>1979.588</v>
      </c>
      <c r="M350" s="245">
        <f t="shared" si="34"/>
        <v>1979.588</v>
      </c>
      <c r="N350" s="245">
        <f t="shared" si="35"/>
        <v>1979.588</v>
      </c>
      <c r="O350" s="136">
        <v>1979.588</v>
      </c>
      <c r="P350" s="136">
        <v>0</v>
      </c>
      <c r="Q350" s="136">
        <v>0</v>
      </c>
      <c r="R350" s="136">
        <v>0</v>
      </c>
      <c r="S350" s="136">
        <v>0</v>
      </c>
      <c r="T350" s="88"/>
      <c r="U350" s="103" t="s">
        <v>133</v>
      </c>
      <c r="V350" s="6">
        <f t="shared" si="36"/>
        <v>38.090426000000065</v>
      </c>
      <c r="W350" s="6">
        <f t="shared" si="42"/>
        <v>58.867022000000091</v>
      </c>
      <c r="X350" s="6">
        <f t="shared" si="37"/>
        <v>62.3297880000001</v>
      </c>
      <c r="Y350" s="137">
        <f>0.7*$Z350*(N350/$O350)</f>
        <v>48.478724000000078</v>
      </c>
      <c r="Z350" s="137">
        <v>69.255320000000111</v>
      </c>
      <c r="AA350" s="137">
        <v>0</v>
      </c>
      <c r="AB350" s="137">
        <v>0</v>
      </c>
      <c r="AC350" s="137">
        <v>0</v>
      </c>
      <c r="AD350" s="137">
        <v>0</v>
      </c>
      <c r="AE350" s="88">
        <v>1500</v>
      </c>
      <c r="AF350" s="88">
        <v>86</v>
      </c>
      <c r="AG350" s="17"/>
      <c r="AH350" s="9"/>
      <c r="AI350" s="622">
        <v>43684</v>
      </c>
      <c r="AJ350">
        <f t="shared" si="39"/>
        <v>49</v>
      </c>
      <c r="AK350">
        <f t="shared" si="40"/>
        <v>2563.8458964758224</v>
      </c>
      <c r="AL350" cm="1">
        <f t="array" ref="AL350">IF(AK350&lt;=INDEX(K236:S236,$AL$344),INDEX(V236:AD236,$AL$344)*(AK350/INDEX(K236:S236,$AL$344)),IF(AK350&lt;=INDEX(K350:S350,$AL$344),INDEX(V236:AD236,$AL$344)+(INDEX(V350:AD350,$AL$344)-INDEX(V236:AD236,$AL$344))/(INDEX(K350:S350,$AL$344)-INDEX(K236:S236,$AL$344))*(AK350-INDEX(K236:S236,$AL$344)),INDEX(V350:AD350,$AL$344)))</f>
        <v>69.255320000000111</v>
      </c>
      <c r="AM350" s="817">
        <f t="shared" si="41"/>
        <v>445.27336464249311</v>
      </c>
      <c r="AN350" s="813">
        <v>0.25</v>
      </c>
      <c r="AO350"/>
      <c r="AP350"/>
      <c r="AQ350"/>
      <c r="AR350"/>
      <c r="AS350"/>
      <c r="AT350"/>
      <c r="AU350"/>
      <c r="AV350"/>
      <c r="AW350"/>
      <c r="AX350"/>
      <c r="AY350"/>
      <c r="AZ350"/>
      <c r="BA350"/>
      <c r="BB350"/>
      <c r="BC350"/>
      <c r="BD350"/>
      <c r="BE350"/>
      <c r="BF350"/>
      <c r="BG350"/>
      <c r="BH350"/>
    </row>
    <row r="351" spans="1:60" s="108" customFormat="1" ht="13.35" customHeight="1" outlineLevel="1" x14ac:dyDescent="0.2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4022.7440677143777</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934.47435545958001</v>
      </c>
      <c r="AN351" s="813">
        <v>0</v>
      </c>
      <c r="AO351"/>
      <c r="AP351"/>
      <c r="AQ351"/>
      <c r="AR351"/>
      <c r="AS351"/>
      <c r="AT351"/>
      <c r="AU351"/>
      <c r="AV351"/>
      <c r="AW351"/>
      <c r="AX351"/>
      <c r="AY351"/>
      <c r="AZ351"/>
      <c r="BA351"/>
      <c r="BB351"/>
      <c r="BC351"/>
      <c r="BD351"/>
      <c r="BE351"/>
      <c r="BF351"/>
      <c r="BG351"/>
      <c r="BH351"/>
    </row>
    <row r="352" spans="1:60" s="108" customFormat="1" ht="13.35" customHeight="1" outlineLevel="1" x14ac:dyDescent="0.2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6204.7591122548029</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1294.596018835728</v>
      </c>
      <c r="AN352" s="813">
        <v>0</v>
      </c>
      <c r="AO352"/>
      <c r="AP352"/>
      <c r="AQ352"/>
      <c r="AR352"/>
      <c r="AS352"/>
      <c r="AT352"/>
      <c r="AU352"/>
      <c r="AV352"/>
      <c r="AW352"/>
      <c r="AX352"/>
      <c r="AY352"/>
      <c r="AZ352"/>
      <c r="BA352"/>
      <c r="BB352"/>
      <c r="BC352"/>
      <c r="BD352"/>
      <c r="BE352"/>
      <c r="BF352"/>
      <c r="BG352"/>
      <c r="BH352"/>
    </row>
    <row r="353" spans="1:60" s="108" customFormat="1" ht="13.35" customHeight="1" outlineLevel="1" x14ac:dyDescent="0.2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4938.063093419074</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784.97311772023113</v>
      </c>
      <c r="AN353" s="813">
        <v>0</v>
      </c>
      <c r="AO353"/>
      <c r="AP353"/>
      <c r="AQ353"/>
      <c r="AR353"/>
      <c r="AS353"/>
      <c r="AT353"/>
      <c r="AU353"/>
      <c r="AV353"/>
      <c r="AW353"/>
      <c r="AX353"/>
      <c r="AY353"/>
      <c r="AZ353"/>
      <c r="BA353"/>
      <c r="BB353"/>
      <c r="BC353"/>
      <c r="BD353"/>
      <c r="BE353"/>
      <c r="BF353"/>
      <c r="BG353"/>
      <c r="BH353"/>
    </row>
    <row r="354" spans="1:60" s="108" customFormat="1" ht="13.35" customHeight="1" outlineLevel="1" x14ac:dyDescent="0.2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4191.7899756988427</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401.50312940971196</v>
      </c>
      <c r="AN354" s="813">
        <v>0</v>
      </c>
      <c r="AO354"/>
      <c r="AP354"/>
      <c r="AQ354"/>
      <c r="AR354"/>
      <c r="AS354"/>
      <c r="AT354"/>
      <c r="AU354"/>
      <c r="AV354"/>
      <c r="AW354"/>
      <c r="AX354"/>
      <c r="AY354"/>
      <c r="AZ354"/>
      <c r="BA354"/>
      <c r="BB354"/>
      <c r="BC354"/>
      <c r="BD354"/>
      <c r="BE354"/>
      <c r="BF354"/>
      <c r="BG354"/>
      <c r="BH354"/>
    </row>
    <row r="355" spans="1:60" s="108" customFormat="1" ht="13.35" customHeight="1" outlineLevel="1" x14ac:dyDescent="0.2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3835.2868462891306</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260.64845330504676</v>
      </c>
      <c r="AN355" s="813">
        <v>0</v>
      </c>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768</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769</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770</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771</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772</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773</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774</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35" hidden="1" customHeight="1" outlineLevel="2" x14ac:dyDescent="0.2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35" hidden="1" customHeight="1" outlineLevel="2" x14ac:dyDescent="0.2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35" hidden="1" customHeight="1" outlineLevel="2" x14ac:dyDescent="0.2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35" hidden="1" customHeight="1" outlineLevel="2" x14ac:dyDescent="0.25">
      <c r="A436" s="106"/>
      <c r="B436" s="97"/>
      <c r="C436" s="18"/>
      <c r="D436" s="18"/>
      <c r="E436" s="18"/>
      <c r="F436" s="14"/>
      <c r="G436" s="88"/>
      <c r="H436" s="88"/>
      <c r="I436" s="103" t="s">
        <v>775</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35" hidden="1" customHeight="1" outlineLevel="2" x14ac:dyDescent="0.2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35" hidden="1" customHeight="1" outlineLevel="2" x14ac:dyDescent="0.2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35" hidden="1" customHeight="1" outlineLevel="2" x14ac:dyDescent="0.2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35" hidden="1" customHeight="1" outlineLevel="2" x14ac:dyDescent="0.2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35" hidden="1" customHeight="1" outlineLevel="2" x14ac:dyDescent="0.2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35" hidden="1" customHeight="1" outlineLevel="2" x14ac:dyDescent="0.2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35" hidden="1" customHeight="1" outlineLevel="2" x14ac:dyDescent="0.2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35" hidden="1" customHeight="1" outlineLevel="2" x14ac:dyDescent="0.2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35" hidden="1" customHeight="1" outlineLevel="2" x14ac:dyDescent="0.2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collapsed="1" x14ac:dyDescent="0.2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8"/>
      <c r="G458" s="24"/>
      <c r="H458" s="24"/>
      <c r="I458" s="24"/>
      <c r="J458" s="24"/>
      <c r="K458" s="24" t="s">
        <v>172</v>
      </c>
      <c r="L458" s="24"/>
      <c r="M458" s="24" t="s">
        <v>807</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0999999999999996" customHeight="1" outlineLevel="1" x14ac:dyDescent="0.2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0999999999999996"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88"/>
      <c r="I463" s="103" t="s">
        <v>130</v>
      </c>
      <c r="J463" s="88"/>
      <c r="K463" s="99">
        <v>225</v>
      </c>
      <c r="L463" s="88"/>
      <c r="M463" s="98">
        <v>0.88</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88"/>
      <c r="I464" s="103" t="s">
        <v>131</v>
      </c>
      <c r="J464" s="88"/>
      <c r="K464" s="99">
        <v>425</v>
      </c>
      <c r="L464" s="88"/>
      <c r="M464" s="98">
        <v>0.68014514059228337</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88"/>
      <c r="I465" s="103" t="s">
        <v>132</v>
      </c>
      <c r="J465" s="88"/>
      <c r="K465" s="99">
        <v>625</v>
      </c>
      <c r="L465" s="88"/>
      <c r="M465" s="98">
        <v>0.56733314119896172</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88"/>
      <c r="I466" s="103" t="s">
        <v>133</v>
      </c>
      <c r="J466" s="88"/>
      <c r="K466" s="99">
        <v>625</v>
      </c>
      <c r="L466" s="88"/>
      <c r="M466" s="98">
        <v>0.61972530683850524</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collapsed="1" x14ac:dyDescent="0.2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8"/>
      <c r="G489" s="18"/>
      <c r="H489" s="18"/>
      <c r="I489" s="18"/>
      <c r="J489" s="577" t="s">
        <v>1112</v>
      </c>
      <c r="K489" s="577"/>
      <c r="L489" s="101"/>
      <c r="M489" s="101"/>
      <c r="N489" s="101"/>
      <c r="O489" s="577"/>
      <c r="P489" s="101"/>
      <c r="Q489" s="101"/>
      <c r="R489" s="101"/>
      <c r="S489" s="101"/>
      <c r="T489" s="23"/>
      <c r="U489" s="134" t="s">
        <v>783</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0999999999999996" customHeight="1" outlineLevel="1" x14ac:dyDescent="0.2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0999999999999996"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35" customHeight="1" outlineLevel="1" x14ac:dyDescent="0.2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35" customHeight="1" outlineLevel="1" x14ac:dyDescent="0.2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0.108</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35" customHeight="1" outlineLevel="1" x14ac:dyDescent="0.2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35" customHeight="1" outlineLevel="1" x14ac:dyDescent="0.2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35" customHeight="1" outlineLevel="1" x14ac:dyDescent="0.2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35" customHeight="1" outlineLevel="1" x14ac:dyDescent="0.2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35" customHeight="1" outlineLevel="1" x14ac:dyDescent="0.2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35" customHeight="1" outlineLevel="1" x14ac:dyDescent="0.2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35" customHeight="1" outlineLevel="1" x14ac:dyDescent="0.2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35" customHeight="1" outlineLevel="1" x14ac:dyDescent="0.2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0999999999999996" customHeight="1" outlineLevel="1" x14ac:dyDescent="0.2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0999999999999996"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0999999999999996"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35" customHeight="1" outlineLevel="1" collapsed="1" x14ac:dyDescent="0.2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35" customHeight="1" outlineLevel="1" x14ac:dyDescent="0.25">
      <c r="A511" s="106"/>
      <c r="B511" s="97"/>
      <c r="C511" s="13"/>
      <c r="D511" s="13"/>
      <c r="E511" s="18"/>
      <c r="F511" s="75"/>
      <c r="G511" s="76" t="s">
        <v>804</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863</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8"/>
      <c r="G515" s="18"/>
      <c r="H515" s="18"/>
      <c r="I515" s="18"/>
      <c r="J515" s="18" t="s">
        <v>803</v>
      </c>
      <c r="K515" s="18"/>
      <c r="L515" s="23"/>
      <c r="M515" s="23"/>
      <c r="N515" s="23"/>
      <c r="O515" s="23"/>
      <c r="P515" s="23"/>
      <c r="Q515" s="23"/>
      <c r="R515" s="23"/>
      <c r="S515" s="23"/>
      <c r="T515" s="24" t="s">
        <v>183</v>
      </c>
      <c r="U515" s="23"/>
      <c r="V515" s="23" t="s">
        <v>806</v>
      </c>
      <c r="W515" s="23"/>
      <c r="X515" s="24" t="s">
        <v>184</v>
      </c>
      <c r="Y515" s="24"/>
      <c r="Z515" s="25"/>
      <c r="AA515" s="25"/>
      <c r="AB515" s="25"/>
      <c r="AC515" s="563" t="s">
        <v>786</v>
      </c>
      <c r="AD515" s="563" t="s">
        <v>864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8"/>
      <c r="G516" s="563"/>
      <c r="H516" s="563" t="s">
        <v>786</v>
      </c>
      <c r="I516" s="564" t="s">
        <v>152</v>
      </c>
      <c r="J516" s="564" t="s">
        <v>366</v>
      </c>
      <c r="K516" s="564" t="s">
        <v>56</v>
      </c>
      <c r="L516" s="564" t="s">
        <v>57</v>
      </c>
      <c r="M516" s="564" t="s">
        <v>58</v>
      </c>
      <c r="N516" s="564" t="s">
        <v>59</v>
      </c>
      <c r="O516" s="564" t="s">
        <v>857</v>
      </c>
      <c r="P516" s="564" t="s">
        <v>858</v>
      </c>
      <c r="Q516" s="564" t="s">
        <v>859</v>
      </c>
      <c r="R516" s="564" t="s">
        <v>1097</v>
      </c>
      <c r="S516" s="563"/>
      <c r="T516" s="563" t="s">
        <v>185</v>
      </c>
      <c r="U516" s="563"/>
      <c r="V516" s="563" t="s">
        <v>805</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customHeight="1" outlineLevel="1" x14ac:dyDescent="0.25">
      <c r="A517" s="106"/>
      <c r="B517" s="97"/>
      <c r="C517" s="18"/>
      <c r="D517" s="18"/>
      <c r="E517" s="18"/>
      <c r="F517" s="14"/>
      <c r="G517" s="93"/>
      <c r="H517" s="93" t="s">
        <v>796</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customHeight="1" outlineLevel="1" x14ac:dyDescent="0.2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customHeight="1" outlineLevel="1" x14ac:dyDescent="0.2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0.21</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customHeight="1" outlineLevel="1" x14ac:dyDescent="0.2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233">
        <v>0.05</v>
      </c>
      <c r="W520" s="93"/>
      <c r="X520" s="233">
        <v>0.19</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customHeight="1" outlineLevel="1" x14ac:dyDescent="0.2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233">
        <v>0.15</v>
      </c>
      <c r="W521" s="93"/>
      <c r="X521" s="233">
        <v>0.17</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customHeight="1" outlineLevel="1" x14ac:dyDescent="0.2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customHeight="1" outlineLevel="1" x14ac:dyDescent="0.2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customHeight="1" outlineLevel="1" x14ac:dyDescent="0.2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customHeight="1" outlineLevel="1" x14ac:dyDescent="0.2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customHeight="1" outlineLevel="1" x14ac:dyDescent="0.2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0.05</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0.15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768</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0.05</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0.15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769</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0.05</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0.15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770</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0.05</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0.15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771</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0.05</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0.15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772</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0.05</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0.15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773</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0.05</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0.15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774</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0.05</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0.15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35" hidden="1" customHeight="1" outlineLevel="2" x14ac:dyDescent="0.25">
      <c r="A607" s="106"/>
      <c r="B607" s="97"/>
      <c r="C607" s="18"/>
      <c r="D607" s="18"/>
      <c r="E607" s="18"/>
      <c r="F607" s="14"/>
      <c r="G607" s="93"/>
      <c r="H607" s="93" t="s">
        <v>775</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35" hidden="1" customHeight="1" outlineLevel="2" x14ac:dyDescent="0.2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35" hidden="1" customHeight="1" outlineLevel="2" x14ac:dyDescent="0.2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35" hidden="1" customHeight="1" outlineLevel="2" x14ac:dyDescent="0.2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0.05</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35" hidden="1" customHeight="1" outlineLevel="2" x14ac:dyDescent="0.2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0.15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35" hidden="1" customHeight="1" outlineLevel="2" x14ac:dyDescent="0.2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35" hidden="1" customHeight="1" outlineLevel="2" x14ac:dyDescent="0.2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35" hidden="1" customHeight="1" outlineLevel="2" x14ac:dyDescent="0.2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35" hidden="1" customHeight="1" outlineLevel="2" x14ac:dyDescent="0.2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35" hidden="1" customHeight="1" outlineLevel="2" x14ac:dyDescent="0.2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collapsed="1" x14ac:dyDescent="0.25">
      <c r="A623" s="106"/>
      <c r="B623" s="97"/>
      <c r="C623" s="13"/>
      <c r="D623" s="13">
        <v>0</v>
      </c>
      <c r="E623" s="13" t="s">
        <v>1</v>
      </c>
      <c r="F623" s="71"/>
      <c r="G623" s="72" t="s">
        <v>986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832" t="s">
        <v>989</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x14ac:dyDescent="0.2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G633" s="88"/>
      <c r="H633" s="88"/>
      <c r="I633" s="103" t="s">
        <v>987</v>
      </c>
      <c r="J633" s="88"/>
      <c r="K633" s="88"/>
      <c r="L633" s="88" t="s">
        <v>1008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G634" s="88"/>
      <c r="H634" s="88"/>
      <c r="I634" s="103" t="s">
        <v>988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0999999999999996" customHeight="1" outlineLevel="1" x14ac:dyDescent="0.2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collapsed="1" x14ac:dyDescent="0.2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8"/>
      <c r="G647" s="23"/>
      <c r="H647" s="23"/>
      <c r="I647" s="23"/>
      <c r="J647" s="23"/>
      <c r="K647" s="23"/>
      <c r="L647" s="18"/>
      <c r="M647" s="143"/>
      <c r="N647" s="47" t="s">
        <v>811</v>
      </c>
      <c r="O647" s="143"/>
      <c r="P647" s="47" t="s">
        <v>808</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8"/>
      <c r="G648" s="18"/>
      <c r="H648" s="18"/>
      <c r="I648" s="18"/>
      <c r="J648" s="18"/>
      <c r="K648" s="18"/>
      <c r="L648" s="18"/>
      <c r="M648" s="18"/>
      <c r="N648" s="47" t="s">
        <v>810</v>
      </c>
      <c r="O648" s="18"/>
      <c r="P648" s="47" t="s">
        <v>809</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8"/>
      <c r="G649" s="24"/>
      <c r="H649" s="24"/>
      <c r="I649" s="24"/>
      <c r="J649" s="24"/>
      <c r="K649" s="24"/>
      <c r="L649" s="24"/>
      <c r="M649" s="24"/>
      <c r="N649" s="24" t="s">
        <v>784</v>
      </c>
      <c r="O649" s="24"/>
      <c r="P649" s="24" t="s">
        <v>785</v>
      </c>
      <c r="Q649" s="23"/>
      <c r="R649" s="24"/>
      <c r="S649" s="101" t="s">
        <v>190</v>
      </c>
      <c r="T649" s="101"/>
      <c r="U649" s="24"/>
      <c r="V649" s="25" t="s">
        <v>184</v>
      </c>
      <c r="W649" s="25"/>
      <c r="X649" s="25"/>
      <c r="Y649" s="25"/>
      <c r="Z649" s="25"/>
      <c r="AA649" s="25"/>
      <c r="AB649" s="25"/>
      <c r="AC649" s="243" t="s">
        <v>863</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8"/>
      <c r="G650" s="18"/>
      <c r="H650" s="18" t="s">
        <v>781</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786</v>
      </c>
      <c r="AD650" s="25" t="s">
        <v>864</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0999999999999996" customHeight="1" outlineLevel="1" x14ac:dyDescent="0.2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0999999999999996"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1" x14ac:dyDescent="0.25">
      <c r="A653" s="106"/>
      <c r="B653" s="97"/>
      <c r="C653" s="18"/>
      <c r="D653" s="18"/>
      <c r="E653" s="18"/>
      <c r="F653" s="14"/>
      <c r="H653" s="108" t="s">
        <v>796</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1" x14ac:dyDescent="0.2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1" x14ac:dyDescent="0.2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1" x14ac:dyDescent="0.2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0.70000000000000007</v>
      </c>
      <c r="T656" s="546">
        <f t="shared" si="84"/>
        <v>0.63</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1" x14ac:dyDescent="0.2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0.73</v>
      </c>
      <c r="T657" s="546">
        <f t="shared" si="84"/>
        <v>0.54999999999999993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1" x14ac:dyDescent="0.2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1" x14ac:dyDescent="0.2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1" x14ac:dyDescent="0.2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1" x14ac:dyDescent="0.2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1" x14ac:dyDescent="0.2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0.63</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0.54999999999999993</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768</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0.63</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0.55999999999999994</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769</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0.63</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0.53999999999999992</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770</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0.63</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0.54999999999999993</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771</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0.63</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0.54999999999999993</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772</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0.63</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0.54999999999999993</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773</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0.63</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0.55999999999999994</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774</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0.63</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0.56999999999999995</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hidden="1" customHeight="1" outlineLevel="2" x14ac:dyDescent="0.25">
      <c r="A743" s="106"/>
      <c r="B743" s="97"/>
      <c r="C743" s="18"/>
      <c r="D743" s="18"/>
      <c r="E743" s="18"/>
      <c r="F743" s="14"/>
      <c r="H743" s="108" t="s">
        <v>775</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hidden="1" customHeight="1" outlineLevel="2" x14ac:dyDescent="0.2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hidden="1" customHeight="1" outlineLevel="2" x14ac:dyDescent="0.2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35" hidden="1" customHeight="1" outlineLevel="2" x14ac:dyDescent="0.2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0.63</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35" hidden="1" customHeight="1" outlineLevel="2" x14ac:dyDescent="0.2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0.56999999999999995</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35" hidden="1" customHeight="1" outlineLevel="2" x14ac:dyDescent="0.2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35" hidden="1" customHeight="1" outlineLevel="2" x14ac:dyDescent="0.2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35" hidden="1" customHeight="1" outlineLevel="2" x14ac:dyDescent="0.2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35" hidden="1" customHeight="1" outlineLevel="2" x14ac:dyDescent="0.2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35" hidden="1" customHeight="1" outlineLevel="2" x14ac:dyDescent="0.2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0999999999999996" customHeight="1" outlineLevel="1" x14ac:dyDescent="0.2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0999999999999996"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0999999999999996"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35" customHeight="1" outlineLevel="1" collapsed="1" x14ac:dyDescent="0.2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35" customHeight="1" outlineLevel="1" x14ac:dyDescent="0.2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35"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35"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35"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35"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35" customHeight="1" outlineLevel="1" x14ac:dyDescent="0.2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35" customHeight="1" outlineLevel="1" x14ac:dyDescent="0.2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0999999999999996" customHeight="1" outlineLevel="1" x14ac:dyDescent="0.2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0999999999999996"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35" customHeight="1" outlineLevel="1" x14ac:dyDescent="0.25">
      <c r="A772" s="7"/>
      <c r="B772" s="97"/>
      <c r="C772" s="18"/>
      <c r="D772" s="18"/>
      <c r="E772" s="18"/>
      <c r="F772" s="14"/>
      <c r="H772" s="35"/>
      <c r="I772" s="35"/>
      <c r="J772" s="30"/>
      <c r="K772" s="33"/>
      <c r="L772" s="33" t="s">
        <v>353</v>
      </c>
      <c r="M772" s="105" t="s">
        <v>366</v>
      </c>
      <c r="N772" s="105" t="s">
        <v>56</v>
      </c>
      <c r="O772" s="105" t="s">
        <v>57</v>
      </c>
      <c r="P772" s="105" t="s">
        <v>58</v>
      </c>
      <c r="Q772" s="105" t="s">
        <v>59</v>
      </c>
      <c r="R772" s="105" t="s">
        <v>857</v>
      </c>
      <c r="S772" s="105" t="s">
        <v>858</v>
      </c>
      <c r="T772" s="105" t="s">
        <v>859</v>
      </c>
      <c r="U772" s="105" t="s">
        <v>1097</v>
      </c>
      <c r="V772" s="93"/>
      <c r="W772" s="93"/>
      <c r="X772" s="93"/>
      <c r="Y772" s="93"/>
      <c r="Z772" s="93"/>
      <c r="AA772" s="14"/>
      <c r="AB772" s="14"/>
      <c r="AC772" s="14"/>
      <c r="AD772" s="14"/>
      <c r="AE772" s="17"/>
      <c r="AF772" s="9"/>
    </row>
    <row r="773" spans="1:58" ht="13.35" customHeight="1" outlineLevel="1" x14ac:dyDescent="0.25">
      <c r="A773" s="7"/>
      <c r="B773" s="97"/>
      <c r="C773" s="18"/>
      <c r="D773" s="18"/>
      <c r="E773" s="18"/>
      <c r="F773" s="14"/>
      <c r="H773" s="35"/>
      <c r="I773" s="35"/>
      <c r="K773" t="s">
        <v>796</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35" customHeight="1" outlineLevel="1" x14ac:dyDescent="0.2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35" customHeight="1" outlineLevel="1" x14ac:dyDescent="0.2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35" customHeight="1" outlineLevel="1" x14ac:dyDescent="0.2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35" customHeight="1" outlineLevel="1" x14ac:dyDescent="0.2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35" customHeight="1" outlineLevel="1" x14ac:dyDescent="0.2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35" customHeight="1" outlineLevel="1" x14ac:dyDescent="0.2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35" customHeight="1" outlineLevel="1" x14ac:dyDescent="0.2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35" customHeight="1" outlineLevel="1" x14ac:dyDescent="0.2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35" customHeight="1" outlineLevel="1" x14ac:dyDescent="0.2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35" hidden="1" customHeight="1" outlineLevel="2" x14ac:dyDescent="0.2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768</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769</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770</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771</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772</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773</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774</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35" hidden="1" customHeight="1" outlineLevel="2" x14ac:dyDescent="0.25">
      <c r="A863" s="106"/>
      <c r="B863" s="97"/>
      <c r="C863" s="18"/>
      <c r="D863" s="18"/>
      <c r="E863" s="18"/>
      <c r="F863" s="14"/>
      <c r="G863" s="88"/>
      <c r="H863" s="88"/>
      <c r="K863" s="103" t="s">
        <v>775</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35" hidden="1" customHeight="1" outlineLevel="2" x14ac:dyDescent="0.2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35" hidden="1" customHeight="1" outlineLevel="2" x14ac:dyDescent="0.2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35" hidden="1" customHeight="1" outlineLevel="2" x14ac:dyDescent="0.2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35" hidden="1" customHeight="1" outlineLevel="2" x14ac:dyDescent="0.2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35" hidden="1" customHeight="1" outlineLevel="2" x14ac:dyDescent="0.2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35" hidden="1" customHeight="1" outlineLevel="2" x14ac:dyDescent="0.2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35" hidden="1" customHeight="1" outlineLevel="2" x14ac:dyDescent="0.2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35" hidden="1" customHeight="1" outlineLevel="2" x14ac:dyDescent="0.2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35" hidden="1" customHeight="1" outlineLevel="2" x14ac:dyDescent="0.2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outlineLevel="1" collapsed="1" x14ac:dyDescent="0.2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35"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0999999999999996" customHeight="1" outlineLevel="1" x14ac:dyDescent="0.2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collapsed="1" x14ac:dyDescent="0.2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0999999999999996" customHeight="1" outlineLevel="1" x14ac:dyDescent="0.2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0999999999999996"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35" customHeight="1" outlineLevel="1" x14ac:dyDescent="0.2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450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35" customHeight="1" outlineLevel="1" x14ac:dyDescent="0.25">
      <c r="A895" s="106"/>
      <c r="B895" s="8"/>
      <c r="C895" s="18"/>
      <c r="D895" s="18"/>
      <c r="E895" s="18"/>
      <c r="F895" s="34"/>
      <c r="G895" s="150" t="s">
        <v>370</v>
      </c>
      <c r="I895" s="98">
        <v>0</v>
      </c>
      <c r="J895" s="98">
        <v>0</v>
      </c>
      <c r="K895" s="98">
        <v>0</v>
      </c>
      <c r="L895" s="98">
        <v>0</v>
      </c>
      <c r="M895" s="98">
        <v>0</v>
      </c>
      <c r="N895" s="98">
        <v>0</v>
      </c>
      <c r="O895" s="98">
        <v>0</v>
      </c>
      <c r="P895" s="98">
        <v>0</v>
      </c>
      <c r="Q895" s="98">
        <v>0</v>
      </c>
      <c r="R895" s="98">
        <v>0</v>
      </c>
      <c r="T895" s="113">
        <v>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35" customHeight="1" outlineLevel="1" x14ac:dyDescent="0.2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35" customHeight="1" outlineLevel="1" x14ac:dyDescent="0.2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35" customHeight="1" outlineLevel="1" x14ac:dyDescent="0.2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35" customHeight="1" outlineLevel="1" x14ac:dyDescent="0.2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35" customHeight="1" outlineLevel="1" x14ac:dyDescent="0.2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35" customHeight="1" outlineLevel="1" x14ac:dyDescent="0.2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35"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0999999999999996" customHeight="1" outlineLevel="1" x14ac:dyDescent="0.2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0999999999999996"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0999999999999996"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collapsed="1" x14ac:dyDescent="0.25">
      <c r="A910" s="106"/>
      <c r="B910" s="107"/>
      <c r="C910" s="13"/>
      <c r="D910" s="13">
        <v>9535.2401303751758</v>
      </c>
      <c r="E910" s="13" t="s">
        <v>1</v>
      </c>
      <c r="F910" s="14"/>
      <c r="G910" s="15" t="s">
        <v>868</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18"/>
      <c r="G917" s="18"/>
      <c r="H917" s="18"/>
      <c r="I917" s="18"/>
      <c r="J917" s="24" t="s">
        <v>209</v>
      </c>
      <c r="K917" s="24" t="s">
        <v>366</v>
      </c>
      <c r="L917" s="24" t="s">
        <v>56</v>
      </c>
      <c r="M917" s="24" t="s">
        <v>57</v>
      </c>
      <c r="N917" s="24" t="s">
        <v>58</v>
      </c>
      <c r="O917" s="24" t="s">
        <v>59</v>
      </c>
      <c r="P917" s="24" t="s">
        <v>857</v>
      </c>
      <c r="Q917" s="24" t="s">
        <v>858</v>
      </c>
      <c r="R917" s="24" t="s">
        <v>859</v>
      </c>
      <c r="S917" s="24" t="s">
        <v>1097</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customHeight="1" outlineLevel="1" x14ac:dyDescent="0.25">
      <c r="A918" s="106"/>
      <c r="B918" s="107"/>
      <c r="C918" s="18"/>
      <c r="D918" s="18"/>
      <c r="E918" s="18"/>
      <c r="F918" s="27"/>
      <c r="G918" s="92"/>
      <c r="H918" s="92"/>
      <c r="I918" s="92" t="s">
        <v>796</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customHeight="1" outlineLevel="1" x14ac:dyDescent="0.2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customHeight="1" outlineLevel="1" x14ac:dyDescent="0.2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customHeight="1" outlineLevel="1" x14ac:dyDescent="0.2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customHeight="1" outlineLevel="1" x14ac:dyDescent="0.2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customHeight="1" outlineLevel="1" x14ac:dyDescent="0.2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customHeight="1" outlineLevel="1" x14ac:dyDescent="0.2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customHeight="1" outlineLevel="1" x14ac:dyDescent="0.2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customHeight="1" outlineLevel="1" x14ac:dyDescent="0.2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customHeight="1" outlineLevel="1" x14ac:dyDescent="0.2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35" hidden="1" customHeight="1" outlineLevel="2" x14ac:dyDescent="0.2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768</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769</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770</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771</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772</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773</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774</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35" hidden="1" customHeight="1" outlineLevel="2" x14ac:dyDescent="0.25">
      <c r="A1008" s="106"/>
      <c r="B1008" s="97"/>
      <c r="C1008" s="18"/>
      <c r="D1008" s="18"/>
      <c r="E1008" s="18"/>
      <c r="F1008" s="14"/>
      <c r="G1008" s="88"/>
      <c r="H1008" s="88"/>
      <c r="I1008" s="103" t="s">
        <v>775</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35" hidden="1" customHeight="1" outlineLevel="2" x14ac:dyDescent="0.2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35" hidden="1" customHeight="1" outlineLevel="2" x14ac:dyDescent="0.2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35" hidden="1" customHeight="1" outlineLevel="2" x14ac:dyDescent="0.2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35" hidden="1" customHeight="1" outlineLevel="2" x14ac:dyDescent="0.2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35" hidden="1" customHeight="1" outlineLevel="2" x14ac:dyDescent="0.2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35" hidden="1" customHeight="1" outlineLevel="2" x14ac:dyDescent="0.2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35" hidden="1" customHeight="1" outlineLevel="2" x14ac:dyDescent="0.2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35" hidden="1" customHeight="1" outlineLevel="2" x14ac:dyDescent="0.2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35" hidden="1" customHeight="1" outlineLevel="2" x14ac:dyDescent="0.2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outlineLevel="1" collapsed="1" x14ac:dyDescent="0.2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0999999999999996"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0999999999999996"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0999999999999996"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collapsed="1" x14ac:dyDescent="0.25">
      <c r="A1026" s="106"/>
      <c r="B1026" s="97"/>
      <c r="C1026" s="13"/>
      <c r="D1026" s="13">
        <v>0</v>
      </c>
      <c r="E1026" s="13" t="s">
        <v>1</v>
      </c>
      <c r="F1026" s="71"/>
      <c r="G1026" s="72" t="s">
        <v>724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3"/>
      <c r="D1027" s="13"/>
      <c r="E1027" s="18"/>
      <c r="F1027" s="75"/>
      <c r="G1027" s="76" t="s">
        <v>728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v>1</v>
      </c>
      <c r="D1029" s="13"/>
      <c r="E1029" s="18"/>
      <c r="F1029" s="81"/>
      <c r="G1029" s="82" t="s">
        <v>912</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8"/>
      <c r="G1030" s="23"/>
      <c r="H1030" s="23"/>
      <c r="I1030" s="23"/>
      <c r="J1030" s="23"/>
      <c r="K1030" s="23"/>
      <c r="L1030" s="23"/>
      <c r="M1030" s="473" t="s">
        <v>726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8"/>
      <c r="G1031" s="18"/>
      <c r="H1031" s="18"/>
      <c r="I1031" s="18"/>
      <c r="J1031" s="18"/>
      <c r="K1031" s="18"/>
      <c r="L1031" s="23"/>
      <c r="M1031" s="473" t="s">
        <v>725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8"/>
      <c r="G1032" s="18"/>
      <c r="H1032" s="18"/>
      <c r="I1032" s="18"/>
      <c r="J1032" s="18"/>
      <c r="K1032" s="18"/>
      <c r="L1032" s="23"/>
      <c r="M1032" s="101" t="s">
        <v>886</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103"/>
      <c r="H1037" s="103"/>
      <c r="I1037" s="88"/>
      <c r="J1037" s="88"/>
      <c r="K1037" s="501" t="s">
        <v>369</v>
      </c>
      <c r="L1037" s="225">
        <v>0.5</v>
      </c>
      <c r="M1037" s="470">
        <v>11</v>
      </c>
      <c r="N1037" s="470">
        <v>11.5</v>
      </c>
      <c r="O1037" s="470">
        <v>12</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35" customHeight="1" outlineLevel="1" x14ac:dyDescent="0.25">
      <c r="A1038" s="106"/>
      <c r="B1038" s="97"/>
      <c r="C1038" s="18"/>
      <c r="D1038" s="18"/>
      <c r="E1038" s="18"/>
      <c r="F1038" s="14"/>
      <c r="G1038" s="103"/>
      <c r="H1038" s="103"/>
      <c r="I1038" s="88"/>
      <c r="J1038" s="88"/>
      <c r="K1038" s="501" t="s">
        <v>370</v>
      </c>
      <c r="L1038" s="225">
        <v>0.5</v>
      </c>
      <c r="M1038" s="470">
        <v>10</v>
      </c>
      <c r="N1038" s="470">
        <v>11</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35" customHeight="1" outlineLevel="1" x14ac:dyDescent="0.25">
      <c r="A1039" s="106"/>
      <c r="B1039" s="97"/>
      <c r="C1039" s="18"/>
      <c r="D1039" s="18"/>
      <c r="E1039" s="18"/>
      <c r="F1039" s="14"/>
      <c r="G1039" s="103"/>
      <c r="H1039" s="103"/>
      <c r="I1039" s="88"/>
      <c r="J1039" s="88"/>
      <c r="K1039" s="501" t="s">
        <v>371</v>
      </c>
      <c r="L1039" s="225">
        <v>0.5</v>
      </c>
      <c r="M1039" s="470">
        <v>8</v>
      </c>
      <c r="N1039" s="470">
        <v>8.5</v>
      </c>
      <c r="O1039" s="470">
        <v>9.5</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35" customHeight="1" outlineLevel="1" x14ac:dyDescent="0.2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35" customHeight="1" outlineLevel="1" x14ac:dyDescent="0.2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35" customHeight="1" outlineLevel="1" x14ac:dyDescent="0.2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35" customHeight="1" outlineLevel="1" x14ac:dyDescent="0.2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35" customHeight="1" outlineLevel="1" x14ac:dyDescent="0.2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35"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35" customHeight="1" outlineLevel="1" x14ac:dyDescent="0.25">
      <c r="A1046" s="106"/>
      <c r="B1046" s="97"/>
      <c r="C1046" s="18"/>
      <c r="D1046" s="18"/>
      <c r="E1046" s="18"/>
      <c r="F1046" s="14"/>
      <c r="G1046" s="93" t="s">
        <v>887</v>
      </c>
      <c r="H1046" s="87"/>
      <c r="I1046" s="87"/>
      <c r="J1046" s="87"/>
      <c r="K1046" s="87"/>
      <c r="L1046" s="230">
        <v>6.5</v>
      </c>
      <c r="M1046" s="87" t="s">
        <v>729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35"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0999999999999996" customHeight="1" outlineLevel="1" x14ac:dyDescent="0.2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6" priority="152" stopIfTrue="1">
      <formula>OR(AND(T494=1,T495=0),AND(T494=1,T493=1))</formula>
    </cfRule>
  </conditionalFormatting>
  <conditionalFormatting sqref="J517:R616 T517:T616">
    <cfRule type="expression" dxfId="15" priority="155" stopIfTrue="1">
      <formula>AND(OFFSET($T$494,$AD517,$AC517)=1,OFFSET($T$494,$AD516,$AC517)=1)</formula>
    </cfRule>
  </conditionalFormatting>
  <conditionalFormatting sqref="M462:V471">
    <cfRule type="expression" dxfId="14" priority="1">
      <formula>OR(AND(T494=1,T495=0),AND(T494=1,T493=1))</formula>
    </cfRule>
  </conditionalFormatting>
  <conditionalFormatting sqref="N653:N752">
    <cfRule type="expression" dxfId="13" priority="153" stopIfTrue="1">
      <formula>AND(N653&lt;$S653,OFFSET($T$494,$AD653,$AC653,1,1)&gt;0)</formula>
    </cfRule>
  </conditionalFormatting>
  <conditionalFormatting sqref="P653:P752">
    <cfRule type="expression" dxfId="12" priority="154" stopIfTrue="1">
      <formula>AND(P653&gt;$T653,OFFSET($T$494,$AD653,$AC653,1,1)&gt;0)</formula>
    </cfRule>
  </conditionalFormatting>
  <conditionalFormatting sqref="AI347:AI356">
    <cfRule type="expression" dxfId="11" priority="2">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905" zoomScale="85" zoomScaleNormal="85" workbookViewId="0">
      <selection activeCell="L1025" sqref="L1025:P1034"/>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35" customHeight="1" outlineLevel="1" collapsed="1" x14ac:dyDescent="0.2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971</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368</v>
      </c>
      <c r="K24" s="743">
        <f>MIN(1,(MAX(0, Periods!U23-(K$21+K$20))+MAX(0,K$21-Periods!U22))/(Periods!U23-Periods!U22))</f>
        <v>0.2857142857142857</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369</v>
      </c>
      <c r="K25" s="743">
        <f>MIN(1,(MAX(0, Periods!U24-(K$21+K$20))+MAX(0,K$21-Periods!U23))/(Periods!U24-Periods!U23))</f>
        <v>1</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35" customHeight="1" outlineLevel="1" collapsed="1" x14ac:dyDescent="0.2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1113</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1161</v>
      </c>
      <c r="I54" s="92"/>
      <c r="J54" s="90"/>
      <c r="K54" s="221" t="s">
        <v>980</v>
      </c>
      <c r="L54" s="221"/>
      <c r="M54" s="221"/>
      <c r="N54" s="221"/>
      <c r="O54" s="221"/>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121</v>
      </c>
      <c r="I55" s="92"/>
      <c r="J55" s="90"/>
      <c r="K55" s="221" t="s">
        <v>979</v>
      </c>
      <c r="L55" s="221"/>
      <c r="M55" s="221"/>
      <c r="N55" s="221"/>
      <c r="O55" s="221"/>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124</v>
      </c>
      <c r="I57" s="92"/>
      <c r="J57" s="90"/>
      <c r="K57" s="222" t="s">
        <v>981</v>
      </c>
      <c r="L57" s="221"/>
      <c r="M57" s="221"/>
      <c r="N57" s="221"/>
      <c r="O57" s="221"/>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829" t="s">
        <v>1163</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0999999999999996" customHeight="1" outlineLevel="1" x14ac:dyDescent="0.2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35" customHeight="1" outlineLevel="1" collapsed="1" x14ac:dyDescent="0.2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127</v>
      </c>
      <c r="H74" s="24" t="s">
        <v>128</v>
      </c>
      <c r="I74" s="24"/>
      <c r="J74" s="24" t="s">
        <v>796</v>
      </c>
      <c r="K74" s="24" t="s">
        <v>380</v>
      </c>
      <c r="L74" s="24" t="s">
        <v>768</v>
      </c>
      <c r="M74" s="24" t="s">
        <v>769</v>
      </c>
      <c r="N74" s="24" t="s">
        <v>770</v>
      </c>
      <c r="O74" s="24" t="s">
        <v>771</v>
      </c>
      <c r="P74" s="24" t="s">
        <v>772</v>
      </c>
      <c r="Q74" s="24" t="s">
        <v>773</v>
      </c>
      <c r="R74" s="24" t="s">
        <v>774</v>
      </c>
      <c r="S74" s="24" t="s">
        <v>775</v>
      </c>
      <c r="T74" s="24"/>
      <c r="U74" s="24"/>
      <c r="V74" s="24"/>
      <c r="W74" s="24"/>
      <c r="X74" s="24"/>
      <c r="Y74" s="24"/>
      <c r="Z74" s="24"/>
      <c r="AA74" s="25"/>
      <c r="AB74" s="25"/>
      <c r="AC74" s="25"/>
      <c r="AD74" s="25"/>
      <c r="AE74" s="17"/>
      <c r="AF74" s="9"/>
    </row>
    <row r="75" spans="1:32" ht="5.0999999999999996" customHeight="1" outlineLevel="1" x14ac:dyDescent="0.2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794</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862</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795</v>
      </c>
      <c r="H80" s="93"/>
      <c r="I80" s="93"/>
      <c r="J80" s="100">
        <v>4.0000000000000001E-3</v>
      </c>
      <c r="K80" s="93" t="s">
        <v>985</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1091</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1092</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357</v>
      </c>
      <c r="K97" s="24" t="s">
        <v>358</v>
      </c>
      <c r="L97" s="24" t="s">
        <v>360</v>
      </c>
      <c r="M97" s="24" t="s">
        <v>361</v>
      </c>
      <c r="N97" s="24" t="s">
        <v>362</v>
      </c>
      <c r="O97" s="24" t="s">
        <v>364</v>
      </c>
      <c r="P97" s="24" t="s">
        <v>860</v>
      </c>
      <c r="Q97" s="24" t="s">
        <v>861</v>
      </c>
      <c r="R97" s="24" t="s">
        <v>1098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1093</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937</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938</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359</v>
      </c>
      <c r="J116" s="101" t="s">
        <v>940</v>
      </c>
      <c r="K116" s="101"/>
      <c r="L116" s="101"/>
      <c r="M116" s="101"/>
      <c r="N116" s="101"/>
      <c r="O116" s="101"/>
      <c r="P116" s="101"/>
      <c r="Q116" s="101"/>
      <c r="R116" s="101"/>
      <c r="S116" s="24"/>
      <c r="T116" s="101" t="s">
        <v>1102</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860</v>
      </c>
      <c r="Q117" s="24" t="s">
        <v>861</v>
      </c>
      <c r="R117" s="24" t="s">
        <v>1098</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4" t="s">
        <v>796</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4" t="s">
        <v>768</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4" t="s">
        <v>769</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4" t="s">
        <v>770</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4" t="s">
        <v>771</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4" t="s">
        <v>772</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4" t="s">
        <v>773</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4" t="s">
        <v>774</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4" t="s">
        <v>775</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1029</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1029</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1029</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1029</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860</v>
      </c>
      <c r="T162" s="128" t="s">
        <v>861</v>
      </c>
      <c r="U162" s="128" t="s">
        <v>1098</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35" customHeight="1" outlineLevel="1" collapsed="1" x14ac:dyDescent="0.25">
      <c r="A173" s="7"/>
      <c r="B173" s="97"/>
      <c r="C173" s="13"/>
      <c r="D173" s="13">
        <v>0</v>
      </c>
      <c r="E173" s="13" t="s">
        <v>1</v>
      </c>
      <c r="F173" s="71"/>
      <c r="G173" s="72" t="s">
        <v>939</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941</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1221</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35" customHeight="1" outlineLevel="1" x14ac:dyDescent="0.2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35" customHeight="1" outlineLevel="1" x14ac:dyDescent="0.2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35" customHeight="1" outlineLevel="1" x14ac:dyDescent="0.25">
      <c r="A181" s="7"/>
      <c r="B181" s="97"/>
      <c r="C181" s="18"/>
      <c r="D181" s="18"/>
      <c r="E181" s="18"/>
      <c r="F181" s="14"/>
      <c r="G181" s="735"/>
      <c r="H181" s="119" t="s">
        <v>1095</v>
      </c>
      <c r="I181" s="119" t="s">
        <v>1095</v>
      </c>
      <c r="J181" s="119" t="s">
        <v>1095</v>
      </c>
      <c r="K181" s="119" t="s">
        <v>1095</v>
      </c>
      <c r="L181" s="119" t="s">
        <v>1095</v>
      </c>
      <c r="M181" s="119" t="s">
        <v>1039</v>
      </c>
      <c r="N181" s="193">
        <v>1</v>
      </c>
      <c r="O181" s="88"/>
      <c r="P181" s="88"/>
      <c r="Q181" s="88"/>
      <c r="R181" s="88"/>
      <c r="S181" s="88"/>
      <c r="T181" s="88"/>
      <c r="U181" s="88"/>
      <c r="V181" s="88"/>
      <c r="W181" s="88"/>
      <c r="X181" s="88"/>
      <c r="Y181" s="88"/>
      <c r="Z181" s="88"/>
      <c r="AA181" s="14"/>
      <c r="AB181" s="14"/>
      <c r="AC181" s="14"/>
      <c r="AD181" s="14"/>
      <c r="AE181" s="17"/>
      <c r="AF181" s="9"/>
    </row>
    <row r="182" spans="1:84" ht="5.0999999999999996" customHeight="1" outlineLevel="1" x14ac:dyDescent="0.2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1226</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1227</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366</v>
      </c>
      <c r="K195" s="24" t="s">
        <v>56</v>
      </c>
      <c r="L195" s="24" t="s">
        <v>57</v>
      </c>
      <c r="M195" s="24" t="s">
        <v>58</v>
      </c>
      <c r="N195" s="24" t="s">
        <v>59</v>
      </c>
      <c r="O195" s="24" t="s">
        <v>857</v>
      </c>
      <c r="P195" s="24" t="s">
        <v>858</v>
      </c>
      <c r="Q195" s="24" t="s">
        <v>859</v>
      </c>
      <c r="R195" s="24" t="s">
        <v>1097</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87" t="s">
        <v>796</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488" t="s">
        <v>768</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488" t="s">
        <v>769</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488" t="s">
        <v>770</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488" t="s">
        <v>771</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488" t="s">
        <v>772</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488" t="s">
        <v>773</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488" t="s">
        <v>774</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489" t="s">
        <v>775</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0999999999999996"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0999999999999996"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35" customHeight="1" outlineLevel="1" collapsed="1" x14ac:dyDescent="0.2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35" customHeight="1" outlineLevel="1" x14ac:dyDescent="0.2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35" customHeight="1" outlineLevel="1" x14ac:dyDescent="0.25">
      <c r="A218" s="106"/>
      <c r="B218" s="97"/>
      <c r="C218" s="18"/>
      <c r="D218" s="18"/>
      <c r="E218" s="18"/>
      <c r="F218" s="18"/>
      <c r="G218" s="23"/>
      <c r="H218" s="23"/>
      <c r="I218" s="23"/>
      <c r="J218" s="23"/>
      <c r="K218" s="134" t="s">
        <v>1007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35" customHeight="1" outlineLevel="1" x14ac:dyDescent="0.25">
      <c r="A220" s="106"/>
      <c r="B220" s="97"/>
      <c r="C220" s="18"/>
      <c r="D220" s="18"/>
      <c r="E220" s="18"/>
      <c r="F220" s="18"/>
      <c r="G220" s="24"/>
      <c r="H220" s="24"/>
      <c r="I220" s="24" t="s">
        <v>439</v>
      </c>
      <c r="J220" s="24" t="s">
        <v>731</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35" customHeight="1" outlineLevel="1" x14ac:dyDescent="0.25">
      <c r="A221" s="106"/>
      <c r="B221" s="97"/>
      <c r="C221" s="18"/>
      <c r="D221" s="18"/>
      <c r="E221" s="18"/>
      <c r="F221" s="18"/>
      <c r="G221" s="24"/>
      <c r="H221" s="24"/>
      <c r="I221" s="24"/>
      <c r="J221" s="24"/>
      <c r="K221" s="24" t="s">
        <v>357</v>
      </c>
      <c r="L221" s="24" t="s">
        <v>358</v>
      </c>
      <c r="M221" s="24" t="s">
        <v>360</v>
      </c>
      <c r="N221" s="24" t="s">
        <v>361</v>
      </c>
      <c r="O221" s="24" t="s">
        <v>362</v>
      </c>
      <c r="P221" s="24" t="s">
        <v>364</v>
      </c>
      <c r="Q221" s="24" t="s">
        <v>860</v>
      </c>
      <c r="R221" s="24" t="s">
        <v>861</v>
      </c>
      <c r="S221" s="24" t="s">
        <v>1098</v>
      </c>
      <c r="T221" s="24"/>
      <c r="U221" s="24"/>
      <c r="V221" s="24" t="s">
        <v>357</v>
      </c>
      <c r="W221" s="24" t="s">
        <v>358</v>
      </c>
      <c r="X221" s="24" t="s">
        <v>360</v>
      </c>
      <c r="Y221" s="24" t="s">
        <v>361</v>
      </c>
      <c r="Z221" s="24" t="s">
        <v>362</v>
      </c>
      <c r="AA221" s="24" t="s">
        <v>364</v>
      </c>
      <c r="AB221" s="24" t="s">
        <v>860</v>
      </c>
      <c r="AC221" s="24" t="s">
        <v>861</v>
      </c>
      <c r="AD221" s="24" t="s">
        <v>1098</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35" customHeight="1" outlineLevel="1" x14ac:dyDescent="0.25">
      <c r="A222" s="106"/>
      <c r="B222" s="97"/>
      <c r="C222" s="18"/>
      <c r="D222" s="18"/>
      <c r="E222" s="18"/>
      <c r="F222" s="14"/>
      <c r="G222" s="88"/>
      <c r="H222" s="88"/>
      <c r="I222" s="103" t="s">
        <v>796</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35" customHeight="1" outlineLevel="1" x14ac:dyDescent="0.25">
      <c r="A223" s="106"/>
      <c r="B223" s="97"/>
      <c r="C223" s="18"/>
      <c r="D223" s="18"/>
      <c r="E223" s="18"/>
      <c r="F223" s="14"/>
      <c r="G223" s="88"/>
      <c r="H223" s="88"/>
      <c r="I223" s="103"/>
      <c r="J223" s="103" t="s">
        <v>368</v>
      </c>
      <c r="K223" s="245">
        <f>$O223</f>
        <v>341.66800000000001</v>
      </c>
      <c r="L223" s="245">
        <f t="shared" si="31"/>
        <v>341.66800000000001</v>
      </c>
      <c r="M223" s="245">
        <f t="shared" si="31"/>
        <v>341.66800000000001</v>
      </c>
      <c r="N223" s="245">
        <f t="shared" si="31"/>
        <v>341.66800000000001</v>
      </c>
      <c r="O223" s="136">
        <v>341.66800000000001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x14ac:dyDescent="0.25">
      <c r="A224" s="106"/>
      <c r="B224" s="97"/>
      <c r="C224" s="18"/>
      <c r="D224" s="18"/>
      <c r="E224" s="18"/>
      <c r="F224" s="14"/>
      <c r="G224" s="88"/>
      <c r="H224" s="88"/>
      <c r="I224" s="103"/>
      <c r="J224" s="103" t="s">
        <v>369</v>
      </c>
      <c r="K224" s="245">
        <f t="shared" ref="K224:N255" si="34">$O224</f>
        <v>375.61450000000002</v>
      </c>
      <c r="L224" s="245">
        <f t="shared" si="31"/>
        <v>375.61450000000002</v>
      </c>
      <c r="M224" s="245">
        <f t="shared" si="31"/>
        <v>375.61450000000002</v>
      </c>
      <c r="N224" s="245">
        <f t="shared" si="31"/>
        <v>375.61450000000002</v>
      </c>
      <c r="O224" s="136">
        <v>375.61450000000002</v>
      </c>
      <c r="P224" s="136">
        <v>0</v>
      </c>
      <c r="Q224" s="136">
        <v>0</v>
      </c>
      <c r="R224" s="136">
        <v>0</v>
      </c>
      <c r="S224" s="136">
        <v>0</v>
      </c>
      <c r="T224" s="88"/>
      <c r="U224" s="103" t="s">
        <v>131</v>
      </c>
      <c r="V224" s="6">
        <f t="shared" si="32"/>
        <v>14.115514285714319</v>
      </c>
      <c r="W224" s="137">
        <f>0.7*$Z224*(L224/$O224)</f>
        <v>17.965200000000042</v>
      </c>
      <c r="X224" s="6">
        <f t="shared" si="33"/>
        <v>23.098114285714338</v>
      </c>
      <c r="Y224" s="6">
        <f>$Z224*(N224/$O224)</f>
        <v>25.664571428571488</v>
      </c>
      <c r="Z224" s="137">
        <v>25.664571428571488</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8"/>
      <c r="D225" s="18"/>
      <c r="E225" s="18"/>
      <c r="F225" s="14"/>
      <c r="G225" s="88"/>
      <c r="H225" s="88"/>
      <c r="I225" s="103"/>
      <c r="J225" s="103" t="s">
        <v>370</v>
      </c>
      <c r="K225" s="245">
        <f t="shared" si="34"/>
        <v>381.80349999999999</v>
      </c>
      <c r="L225" s="245">
        <f t="shared" si="31"/>
        <v>381.80349999999999</v>
      </c>
      <c r="M225" s="245">
        <f t="shared" si="31"/>
        <v>381.80349999999999</v>
      </c>
      <c r="N225" s="245">
        <f t="shared" si="31"/>
        <v>381.80349999999999</v>
      </c>
      <c r="O225" s="136">
        <v>381.80349999999999</v>
      </c>
      <c r="P225" s="136">
        <v>0</v>
      </c>
      <c r="Q225" s="136">
        <v>0</v>
      </c>
      <c r="R225" s="136">
        <v>0</v>
      </c>
      <c r="S225" s="136">
        <v>0</v>
      </c>
      <c r="T225" s="88"/>
      <c r="U225" s="103" t="s">
        <v>132</v>
      </c>
      <c r="V225" s="6">
        <f t="shared" si="32"/>
        <v>27.797726785714303</v>
      </c>
      <c r="W225" s="6">
        <f t="shared" ref="W225:W233" si="35">0.85*$Z225*(L225/$O225)</f>
        <v>42.960123214285737</v>
      </c>
      <c r="X225" s="6">
        <f t="shared" si="33"/>
        <v>45.487189285714315</v>
      </c>
      <c r="Y225" s="6">
        <f>$Z225*(N225/$O225)</f>
        <v>50.541321428571457</v>
      </c>
      <c r="Z225" s="137">
        <v>50.541321428571457</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8"/>
      <c r="E226" s="18"/>
      <c r="F226" s="14"/>
      <c r="G226" s="88"/>
      <c r="H226" s="88"/>
      <c r="I226" s="103"/>
      <c r="J226" s="103" t="s">
        <v>371</v>
      </c>
      <c r="K226" s="245">
        <f t="shared" si="34"/>
        <v>540.89149999999995</v>
      </c>
      <c r="L226" s="245">
        <f t="shared" si="31"/>
        <v>540.89149999999995</v>
      </c>
      <c r="M226" s="245">
        <f t="shared" si="31"/>
        <v>540.89149999999995</v>
      </c>
      <c r="N226" s="245">
        <f t="shared" si="31"/>
        <v>540.89149999999995</v>
      </c>
      <c r="O226" s="136">
        <v>540.89149999999995</v>
      </c>
      <c r="P226" s="136">
        <v>0</v>
      </c>
      <c r="Q226" s="136">
        <v>0</v>
      </c>
      <c r="R226" s="136">
        <v>0</v>
      </c>
      <c r="S226" s="136">
        <v>0</v>
      </c>
      <c r="T226" s="88"/>
      <c r="U226" s="103" t="s">
        <v>133</v>
      </c>
      <c r="V226" s="6">
        <f t="shared" si="32"/>
        <v>32.33447799999994</v>
      </c>
      <c r="W226" s="6">
        <f t="shared" si="35"/>
        <v>49.9714659999999</v>
      </c>
      <c r="X226" s="6">
        <f t="shared" si="33"/>
        <v>52.9109639999999</v>
      </c>
      <c r="Y226" s="137">
        <f>0.7*$Z226*(N226/$O226)</f>
        <v>41.15297199999992</v>
      </c>
      <c r="Z226" s="137">
        <v>58.789959999999887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hidden="1" customHeight="1" outlineLevel="2" x14ac:dyDescent="0.2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hidden="1" customHeight="1" outlineLevel="2" x14ac:dyDescent="0.2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hidden="1" customHeight="1" outlineLevel="2" x14ac:dyDescent="0.2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hidden="1" customHeight="1" outlineLevel="2" x14ac:dyDescent="0.2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hidden="1" customHeight="1" outlineLevel="2" x14ac:dyDescent="0.2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hidden="1" customHeight="1" outlineLevel="2" x14ac:dyDescent="0.2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hidden="1" customHeight="1" outlineLevel="2" x14ac:dyDescent="0.2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hidden="1" customHeight="1" outlineLevel="2" x14ac:dyDescent="0.2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hidden="1" customHeight="1" outlineLevel="2" x14ac:dyDescent="0.2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hidden="1" customHeight="1" outlineLevel="2" x14ac:dyDescent="0.2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768</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769</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770</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771</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772</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773</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774</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775</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collapsed="1" x14ac:dyDescent="0.2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0999999999999996"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0999999999999996"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1" collapsed="1" x14ac:dyDescent="0.2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1" x14ac:dyDescent="0.25">
      <c r="A332" s="106"/>
      <c r="B332" s="97"/>
      <c r="C332" s="18"/>
      <c r="D332" s="18"/>
      <c r="E332" s="18"/>
      <c r="F332" s="18"/>
      <c r="G332" s="23"/>
      <c r="H332" s="23"/>
      <c r="I332" s="23"/>
      <c r="J332" s="23"/>
      <c r="K332" s="134" t="s">
        <v>1007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1" x14ac:dyDescent="0.2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1" x14ac:dyDescent="0.25">
      <c r="A335" s="106"/>
      <c r="B335" s="97"/>
      <c r="C335" s="18"/>
      <c r="D335" s="18"/>
      <c r="E335" s="18"/>
      <c r="F335" s="18"/>
      <c r="G335" s="24"/>
      <c r="H335" s="24"/>
      <c r="I335" s="24"/>
      <c r="J335" s="24"/>
      <c r="K335" s="24" t="s">
        <v>357</v>
      </c>
      <c r="L335" s="24" t="s">
        <v>358</v>
      </c>
      <c r="M335" s="24" t="s">
        <v>360</v>
      </c>
      <c r="N335" s="24" t="s">
        <v>361</v>
      </c>
      <c r="O335" s="24" t="s">
        <v>362</v>
      </c>
      <c r="P335" s="24" t="s">
        <v>364</v>
      </c>
      <c r="Q335" s="24" t="s">
        <v>860</v>
      </c>
      <c r="R335" s="24" t="s">
        <v>861</v>
      </c>
      <c r="S335" s="24" t="s">
        <v>1098</v>
      </c>
      <c r="T335" s="24"/>
      <c r="U335" s="24"/>
      <c r="V335" s="24" t="s">
        <v>357</v>
      </c>
      <c r="W335" s="24" t="s">
        <v>358</v>
      </c>
      <c r="X335" s="24" t="s">
        <v>360</v>
      </c>
      <c r="Y335" s="24" t="s">
        <v>361</v>
      </c>
      <c r="Z335" s="24" t="s">
        <v>362</v>
      </c>
      <c r="AA335" s="24" t="s">
        <v>364</v>
      </c>
      <c r="AB335" s="24" t="s">
        <v>860</v>
      </c>
      <c r="AC335" s="24" t="s">
        <v>861</v>
      </c>
      <c r="AD335" s="24" t="s">
        <v>1098</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1" x14ac:dyDescent="0.25">
      <c r="A336" s="106"/>
      <c r="B336" s="97"/>
      <c r="C336" s="18"/>
      <c r="D336" s="18"/>
      <c r="E336" s="18"/>
      <c r="F336" s="14"/>
      <c r="G336" s="88"/>
      <c r="H336" s="88"/>
      <c r="I336" s="103" t="s">
        <v>796</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0.41250000000000003</v>
      </c>
      <c r="W336" s="6">
        <f>0.85*$Z336*(L336/$O336)</f>
        <v>0.63749999999999996</v>
      </c>
      <c r="X336" s="6">
        <f t="shared" ref="X336:X399" si="60">0.9*$Z336*(M336/$O336)</f>
        <v>0.67500000000000004</v>
      </c>
      <c r="Y336" s="6">
        <f>$Z336*(N336/$O336)</f>
        <v>0.75</v>
      </c>
      <c r="Z336" s="137">
        <v>0.75</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1" x14ac:dyDescent="0.2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6.9257964285714317</v>
      </c>
      <c r="W337" s="6">
        <f>0.85*$Z337*(L337/$O337)</f>
        <v>10.703503571428575</v>
      </c>
      <c r="X337" s="6">
        <f t="shared" si="60"/>
        <v>11.333121428571433</v>
      </c>
      <c r="Y337" s="6">
        <f>$Z337*(N337/$O337)</f>
        <v>12.592357142857148</v>
      </c>
      <c r="Z337" s="137">
        <v>12.592357142857148</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x14ac:dyDescent="0.25">
      <c r="A338" s="106"/>
      <c r="B338" s="97"/>
      <c r="C338" s="18"/>
      <c r="D338" s="18"/>
      <c r="E338" s="18"/>
      <c r="F338" s="14"/>
      <c r="G338" s="88"/>
      <c r="H338" s="88"/>
      <c r="I338" s="103"/>
      <c r="J338" s="103" t="s">
        <v>131</v>
      </c>
      <c r="K338" s="245">
        <f t="shared" si="58"/>
        <v>649.52549999999997</v>
      </c>
      <c r="L338" s="245">
        <f t="shared" si="58"/>
        <v>649.52549999999997</v>
      </c>
      <c r="M338" s="245">
        <f t="shared" si="58"/>
        <v>649.52549999999997</v>
      </c>
      <c r="N338" s="245">
        <f t="shared" si="58"/>
        <v>649.52549999999997</v>
      </c>
      <c r="O338" s="136">
        <v>649.52549999999997</v>
      </c>
      <c r="P338" s="136">
        <v>0</v>
      </c>
      <c r="Q338" s="136">
        <v>0</v>
      </c>
      <c r="R338" s="136">
        <v>0</v>
      </c>
      <c r="S338" s="136">
        <v>0</v>
      </c>
      <c r="T338" s="88"/>
      <c r="U338" s="103" t="s">
        <v>131</v>
      </c>
      <c r="V338" s="6">
        <f t="shared" si="59"/>
        <v>14.904002142857133</v>
      </c>
      <c r="W338" s="137">
        <f>0.7*$Z338*(L338/$O338)</f>
        <v>18.968729999999987</v>
      </c>
      <c r="X338" s="6">
        <f t="shared" si="60"/>
        <v>24.388367142857124</v>
      </c>
      <c r="Y338" s="6">
        <f>$Z338*(N338/$O338)</f>
        <v>27.098185714285695</v>
      </c>
      <c r="Z338" s="137">
        <v>27.098185714285695</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8"/>
      <c r="D339" s="18"/>
      <c r="E339" s="18"/>
      <c r="F339" s="14"/>
      <c r="G339" s="88"/>
      <c r="H339" s="88"/>
      <c r="I339" s="103"/>
      <c r="J339" s="103" t="s">
        <v>132</v>
      </c>
      <c r="K339" s="245">
        <f t="shared" si="58"/>
        <v>947.072</v>
      </c>
      <c r="L339" s="245">
        <f t="shared" si="58"/>
        <v>947.072</v>
      </c>
      <c r="M339" s="245">
        <f t="shared" si="58"/>
        <v>947.072</v>
      </c>
      <c r="N339" s="245">
        <f t="shared" si="58"/>
        <v>947.072</v>
      </c>
      <c r="O339" s="136">
        <v>947.072</v>
      </c>
      <c r="P339" s="136">
        <v>0</v>
      </c>
      <c r="Q339" s="136">
        <v>0</v>
      </c>
      <c r="R339" s="136">
        <v>0</v>
      </c>
      <c r="S339" s="136">
        <v>0</v>
      </c>
      <c r="T339" s="88"/>
      <c r="U339" s="103" t="s">
        <v>132</v>
      </c>
      <c r="V339" s="6">
        <f t="shared" si="59"/>
        <v>32.929266071428565</v>
      </c>
      <c r="W339" s="6">
        <f t="shared" ref="W339:W347" si="61">0.85*$Z339*(L339/$O339)</f>
        <v>50.890683928571413</v>
      </c>
      <c r="X339" s="6">
        <f t="shared" si="60"/>
        <v>53.884253571428552</v>
      </c>
      <c r="Y339" s="6">
        <f>$Z339*(N339/$O339)</f>
        <v>59.871392857142837</v>
      </c>
      <c r="Z339" s="137">
        <v>59.871392857142837</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8"/>
      <c r="E340" s="18"/>
      <c r="F340" s="14"/>
      <c r="G340" s="88"/>
      <c r="H340" s="88"/>
      <c r="I340" s="103"/>
      <c r="J340" s="103" t="s">
        <v>133</v>
      </c>
      <c r="K340" s="245">
        <f t="shared" si="58"/>
        <v>1979.588</v>
      </c>
      <c r="L340" s="245">
        <f t="shared" si="58"/>
        <v>1979.588</v>
      </c>
      <c r="M340" s="245">
        <f t="shared" si="58"/>
        <v>1979.588</v>
      </c>
      <c r="N340" s="245">
        <f t="shared" si="58"/>
        <v>1979.588</v>
      </c>
      <c r="O340" s="136">
        <v>1979.588</v>
      </c>
      <c r="P340" s="136">
        <v>0</v>
      </c>
      <c r="Q340" s="136">
        <v>0</v>
      </c>
      <c r="R340" s="136">
        <v>0</v>
      </c>
      <c r="S340" s="136">
        <v>0</v>
      </c>
      <c r="T340" s="88"/>
      <c r="U340" s="103" t="s">
        <v>133</v>
      </c>
      <c r="V340" s="6">
        <f t="shared" si="59"/>
        <v>38.090426000000065</v>
      </c>
      <c r="W340" s="6">
        <f t="shared" si="61"/>
        <v>58.867022000000091</v>
      </c>
      <c r="X340" s="6">
        <f t="shared" si="60"/>
        <v>62.3297880000001</v>
      </c>
      <c r="Y340" s="137">
        <f>0.7*$Z340*(N340/$O340)</f>
        <v>48.478724000000078</v>
      </c>
      <c r="Z340" s="137">
        <v>69.255320000000111</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38.090426000000065</v>
      </c>
      <c r="W341" s="6">
        <f t="shared" si="61"/>
        <v>58.867022000000091</v>
      </c>
      <c r="X341" s="6">
        <f t="shared" si="60"/>
        <v>62.3297880000001</v>
      </c>
      <c r="Y341" s="137">
        <f>0.7*$Z341*(N341/$O341)</f>
        <v>48.478724000000078</v>
      </c>
      <c r="Z341" s="137">
        <v>69.255320000000111</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0.49500000000000005</v>
      </c>
      <c r="W342" s="6">
        <f t="shared" si="61"/>
        <v>0.76500000000000001</v>
      </c>
      <c r="X342" s="6">
        <f t="shared" si="60"/>
        <v>0.81</v>
      </c>
      <c r="Y342" s="6">
        <f t="shared" ref="Y342:Y349" si="62">$Z342*(N342/$O342)</f>
        <v>0.9</v>
      </c>
      <c r="Z342" s="137">
        <v>0.9</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0.49500000000000005</v>
      </c>
      <c r="W343" s="6">
        <f t="shared" si="61"/>
        <v>0.76500000000000001</v>
      </c>
      <c r="X343" s="6">
        <f t="shared" si="60"/>
        <v>0.81</v>
      </c>
      <c r="Y343" s="6">
        <f t="shared" si="62"/>
        <v>0.9</v>
      </c>
      <c r="Z343" s="137">
        <v>0.9</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0.49500000000000005</v>
      </c>
      <c r="W344" s="6">
        <f t="shared" si="61"/>
        <v>0.76500000000000001</v>
      </c>
      <c r="X344" s="6">
        <f t="shared" si="60"/>
        <v>0.81</v>
      </c>
      <c r="Y344" s="6">
        <f t="shared" si="62"/>
        <v>0.9</v>
      </c>
      <c r="Z344" s="137">
        <v>0.9</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0.49500000000000005</v>
      </c>
      <c r="W345" s="6">
        <f t="shared" si="61"/>
        <v>0.76500000000000001</v>
      </c>
      <c r="X345" s="6">
        <f t="shared" si="60"/>
        <v>0.81</v>
      </c>
      <c r="Y345" s="6">
        <f t="shared" si="62"/>
        <v>0.9</v>
      </c>
      <c r="Z345" s="137">
        <v>0.9</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hidden="1" customHeight="1" outlineLevel="2" x14ac:dyDescent="0.2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7.9510076530612261</v>
      </c>
      <c r="W346" s="6">
        <f t="shared" si="61"/>
        <v>12.287920918367348</v>
      </c>
      <c r="X346" s="6">
        <f t="shared" si="60"/>
        <v>13.010739795918369</v>
      </c>
      <c r="Y346" s="6">
        <f t="shared" si="62"/>
        <v>14.45637755102041</v>
      </c>
      <c r="Z346" s="137">
        <v>14.45637755102041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hidden="1" customHeight="1" outlineLevel="2" x14ac:dyDescent="0.2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11.538016122448985</v>
      </c>
      <c r="W347" s="6">
        <f t="shared" si="61"/>
        <v>17.831479461966612</v>
      </c>
      <c r="X347" s="6">
        <f t="shared" si="60"/>
        <v>18.880390018552884</v>
      </c>
      <c r="Y347" s="6">
        <f t="shared" si="62"/>
        <v>20.978211131725427</v>
      </c>
      <c r="Z347" s="137">
        <v>20.978211131725427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hidden="1" customHeight="1" outlineLevel="2" x14ac:dyDescent="0.2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15.4973671875</v>
      </c>
      <c r="W348" s="137">
        <f>0.7*$Z348*(L348/$O348)</f>
        <v>19.723921874999998</v>
      </c>
      <c r="X348" s="6">
        <f t="shared" si="60"/>
        <v>25.359328125000001</v>
      </c>
      <c r="Y348" s="6">
        <f t="shared" si="62"/>
        <v>28.177031249999999</v>
      </c>
      <c r="Z348" s="137">
        <v>28.177031249999999</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hidden="1" customHeight="1" outlineLevel="2" x14ac:dyDescent="0.2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33.42950892857143</v>
      </c>
      <c r="W349" s="6">
        <f t="shared" ref="W349:W357" si="63">0.85*$Z349*(L349/$O349)</f>
        <v>51.663786525974018</v>
      </c>
      <c r="X349" s="6">
        <f t="shared" si="60"/>
        <v>54.702832792207786</v>
      </c>
      <c r="Y349" s="6">
        <f t="shared" si="62"/>
        <v>60.780925324675316</v>
      </c>
      <c r="Z349" s="137">
        <v>60.780925324675316</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hidden="1" customHeight="1" outlineLevel="2" x14ac:dyDescent="0.2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45.980662500000001</v>
      </c>
      <c r="W350" s="6">
        <f t="shared" si="63"/>
        <v>71.06102386363635</v>
      </c>
      <c r="X350" s="6">
        <f t="shared" si="60"/>
        <v>75.241084090909084</v>
      </c>
      <c r="Y350" s="137">
        <f>0.7*$Z350*(N350/$O350)</f>
        <v>58.520843181818172</v>
      </c>
      <c r="Z350" s="137">
        <v>83.601204545454536</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hidden="1" customHeight="1" outlineLevel="2" x14ac:dyDescent="0.2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34.439891129032283</v>
      </c>
      <c r="W351" s="6">
        <f t="shared" si="63"/>
        <v>53.225286290322614</v>
      </c>
      <c r="X351" s="6">
        <f t="shared" si="60"/>
        <v>56.356185483871009</v>
      </c>
      <c r="Y351" s="137">
        <f>0.7*$Z351*(N351/$O351)</f>
        <v>43.832588709677445</v>
      </c>
      <c r="Z351" s="137">
        <v>62.617983870967784</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hidden="1" customHeight="1" outlineLevel="2" x14ac:dyDescent="0.2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0.49500000000000005</v>
      </c>
      <c r="W352" s="6">
        <f t="shared" si="63"/>
        <v>0.76500000000000001</v>
      </c>
      <c r="X352" s="6">
        <f t="shared" si="60"/>
        <v>0.81</v>
      </c>
      <c r="Y352" s="6">
        <f t="shared" ref="Y352:Y359" si="65">$Z352*(N352/$O352)</f>
        <v>0.9</v>
      </c>
      <c r="Z352" s="137">
        <v>0.9</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hidden="1" customHeight="1" outlineLevel="2" x14ac:dyDescent="0.2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0.49500000000000005</v>
      </c>
      <c r="W353" s="6">
        <f t="shared" si="63"/>
        <v>0.76500000000000001</v>
      </c>
      <c r="X353" s="6">
        <f t="shared" si="60"/>
        <v>0.81</v>
      </c>
      <c r="Y353" s="6">
        <f t="shared" si="65"/>
        <v>0.9</v>
      </c>
      <c r="Z353" s="137">
        <v>0.9</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hidden="1" customHeight="1" outlineLevel="2" x14ac:dyDescent="0.2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0.49500000000000011</v>
      </c>
      <c r="W354" s="6">
        <f t="shared" si="63"/>
        <v>0.76500000000000012</v>
      </c>
      <c r="X354" s="6">
        <f t="shared" si="60"/>
        <v>0.81000000000000016</v>
      </c>
      <c r="Y354" s="6">
        <f t="shared" si="65"/>
        <v>0.90000000000000013</v>
      </c>
      <c r="Z354" s="137">
        <v>0.90000000000000013</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hidden="1" customHeight="1" outlineLevel="2" x14ac:dyDescent="0.2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0.49500000000000005</v>
      </c>
      <c r="W355" s="6">
        <f t="shared" si="63"/>
        <v>0.76500000000000001</v>
      </c>
      <c r="X355" s="6">
        <f t="shared" si="60"/>
        <v>0.81</v>
      </c>
      <c r="Y355" s="6">
        <f t="shared" si="65"/>
        <v>0.9</v>
      </c>
      <c r="Z355" s="137">
        <v>0.9</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768</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7.9510076530612261</v>
      </c>
      <c r="W356" s="6">
        <f t="shared" si="63"/>
        <v>12.287920918367348</v>
      </c>
      <c r="X356" s="6">
        <f t="shared" si="60"/>
        <v>13.010739795918369</v>
      </c>
      <c r="Y356" s="6">
        <f t="shared" si="65"/>
        <v>14.45637755102041</v>
      </c>
      <c r="Z356" s="137">
        <v>14.45637755102041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11.538016122448985</v>
      </c>
      <c r="W357" s="6">
        <f t="shared" si="63"/>
        <v>17.831479461966612</v>
      </c>
      <c r="X357" s="6">
        <f t="shared" si="60"/>
        <v>18.880390018552884</v>
      </c>
      <c r="Y357" s="6">
        <f t="shared" si="65"/>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15.4973671875</v>
      </c>
      <c r="W358" s="137">
        <f>0.7*$Z358*(L358/$O358)</f>
        <v>19.723921874999998</v>
      </c>
      <c r="X358" s="6">
        <f t="shared" si="60"/>
        <v>25.359328125000001</v>
      </c>
      <c r="Y358" s="6">
        <f t="shared" si="65"/>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33.42950892857143</v>
      </c>
      <c r="W359" s="6">
        <f t="shared" ref="W359:W367" si="66">0.85*$Z359*(L359/$O359)</f>
        <v>51.663786525974018</v>
      </c>
      <c r="X359" s="6">
        <f t="shared" si="60"/>
        <v>54.702832792207786</v>
      </c>
      <c r="Y359" s="6">
        <f t="shared" si="65"/>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45.980662500000001</v>
      </c>
      <c r="W360" s="6">
        <f t="shared" si="66"/>
        <v>71.06102386363635</v>
      </c>
      <c r="X360" s="6">
        <f t="shared" si="60"/>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15.388312499999993</v>
      </c>
      <c r="W361" s="6">
        <f t="shared" si="66"/>
        <v>23.781937499999987</v>
      </c>
      <c r="X361" s="6">
        <f t="shared" si="60"/>
        <v>25.180874999999986</v>
      </c>
      <c r="Y361" s="137">
        <f>0.7*$Z361*(N361/$O361)</f>
        <v>19.585124999999987</v>
      </c>
      <c r="Z361" s="137">
        <v>27.978749999999984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0.49500000000000005</v>
      </c>
      <c r="W362" s="6">
        <f t="shared" si="66"/>
        <v>0.76500000000000001</v>
      </c>
      <c r="X362" s="6">
        <f t="shared" si="60"/>
        <v>0.81</v>
      </c>
      <c r="Y362" s="6">
        <f t="shared" ref="Y362:Y369" si="67">$Z362*(N362/$O362)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0.49500000000000005</v>
      </c>
      <c r="W363" s="6">
        <f t="shared" si="66"/>
        <v>0.76500000000000001</v>
      </c>
      <c r="X363" s="6">
        <f t="shared" si="60"/>
        <v>0.81</v>
      </c>
      <c r="Y363" s="6">
        <f t="shared" si="67"/>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0.49500000000000011</v>
      </c>
      <c r="W364" s="6">
        <f t="shared" si="66"/>
        <v>0.76500000000000012</v>
      </c>
      <c r="X364" s="6">
        <f t="shared" si="60"/>
        <v>0.81000000000000016</v>
      </c>
      <c r="Y364" s="6">
        <f t="shared" si="67"/>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0.49500000000000005</v>
      </c>
      <c r="W365" s="6">
        <f t="shared" si="66"/>
        <v>0.76500000000000001</v>
      </c>
      <c r="X365" s="6">
        <f t="shared" si="60"/>
        <v>0.81</v>
      </c>
      <c r="Y365" s="6">
        <f t="shared" si="67"/>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769</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7.9510076530612261</v>
      </c>
      <c r="W366" s="6">
        <f t="shared" si="66"/>
        <v>12.287920918367348</v>
      </c>
      <c r="X366" s="6">
        <f t="shared" si="60"/>
        <v>13.010739795918369</v>
      </c>
      <c r="Y366" s="6">
        <f t="shared" si="67"/>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10.102281757703086</v>
      </c>
      <c r="W367" s="6">
        <f t="shared" si="66"/>
        <v>15.612617261904767</v>
      </c>
      <c r="X367" s="6">
        <f t="shared" si="60"/>
        <v>16.53100651260505</v>
      </c>
      <c r="Y367" s="6">
        <f t="shared" si="67"/>
        <v>18.367785014005609</v>
      </c>
      <c r="Z367" s="137">
        <v>18.367785014005609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15.131501096491228</v>
      </c>
      <c r="W368" s="137">
        <f>0.7*$Z368*(L368/$O368)</f>
        <v>19.258274122807013</v>
      </c>
      <c r="X368" s="6">
        <f t="shared" si="60"/>
        <v>24.760638157894736</v>
      </c>
      <c r="Y368" s="6">
        <f t="shared" si="67"/>
        <v>27.511820175438594</v>
      </c>
      <c r="Z368" s="137">
        <v>27.511820175438594</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33.406607142857148</v>
      </c>
      <c r="W369" s="6">
        <f t="shared" ref="W369:W377" si="68">0.85*$Z369*(L369/$O369)</f>
        <v>51.628392857142863</v>
      </c>
      <c r="X369" s="6">
        <f t="shared" si="60"/>
        <v>54.665357142857147</v>
      </c>
      <c r="Y369" s="6">
        <f t="shared" si="67"/>
        <v>60.739285714285721</v>
      </c>
      <c r="Z369" s="137">
        <v>60.739285714285721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47.993962500000002</v>
      </c>
      <c r="W370" s="6">
        <f t="shared" si="68"/>
        <v>74.172487499999988</v>
      </c>
      <c r="X370" s="6">
        <f t="shared" si="60"/>
        <v>78.535574999999994</v>
      </c>
      <c r="Y370" s="137">
        <f>0.7*$Z370*(N370/$O370)</f>
        <v>61.083224999999992</v>
      </c>
      <c r="Z370" s="137">
        <v>87.261749999999992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38.558504032258035</v>
      </c>
      <c r="W371" s="6">
        <f t="shared" si="68"/>
        <v>59.590415322580597</v>
      </c>
      <c r="X371" s="6">
        <f t="shared" si="60"/>
        <v>63.095733870967692</v>
      </c>
      <c r="Y371" s="137">
        <f>0.7*$Z371*(N371/$O371)</f>
        <v>49.074459677419313</v>
      </c>
      <c r="Z371" s="137">
        <v>70.106370967741881</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0.49500000000000005</v>
      </c>
      <c r="W372" s="6">
        <f t="shared" si="68"/>
        <v>0.76500000000000001</v>
      </c>
      <c r="X372" s="6">
        <f t="shared" si="60"/>
        <v>0.81</v>
      </c>
      <c r="Y372" s="6">
        <f t="shared" ref="Y372:Y379" si="69">$Z372*(N372/$O372)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0.49500000000000005</v>
      </c>
      <c r="W373" s="6">
        <f t="shared" si="68"/>
        <v>0.76500000000000001</v>
      </c>
      <c r="X373" s="6">
        <f t="shared" si="60"/>
        <v>0.81</v>
      </c>
      <c r="Y373" s="6">
        <f t="shared" si="69"/>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0.49500000000000011</v>
      </c>
      <c r="W374" s="6">
        <f t="shared" si="68"/>
        <v>0.76500000000000012</v>
      </c>
      <c r="X374" s="6">
        <f t="shared" si="60"/>
        <v>0.81000000000000016</v>
      </c>
      <c r="Y374" s="6">
        <f t="shared" si="69"/>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0.49500000000000005</v>
      </c>
      <c r="W375" s="6">
        <f t="shared" si="68"/>
        <v>0.76500000000000001</v>
      </c>
      <c r="X375" s="6">
        <f t="shared" si="60"/>
        <v>0.81</v>
      </c>
      <c r="Y375" s="6">
        <f t="shared" si="69"/>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770</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7.9510076530612261</v>
      </c>
      <c r="W376" s="6">
        <f t="shared" si="68"/>
        <v>12.287920918367348</v>
      </c>
      <c r="X376" s="6">
        <f t="shared" si="60"/>
        <v>13.010739795918369</v>
      </c>
      <c r="Y376" s="6">
        <f t="shared" si="69"/>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10.102281757703086</v>
      </c>
      <c r="W377" s="6">
        <f t="shared" si="68"/>
        <v>15.612617261904767</v>
      </c>
      <c r="X377" s="6">
        <f t="shared" si="60"/>
        <v>16.53100651260505</v>
      </c>
      <c r="Y377" s="6">
        <f t="shared" si="69"/>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15.131501096491228</v>
      </c>
      <c r="W378" s="137">
        <f>0.7*$Z378*(L378/$O378)</f>
        <v>19.258274122807013</v>
      </c>
      <c r="X378" s="6">
        <f t="shared" si="60"/>
        <v>24.760638157894736</v>
      </c>
      <c r="Y378" s="6">
        <f t="shared" si="69"/>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33.406607142857148</v>
      </c>
      <c r="W379" s="6">
        <f t="shared" ref="W379:W387" si="70">0.85*$Z379*(L379/$O379)</f>
        <v>51.628392857142863</v>
      </c>
      <c r="X379" s="6">
        <f t="shared" si="60"/>
        <v>54.665357142857147</v>
      </c>
      <c r="Y379" s="6">
        <f t="shared" si="69"/>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47.993962500000002</v>
      </c>
      <c r="W380" s="6">
        <f t="shared" si="70"/>
        <v>74.172487499999988</v>
      </c>
      <c r="X380" s="6">
        <f t="shared" si="60"/>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17.635326923076924</v>
      </c>
      <c r="W381" s="6">
        <f t="shared" si="70"/>
        <v>27.254596153846151</v>
      </c>
      <c r="X381" s="6">
        <f t="shared" si="60"/>
        <v>28.857807692307691</v>
      </c>
      <c r="Y381" s="137">
        <f>0.7*$Z381*(N381/$O381)</f>
        <v>22.444961538461538</v>
      </c>
      <c r="Z381" s="137">
        <v>32.064230769230768</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0.49500000000000005</v>
      </c>
      <c r="W382" s="6">
        <f t="shared" si="70"/>
        <v>0.76500000000000001</v>
      </c>
      <c r="X382" s="6">
        <f t="shared" si="60"/>
        <v>0.81</v>
      </c>
      <c r="Y382" s="6">
        <f t="shared" ref="Y382:Y389" si="71">$Z382*(N382/$O382)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0.49500000000000005</v>
      </c>
      <c r="W383" s="6">
        <f t="shared" si="70"/>
        <v>0.76500000000000001</v>
      </c>
      <c r="X383" s="6">
        <f t="shared" si="60"/>
        <v>0.81</v>
      </c>
      <c r="Y383" s="6">
        <f t="shared" si="71"/>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0.49500000000000011</v>
      </c>
      <c r="W384" s="6">
        <f t="shared" si="70"/>
        <v>0.76500000000000012</v>
      </c>
      <c r="X384" s="6">
        <f t="shared" si="60"/>
        <v>0.81000000000000016</v>
      </c>
      <c r="Y384" s="6">
        <f t="shared" si="71"/>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0.49500000000000005</v>
      </c>
      <c r="W385" s="6">
        <f t="shared" si="70"/>
        <v>0.76500000000000001</v>
      </c>
      <c r="X385" s="6">
        <f t="shared" si="60"/>
        <v>0.81</v>
      </c>
      <c r="Y385" s="6">
        <f t="shared" si="71"/>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771</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0.41250000000000003</v>
      </c>
      <c r="W386" s="6">
        <f t="shared" si="70"/>
        <v>0.63749999999999996</v>
      </c>
      <c r="X386" s="6">
        <f t="shared" si="60"/>
        <v>0.67500000000000004</v>
      </c>
      <c r="Y386" s="6">
        <f t="shared" si="71"/>
        <v>0.75</v>
      </c>
      <c r="Z386" s="137">
        <v>0.75</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8.2333459383753453</v>
      </c>
      <c r="W387" s="6">
        <f t="shared" si="70"/>
        <v>12.724261904761896</v>
      </c>
      <c r="X387" s="6">
        <f t="shared" si="60"/>
        <v>13.472747899159655</v>
      </c>
      <c r="Y387" s="6">
        <f t="shared" si="71"/>
        <v>14.969719887955172</v>
      </c>
      <c r="Z387" s="137">
        <v>14.969719887955172</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14.254914473684208</v>
      </c>
      <c r="W388" s="137">
        <f>0.7*$Z388*(L388/$O388)</f>
        <v>18.142618421052624</v>
      </c>
      <c r="X388" s="6">
        <f t="shared" si="60"/>
        <v>23.326223684210518</v>
      </c>
      <c r="Y388" s="6">
        <f t="shared" si="71"/>
        <v>25.918026315789465</v>
      </c>
      <c r="Z388" s="137">
        <v>25.918026315789465</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32.141999999999989</v>
      </c>
      <c r="W389" s="6">
        <f t="shared" ref="W389:W397" si="72">0.85*$Z389*(L389/$O389)</f>
        <v>49.673999999999978</v>
      </c>
      <c r="X389" s="6">
        <f t="shared" si="60"/>
        <v>52.595999999999982</v>
      </c>
      <c r="Y389" s="6">
        <f t="shared" si="71"/>
        <v>58.439999999999976</v>
      </c>
      <c r="Z389" s="137">
        <v>58.439999999999976</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44.518155000000007</v>
      </c>
      <c r="W390" s="6">
        <f t="shared" si="72"/>
        <v>68.800785000000005</v>
      </c>
      <c r="X390" s="6">
        <f t="shared" si="60"/>
        <v>72.847890000000007</v>
      </c>
      <c r="Y390" s="137">
        <f>0.7*$Z390*(N390/$O390)</f>
        <v>56.659470000000006</v>
      </c>
      <c r="Z390" s="137">
        <v>80.942100000000011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33.775499999999987</v>
      </c>
      <c r="W391" s="6">
        <f t="shared" si="72"/>
        <v>52.198499999999974</v>
      </c>
      <c r="X391" s="6">
        <f t="shared" si="60"/>
        <v>55.268999999999977</v>
      </c>
      <c r="Y391" s="137">
        <f>0.7*$Z391*(N391/$O391)</f>
        <v>42.986999999999981</v>
      </c>
      <c r="Z391" s="137">
        <v>61.409999999999975</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0.49500000000000005</v>
      </c>
      <c r="W392" s="6">
        <f t="shared" si="72"/>
        <v>0.76500000000000001</v>
      </c>
      <c r="X392" s="6">
        <f t="shared" si="60"/>
        <v>0.81</v>
      </c>
      <c r="Y392" s="6">
        <f t="shared" ref="Y392:Y399" si="73">$Z392*(N392/$O392)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0.49500000000000005</v>
      </c>
      <c r="W393" s="6">
        <f t="shared" si="72"/>
        <v>0.76500000000000001</v>
      </c>
      <c r="X393" s="6">
        <f t="shared" si="60"/>
        <v>0.81</v>
      </c>
      <c r="Y393" s="6">
        <f t="shared" si="73"/>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0.49500000000000011</v>
      </c>
      <c r="W394" s="6">
        <f t="shared" si="72"/>
        <v>0.76500000000000012</v>
      </c>
      <c r="X394" s="6">
        <f t="shared" si="60"/>
        <v>0.81000000000000016</v>
      </c>
      <c r="Y394" s="6">
        <f t="shared" si="73"/>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0.49500000000000005</v>
      </c>
      <c r="W395" s="6">
        <f t="shared" si="72"/>
        <v>0.76500000000000001</v>
      </c>
      <c r="X395" s="6">
        <f t="shared" si="60"/>
        <v>0.81</v>
      </c>
      <c r="Y395" s="6">
        <f t="shared" si="73"/>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772</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0.41250000000000003</v>
      </c>
      <c r="W396" s="6">
        <f t="shared" si="72"/>
        <v>0.63749999999999996</v>
      </c>
      <c r="X396" s="6">
        <f t="shared" si="60"/>
        <v>0.67500000000000004</v>
      </c>
      <c r="Y396" s="6">
        <f t="shared" si="73"/>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8.1028968253968205</v>
      </c>
      <c r="W397" s="6">
        <f t="shared" si="72"/>
        <v>12.522658730158721</v>
      </c>
      <c r="X397" s="6">
        <f t="shared" si="60"/>
        <v>13.259285714285705</v>
      </c>
      <c r="Y397" s="6">
        <f t="shared" si="73"/>
        <v>14.732539682539672</v>
      </c>
      <c r="Z397" s="137">
        <v>14.732539682539672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14.168521052631579</v>
      </c>
      <c r="W398" s="137">
        <f>0.7*$Z398*(L398/$O398)</f>
        <v>18.032663157894735</v>
      </c>
      <c r="X398" s="6">
        <f t="shared" si="60"/>
        <v>23.184852631578945</v>
      </c>
      <c r="Y398" s="6">
        <f t="shared" si="73"/>
        <v>25.76094736842105</v>
      </c>
      <c r="Z398" s="137">
        <v>25.76094736842105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32.141999999999989</v>
      </c>
      <c r="W399" s="6">
        <f t="shared" ref="W399:W407" si="74">0.85*$Z399*(L399/$O399)</f>
        <v>49.673999999999978</v>
      </c>
      <c r="X399" s="6">
        <f t="shared" si="60"/>
        <v>52.595999999999982</v>
      </c>
      <c r="Y399" s="6">
        <f t="shared" si="73"/>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44.518155000000007</v>
      </c>
      <c r="W400" s="6">
        <f t="shared" si="74"/>
        <v>68.800785000000005</v>
      </c>
      <c r="X400" s="6">
        <f t="shared" ref="X400:X435" si="76">0.9*$Z400*(M400/$O400)</f>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22.877437500000017</v>
      </c>
      <c r="W401" s="6">
        <f t="shared" si="74"/>
        <v>35.356039772727293</v>
      </c>
      <c r="X401" s="6">
        <f t="shared" si="76"/>
        <v>37.435806818181845</v>
      </c>
      <c r="Y401" s="137">
        <f>0.7*$Z401*(N401/$O401)</f>
        <v>29.116738636363653</v>
      </c>
      <c r="Z401" s="137">
        <v>41.595340909090936</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0.49500000000000011</v>
      </c>
      <c r="W402" s="6">
        <f t="shared" si="74"/>
        <v>0.76500000000000012</v>
      </c>
      <c r="X402" s="6">
        <f t="shared" si="76"/>
        <v>0.81000000000000016</v>
      </c>
      <c r="Y402" s="6">
        <f t="shared" ref="Y402:Y409" si="77">$Z402*(N402/$O402)</f>
        <v>0.90000000000000013</v>
      </c>
      <c r="Z402" s="137">
        <v>0.90000000000000013</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0.49500000000000005</v>
      </c>
      <c r="W403" s="6">
        <f t="shared" si="74"/>
        <v>0.76500000000000001</v>
      </c>
      <c r="X403" s="6">
        <f t="shared" si="76"/>
        <v>0.81</v>
      </c>
      <c r="Y403" s="6">
        <f t="shared" si="7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0.49500000000000011</v>
      </c>
      <c r="W404" s="6">
        <f t="shared" si="74"/>
        <v>0.76500000000000012</v>
      </c>
      <c r="X404" s="6">
        <f t="shared" si="76"/>
        <v>0.81000000000000016</v>
      </c>
      <c r="Y404" s="6">
        <f t="shared" si="7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0.49500000000000005</v>
      </c>
      <c r="W405" s="6">
        <f t="shared" si="74"/>
        <v>0.76500000000000001</v>
      </c>
      <c r="X405" s="6">
        <f t="shared" si="76"/>
        <v>0.81</v>
      </c>
      <c r="Y405" s="6">
        <f t="shared" si="7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773</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0.41250000000000003</v>
      </c>
      <c r="W406" s="6">
        <f t="shared" si="74"/>
        <v>0.63749999999999996</v>
      </c>
      <c r="X406" s="6">
        <f t="shared" si="76"/>
        <v>0.67500000000000004</v>
      </c>
      <c r="Y406" s="6">
        <f t="shared" si="7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3.7944129413670238</v>
      </c>
      <c r="W407" s="6">
        <f t="shared" si="74"/>
        <v>5.8640927275672174</v>
      </c>
      <c r="X407" s="6">
        <f t="shared" si="76"/>
        <v>6.2090393586005836</v>
      </c>
      <c r="Y407" s="6">
        <f t="shared" si="77"/>
        <v>6.8989326206673152</v>
      </c>
      <c r="Z407" s="137">
        <v>6.8989326206673152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13.579333877551013</v>
      </c>
      <c r="W408" s="137">
        <f>0.7*$Z408*(L408/$O408)</f>
        <v>17.282788571428558</v>
      </c>
      <c r="X408" s="6">
        <f t="shared" si="76"/>
        <v>22.220728163265292</v>
      </c>
      <c r="Y408" s="6">
        <f t="shared" si="77"/>
        <v>24.689697959183658</v>
      </c>
      <c r="Z408" s="137">
        <v>24.689697959183658</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32.825178571428587</v>
      </c>
      <c r="W409" s="6">
        <f t="shared" ref="W409:W417" si="78">0.85*$Z409*(L409/$O409)</f>
        <v>50.729821428571448</v>
      </c>
      <c r="X409" s="6">
        <f t="shared" si="76"/>
        <v>53.713928571428596</v>
      </c>
      <c r="Y409" s="6">
        <f t="shared" si="77"/>
        <v>59.682142857142885</v>
      </c>
      <c r="Z409" s="137">
        <v>59.682142857142885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44.217289285714287</v>
      </c>
      <c r="W410" s="6">
        <f t="shared" si="78"/>
        <v>68.335810714285714</v>
      </c>
      <c r="X410" s="6">
        <f t="shared" si="76"/>
        <v>72.35556428571428</v>
      </c>
      <c r="Y410" s="137">
        <f>0.7*$Z410*(N410/$O410)</f>
        <v>56.276549999999993</v>
      </c>
      <c r="Z410" s="137">
        <v>80.395071428571427</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33.246000000000002</v>
      </c>
      <c r="W411" s="6">
        <f t="shared" si="78"/>
        <v>51.380181818181825</v>
      </c>
      <c r="X411" s="6">
        <f t="shared" si="76"/>
        <v>54.402545454545461</v>
      </c>
      <c r="Y411" s="137">
        <f>0.7*$Z411*(N411/$O411)</f>
        <v>42.31309090909091</v>
      </c>
      <c r="Z411" s="137">
        <v>60.447272727272733</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0.49500000000000011</v>
      </c>
      <c r="W412" s="6">
        <f t="shared" si="78"/>
        <v>0.76500000000000012</v>
      </c>
      <c r="X412" s="6">
        <f t="shared" si="76"/>
        <v>0.81000000000000016</v>
      </c>
      <c r="Y412" s="6">
        <f t="shared" ref="Y412:Y419" si="79">$Z412*(N412/$O412)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0.49500000000000005</v>
      </c>
      <c r="W413" s="6">
        <f t="shared" si="78"/>
        <v>0.76500000000000001</v>
      </c>
      <c r="X413" s="6">
        <f t="shared" si="76"/>
        <v>0.81</v>
      </c>
      <c r="Y413" s="6">
        <f t="shared" si="79"/>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0.49500000000000011</v>
      </c>
      <c r="W414" s="6">
        <f t="shared" si="78"/>
        <v>0.76500000000000012</v>
      </c>
      <c r="X414" s="6">
        <f t="shared" si="76"/>
        <v>0.81000000000000016</v>
      </c>
      <c r="Y414" s="6">
        <f t="shared" si="79"/>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0.49500000000000005</v>
      </c>
      <c r="W415" s="6">
        <f t="shared" si="78"/>
        <v>0.76500000000000001</v>
      </c>
      <c r="X415" s="6">
        <f t="shared" si="76"/>
        <v>0.81</v>
      </c>
      <c r="Y415" s="6">
        <f t="shared" si="79"/>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774</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0.41250000000000003</v>
      </c>
      <c r="W416" s="6">
        <f t="shared" si="78"/>
        <v>0.63749999999999996</v>
      </c>
      <c r="X416" s="6">
        <f t="shared" si="76"/>
        <v>0.67500000000000004</v>
      </c>
      <c r="Y416" s="6">
        <f t="shared" si="79"/>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3.7944129413670238</v>
      </c>
      <c r="W417" s="6">
        <f t="shared" si="78"/>
        <v>5.8640927275672174</v>
      </c>
      <c r="X417" s="6">
        <f t="shared" si="76"/>
        <v>6.2090393586005836</v>
      </c>
      <c r="Y417" s="6">
        <f t="shared" si="79"/>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13.579333877551013</v>
      </c>
      <c r="W418" s="137">
        <f>0.7*$Z418*(L418/$O418)</f>
        <v>17.282788571428558</v>
      </c>
      <c r="X418" s="6">
        <f t="shared" si="76"/>
        <v>22.220728163265292</v>
      </c>
      <c r="Y418" s="6">
        <f t="shared" si="79"/>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32.825178571428587</v>
      </c>
      <c r="W419" s="6">
        <f t="shared" ref="W419:W427" si="82">0.85*$Z419*(L419/$O419)</f>
        <v>50.729821428571448</v>
      </c>
      <c r="X419" s="6">
        <f t="shared" si="76"/>
        <v>53.713928571428596</v>
      </c>
      <c r="Y419" s="6">
        <f t="shared" si="79"/>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44.217289285714287</v>
      </c>
      <c r="W420" s="6">
        <f t="shared" si="82"/>
        <v>68.335810714285714</v>
      </c>
      <c r="X420" s="6">
        <f t="shared" si="76"/>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18.313835294117641</v>
      </c>
      <c r="W421" s="6">
        <f t="shared" si="82"/>
        <v>28.30319999999999</v>
      </c>
      <c r="X421" s="6">
        <f t="shared" si="76"/>
        <v>29.968094117647048</v>
      </c>
      <c r="Y421" s="137">
        <f>0.7*$Z421*(N421/$O421)</f>
        <v>23.308517647058814</v>
      </c>
      <c r="Z421" s="137">
        <v>33.297882352941166</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0.49500000000000011</v>
      </c>
      <c r="W422" s="6">
        <f t="shared" si="82"/>
        <v>0.76500000000000012</v>
      </c>
      <c r="X422" s="6">
        <f t="shared" si="76"/>
        <v>0.81000000000000016</v>
      </c>
      <c r="Y422" s="6">
        <f t="shared" ref="Y422:Y429" si="83">$Z422*(N422/$O422)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0.49500000000000005</v>
      </c>
      <c r="W423" s="6">
        <f t="shared" si="82"/>
        <v>0.76500000000000001</v>
      </c>
      <c r="X423" s="6">
        <f t="shared" si="76"/>
        <v>0.81</v>
      </c>
      <c r="Y423" s="6">
        <f t="shared" si="83"/>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0.49500000000000011</v>
      </c>
      <c r="W424" s="6">
        <f t="shared" si="82"/>
        <v>0.76500000000000012</v>
      </c>
      <c r="X424" s="6">
        <f t="shared" si="76"/>
        <v>0.81000000000000016</v>
      </c>
      <c r="Y424" s="6">
        <f t="shared" si="83"/>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0.49500000000000005</v>
      </c>
      <c r="W425" s="6">
        <f t="shared" si="82"/>
        <v>0.76500000000000001</v>
      </c>
      <c r="X425" s="6">
        <f t="shared" si="76"/>
        <v>0.81</v>
      </c>
      <c r="Y425" s="6">
        <f t="shared" si="83"/>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775</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35" hidden="1" customHeight="1" outlineLevel="2" x14ac:dyDescent="0.2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35" hidden="1" customHeight="1" outlineLevel="2" x14ac:dyDescent="0.2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35" hidden="1" customHeight="1" outlineLevel="2" x14ac:dyDescent="0.2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collapsed="1" x14ac:dyDescent="0.2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0999999999999996"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0999999999999996"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collapsed="1" x14ac:dyDescent="0.2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8"/>
      <c r="G448" s="24"/>
      <c r="H448" s="24"/>
      <c r="I448" s="24"/>
      <c r="J448" s="24"/>
      <c r="K448" s="24" t="s">
        <v>172</v>
      </c>
      <c r="L448" s="24"/>
      <c r="M448" s="24" t="s">
        <v>807</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x14ac:dyDescent="0.2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4"/>
      <c r="G453" s="88"/>
      <c r="H453" s="88"/>
      <c r="I453" s="103" t="s">
        <v>130</v>
      </c>
      <c r="J453" s="88"/>
      <c r="K453" s="99">
        <v>225</v>
      </c>
      <c r="L453" s="88"/>
      <c r="M453" s="98">
        <v>0.88</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4"/>
      <c r="G454" s="88"/>
      <c r="H454" s="88"/>
      <c r="I454" s="103" t="s">
        <v>131</v>
      </c>
      <c r="J454" s="88"/>
      <c r="K454" s="99">
        <v>425</v>
      </c>
      <c r="L454" s="88"/>
      <c r="M454" s="98">
        <v>0.68014514059228337</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4"/>
      <c r="G455" s="88"/>
      <c r="H455" s="88"/>
      <c r="I455" s="103" t="s">
        <v>132</v>
      </c>
      <c r="J455" s="88"/>
      <c r="K455" s="99">
        <v>625</v>
      </c>
      <c r="L455" s="88"/>
      <c r="M455" s="98">
        <v>0.56733314119896172</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4"/>
      <c r="G456" s="88"/>
      <c r="H456" s="88"/>
      <c r="I456" s="103" t="s">
        <v>133</v>
      </c>
      <c r="J456" s="88"/>
      <c r="K456" s="99">
        <v>625</v>
      </c>
      <c r="L456" s="88"/>
      <c r="M456" s="98">
        <v>0.61972530683850524</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collapsed="1" x14ac:dyDescent="0.2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35" customHeight="1" outlineLevel="1" x14ac:dyDescent="0.25">
      <c r="A479" s="106"/>
      <c r="B479" s="97"/>
      <c r="C479" s="18"/>
      <c r="D479" s="18"/>
      <c r="E479" s="18"/>
      <c r="F479" s="18"/>
      <c r="G479" s="18"/>
      <c r="H479" s="18"/>
      <c r="I479" s="18"/>
      <c r="J479" s="577" t="s">
        <v>1112</v>
      </c>
      <c r="K479" s="577"/>
      <c r="L479" s="101"/>
      <c r="M479" s="101"/>
      <c r="N479" s="101"/>
      <c r="O479" s="577"/>
      <c r="P479" s="101"/>
      <c r="Q479" s="101"/>
      <c r="R479" s="101"/>
      <c r="S479" s="101"/>
      <c r="T479" s="23"/>
      <c r="U479" s="134" t="s">
        <v>783</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35" customHeight="1" outlineLevel="1" x14ac:dyDescent="0.2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35" customHeight="1" outlineLevel="1" x14ac:dyDescent="0.2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x14ac:dyDescent="0.2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8"/>
      <c r="D483" s="18"/>
      <c r="E483" s="18"/>
      <c r="F483" s="14"/>
      <c r="G483" s="87"/>
      <c r="H483" s="87"/>
      <c r="J483" s="87"/>
      <c r="K483" s="87"/>
      <c r="L483" s="87"/>
      <c r="T483" s="87">
        <v>1</v>
      </c>
      <c r="U483" s="87">
        <v>1</v>
      </c>
      <c r="V483" s="87">
        <v>1</v>
      </c>
      <c r="W483" s="87">
        <v>1</v>
      </c>
      <c r="X483" s="87">
        <v>1</v>
      </c>
      <c r="Y483" s="87">
        <v>1</v>
      </c>
      <c r="Z483" s="87">
        <v>1</v>
      </c>
      <c r="AA483" s="87">
        <v>1</v>
      </c>
      <c r="AB483" s="87">
        <v>1</v>
      </c>
      <c r="AC483" s="87">
        <v>1</v>
      </c>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x14ac:dyDescent="0.2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0.108</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35" customHeight="1" outlineLevel="1" x14ac:dyDescent="0.2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35" customHeight="1" outlineLevel="1" x14ac:dyDescent="0.2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0999999999999996" customHeight="1" outlineLevel="1" x14ac:dyDescent="0.2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0999999999999996"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0999999999999996"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35" customHeight="1" outlineLevel="1" collapsed="1" x14ac:dyDescent="0.2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35" customHeight="1" outlineLevel="1" x14ac:dyDescent="0.25">
      <c r="A501" s="106"/>
      <c r="B501" s="97"/>
      <c r="C501" s="13"/>
      <c r="D501" s="13"/>
      <c r="E501" s="18"/>
      <c r="F501" s="75"/>
      <c r="G501" s="76" t="s">
        <v>804</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863</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35" customHeight="1" outlineLevel="1" x14ac:dyDescent="0.25">
      <c r="A505" s="106"/>
      <c r="B505" s="97"/>
      <c r="C505" s="18"/>
      <c r="D505" s="18"/>
      <c r="E505" s="18"/>
      <c r="F505" s="18"/>
      <c r="G505" s="18"/>
      <c r="H505" s="18"/>
      <c r="I505" s="18"/>
      <c r="J505" s="18" t="s">
        <v>803</v>
      </c>
      <c r="K505" s="18"/>
      <c r="L505" s="23"/>
      <c r="M505" s="23"/>
      <c r="N505" s="23"/>
      <c r="O505" s="23"/>
      <c r="P505" s="23"/>
      <c r="Q505" s="23"/>
      <c r="R505" s="23"/>
      <c r="S505" s="23"/>
      <c r="T505" s="24" t="s">
        <v>183</v>
      </c>
      <c r="U505" s="23"/>
      <c r="V505" s="23" t="s">
        <v>806</v>
      </c>
      <c r="W505" s="23"/>
      <c r="X505" s="24" t="s">
        <v>184</v>
      </c>
      <c r="Y505" s="24"/>
      <c r="Z505" s="25"/>
      <c r="AA505" s="25"/>
      <c r="AB505" s="25"/>
      <c r="AC505" s="563" t="s">
        <v>786</v>
      </c>
      <c r="AD505" s="563" t="s">
        <v>864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35" customHeight="1" outlineLevel="1" x14ac:dyDescent="0.25">
      <c r="A506" s="106"/>
      <c r="B506" s="97"/>
      <c r="C506" s="18"/>
      <c r="D506" s="18"/>
      <c r="E506" s="18"/>
      <c r="F506" s="18"/>
      <c r="G506" s="563"/>
      <c r="H506" s="563" t="s">
        <v>786</v>
      </c>
      <c r="I506" s="564" t="s">
        <v>152</v>
      </c>
      <c r="J506" s="564" t="s">
        <v>366</v>
      </c>
      <c r="K506" s="564" t="s">
        <v>56</v>
      </c>
      <c r="L506" s="564" t="s">
        <v>57</v>
      </c>
      <c r="M506" s="564" t="s">
        <v>58</v>
      </c>
      <c r="N506" s="564" t="s">
        <v>59</v>
      </c>
      <c r="O506" s="564" t="s">
        <v>857</v>
      </c>
      <c r="P506" s="564" t="s">
        <v>858</v>
      </c>
      <c r="Q506" s="564" t="s">
        <v>859</v>
      </c>
      <c r="R506" s="564" t="s">
        <v>1097</v>
      </c>
      <c r="S506" s="563"/>
      <c r="T506" s="563" t="s">
        <v>185</v>
      </c>
      <c r="U506" s="563"/>
      <c r="V506" s="563" t="s">
        <v>805</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35" customHeight="1" outlineLevel="1" x14ac:dyDescent="0.25">
      <c r="A507" s="106"/>
      <c r="B507" s="97"/>
      <c r="C507" s="18"/>
      <c r="D507" s="18"/>
      <c r="E507" s="18"/>
      <c r="F507" s="14"/>
      <c r="G507" s="93"/>
      <c r="H507" s="93" t="s">
        <v>796</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35" customHeight="1" outlineLevel="1" x14ac:dyDescent="0.2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35" customHeight="1" outlineLevel="1" x14ac:dyDescent="0.2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0.21</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35" customHeight="1" outlineLevel="1" x14ac:dyDescent="0.25">
      <c r="A510" s="106"/>
      <c r="B510" s="97"/>
      <c r="C510" s="18"/>
      <c r="D510" s="18"/>
      <c r="E510" s="18"/>
      <c r="F510" s="14"/>
      <c r="G510" s="93"/>
      <c r="H510" s="93"/>
      <c r="I510" s="105" t="s">
        <v>370</v>
      </c>
      <c r="J510" s="233">
        <v>0.78</v>
      </c>
      <c r="K510" s="233">
        <v>0.8</v>
      </c>
      <c r="L510" s="233">
        <v>0.8</v>
      </c>
      <c r="M510" s="233">
        <v>0.8</v>
      </c>
      <c r="N510" s="233">
        <v>0.8</v>
      </c>
      <c r="O510" s="233">
        <v>0.8</v>
      </c>
      <c r="P510" s="233">
        <v>0.8</v>
      </c>
      <c r="Q510" s="233">
        <v>0.8</v>
      </c>
      <c r="R510" s="233">
        <v>0.8</v>
      </c>
      <c r="S510" s="565"/>
      <c r="T510" s="233">
        <v>-0.1</v>
      </c>
      <c r="U510" s="93"/>
      <c r="V510" s="233">
        <v>0.05</v>
      </c>
      <c r="W510" s="93"/>
      <c r="X510" s="233">
        <v>0.19</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35" customHeight="1" outlineLevel="1" x14ac:dyDescent="0.25">
      <c r="A511" s="106"/>
      <c r="B511" s="97"/>
      <c r="C511" s="18"/>
      <c r="D511" s="18"/>
      <c r="E511" s="18"/>
      <c r="F511" s="14"/>
      <c r="G511" s="93"/>
      <c r="H511" s="93"/>
      <c r="I511" s="105" t="s">
        <v>371</v>
      </c>
      <c r="J511" s="233">
        <v>0.75</v>
      </c>
      <c r="K511" s="233">
        <v>0.78</v>
      </c>
      <c r="L511" s="233">
        <v>0.78</v>
      </c>
      <c r="M511" s="233">
        <v>0.78</v>
      </c>
      <c r="N511" s="233">
        <v>0.78</v>
      </c>
      <c r="O511" s="233">
        <v>0.78</v>
      </c>
      <c r="P511" s="233">
        <v>0.78</v>
      </c>
      <c r="Q511" s="233">
        <v>0.78</v>
      </c>
      <c r="R511" s="233">
        <v>0.78</v>
      </c>
      <c r="S511" s="565"/>
      <c r="T511" s="233">
        <v>-0.05</v>
      </c>
      <c r="U511" s="93"/>
      <c r="V511" s="233">
        <v>0.15</v>
      </c>
      <c r="W511" s="93"/>
      <c r="X511" s="233">
        <v>0.17</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35" customHeight="1" outlineLevel="1" x14ac:dyDescent="0.2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0.05</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0.15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768</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0.05</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0.15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769</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0.05</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0.15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770</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0.05</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0.15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771</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0.05</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0.15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772</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0.05</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0.15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773</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0.05</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0.15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774</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0.05</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0.15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775</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0.05</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0.15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0999999999999996"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collapsed="1" x14ac:dyDescent="0.25">
      <c r="A613" s="106"/>
      <c r="B613" s="97"/>
      <c r="C613" s="13"/>
      <c r="D613" s="13">
        <v>0</v>
      </c>
      <c r="E613" s="13" t="s">
        <v>1</v>
      </c>
      <c r="F613" s="71"/>
      <c r="G613" s="72" t="s">
        <v>986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832" t="s">
        <v>989</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x14ac:dyDescent="0.2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G623" s="88"/>
      <c r="H623" s="88"/>
      <c r="I623" s="103" t="s">
        <v>987</v>
      </c>
      <c r="J623" s="88"/>
      <c r="K623" s="88"/>
      <c r="L623" s="88" t="s">
        <v>1008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G624" s="88"/>
      <c r="H624" s="88"/>
      <c r="I624" s="103" t="s">
        <v>988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0999999999999996" customHeight="1" outlineLevel="1" x14ac:dyDescent="0.2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collapsed="1" x14ac:dyDescent="0.2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1" x14ac:dyDescent="0.25">
      <c r="A637" s="106"/>
      <c r="B637" s="97"/>
      <c r="C637" s="18"/>
      <c r="D637" s="18"/>
      <c r="E637" s="18"/>
      <c r="F637" s="18"/>
      <c r="G637" s="23"/>
      <c r="H637" s="23"/>
      <c r="I637" s="23"/>
      <c r="J637" s="23"/>
      <c r="K637" s="23"/>
      <c r="L637" s="18"/>
      <c r="M637" s="143"/>
      <c r="N637" s="47" t="s">
        <v>811</v>
      </c>
      <c r="O637" s="143"/>
      <c r="P637" s="47" t="s">
        <v>808</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1" x14ac:dyDescent="0.25">
      <c r="A638" s="106"/>
      <c r="B638" s="97"/>
      <c r="C638" s="18"/>
      <c r="D638" s="18"/>
      <c r="E638" s="18"/>
      <c r="F638" s="18"/>
      <c r="G638" s="18"/>
      <c r="H638" s="18"/>
      <c r="I638" s="18"/>
      <c r="J638" s="18"/>
      <c r="K638" s="18"/>
      <c r="L638" s="18"/>
      <c r="M638" s="18"/>
      <c r="N638" s="47" t="s">
        <v>810</v>
      </c>
      <c r="O638" s="18"/>
      <c r="P638" s="47" t="s">
        <v>809</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1" x14ac:dyDescent="0.25">
      <c r="A639" s="106"/>
      <c r="B639" s="97"/>
      <c r="C639" s="18"/>
      <c r="D639" s="18"/>
      <c r="E639" s="18"/>
      <c r="F639" s="18"/>
      <c r="G639" s="24"/>
      <c r="H639" s="24"/>
      <c r="I639" s="24"/>
      <c r="J639" s="24"/>
      <c r="K639" s="24"/>
      <c r="L639" s="24"/>
      <c r="M639" s="24"/>
      <c r="N639" s="24" t="s">
        <v>784</v>
      </c>
      <c r="O639" s="24"/>
      <c r="P639" s="24" t="s">
        <v>785</v>
      </c>
      <c r="Q639" s="23"/>
      <c r="R639" s="24"/>
      <c r="S639" s="101" t="s">
        <v>190</v>
      </c>
      <c r="T639" s="101"/>
      <c r="U639" s="24"/>
      <c r="V639" s="25" t="s">
        <v>184</v>
      </c>
      <c r="W639" s="25"/>
      <c r="X639" s="25"/>
      <c r="Y639" s="25"/>
      <c r="Z639" s="25"/>
      <c r="AA639" s="25"/>
      <c r="AB639" s="25"/>
      <c r="AC639" s="243" t="s">
        <v>863</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1" x14ac:dyDescent="0.25">
      <c r="A640" s="106"/>
      <c r="B640" s="97"/>
      <c r="C640" s="18"/>
      <c r="D640" s="18"/>
      <c r="E640" s="18"/>
      <c r="F640" s="18"/>
      <c r="G640" s="18"/>
      <c r="H640" s="18" t="s">
        <v>781</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786</v>
      </c>
      <c r="AD640" s="25" t="s">
        <v>864</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x14ac:dyDescent="0.2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x14ac:dyDescent="0.25">
      <c r="A643" s="106"/>
      <c r="B643" s="97"/>
      <c r="C643" s="18"/>
      <c r="D643" s="18"/>
      <c r="E643" s="18"/>
      <c r="F643" s="14"/>
      <c r="H643" s="108" t="s">
        <v>796</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0.70000000000000007</v>
      </c>
      <c r="T646" s="546">
        <f t="shared" si="100"/>
        <v>0.63</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0.73</v>
      </c>
      <c r="T647" s="546">
        <f t="shared" si="100"/>
        <v>0.54999999999999993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1" x14ac:dyDescent="0.2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1" x14ac:dyDescent="0.2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hidden="1" customHeight="1" outlineLevel="2" x14ac:dyDescent="0.2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hidden="1" customHeight="1" outlineLevel="2" x14ac:dyDescent="0.2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hidden="1" customHeight="1" outlineLevel="2" x14ac:dyDescent="0.2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hidden="1" customHeight="1" outlineLevel="2" x14ac:dyDescent="0.2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0.63</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hidden="1" customHeight="1" outlineLevel="2" x14ac:dyDescent="0.2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0.54999999999999993</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hidden="1" customHeight="1" outlineLevel="2" x14ac:dyDescent="0.2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hidden="1" customHeight="1" outlineLevel="2" x14ac:dyDescent="0.2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hidden="1" customHeight="1" outlineLevel="2" x14ac:dyDescent="0.2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hidden="1" customHeight="1" outlineLevel="2" x14ac:dyDescent="0.2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hidden="1" customHeight="1" outlineLevel="2" x14ac:dyDescent="0.2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768</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0.63</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0.55999999999999994</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769</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0.63</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0.53999999999999992</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770</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0.63</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0.54999999999999993</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771</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0.63</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0.54999999999999993</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772</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0.63</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0.54999999999999993</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773</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0.63</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0.55999999999999994</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774</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0.63</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0.56999999999999995</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775</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0.63</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0.56999999999999995</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1" collapsed="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0999999999999996" customHeight="1" outlineLevel="1" x14ac:dyDescent="0.2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0999999999999996"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0999999999999996"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35" customHeight="1" outlineLevel="1" collapsed="1" x14ac:dyDescent="0.2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35" customHeight="1" outlineLevel="1" x14ac:dyDescent="0.2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35" customHeight="1" outlineLevel="1" x14ac:dyDescent="0.2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35" customHeight="1" outlineLevel="1" x14ac:dyDescent="0.2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0999999999999996" customHeight="1" outlineLevel="1" x14ac:dyDescent="0.2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0999999999999996"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35" customHeight="1" outlineLevel="1" x14ac:dyDescent="0.25">
      <c r="A762" s="7"/>
      <c r="B762" s="97"/>
      <c r="C762" s="18"/>
      <c r="D762" s="18"/>
      <c r="E762" s="18"/>
      <c r="F762" s="14"/>
      <c r="H762" s="35"/>
      <c r="I762" s="35"/>
      <c r="J762" s="30"/>
      <c r="K762" s="33"/>
      <c r="L762" s="33" t="s">
        <v>353</v>
      </c>
      <c r="M762" s="105" t="s">
        <v>366</v>
      </c>
      <c r="N762" s="105" t="s">
        <v>56</v>
      </c>
      <c r="O762" s="105" t="s">
        <v>57</v>
      </c>
      <c r="P762" s="105" t="s">
        <v>58</v>
      </c>
      <c r="Q762" s="105" t="s">
        <v>59</v>
      </c>
      <c r="R762" s="105" t="s">
        <v>857</v>
      </c>
      <c r="S762" s="105" t="s">
        <v>858</v>
      </c>
      <c r="T762" s="105" t="s">
        <v>859</v>
      </c>
      <c r="U762" s="105" t="s">
        <v>1097</v>
      </c>
      <c r="V762" s="93"/>
      <c r="W762" s="93"/>
      <c r="X762" s="93"/>
      <c r="Y762" s="93"/>
      <c r="Z762" s="93"/>
      <c r="AA762" s="14"/>
      <c r="AB762" s="14"/>
      <c r="AC762" s="14"/>
      <c r="AD762" s="14"/>
      <c r="AE762" s="17"/>
      <c r="AF762" s="9"/>
    </row>
    <row r="763" spans="1:32" ht="13.35" customHeight="1" outlineLevel="1" x14ac:dyDescent="0.25">
      <c r="A763" s="7"/>
      <c r="B763" s="97"/>
      <c r="C763" s="18"/>
      <c r="D763" s="18"/>
      <c r="E763" s="18"/>
      <c r="F763" s="14"/>
      <c r="H763" s="35"/>
      <c r="I763" s="35"/>
      <c r="K763" t="s">
        <v>796</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35" customHeight="1" outlineLevel="1" x14ac:dyDescent="0.2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35" customHeight="1" outlineLevel="1" x14ac:dyDescent="0.2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35" customHeight="1" outlineLevel="1" x14ac:dyDescent="0.2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35" customHeight="1" outlineLevel="1" x14ac:dyDescent="0.2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35" customHeight="1" outlineLevel="1" x14ac:dyDescent="0.2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35" customHeight="1" outlineLevel="1" x14ac:dyDescent="0.2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35" customHeight="1" outlineLevel="1" x14ac:dyDescent="0.2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35" customHeight="1" outlineLevel="1" x14ac:dyDescent="0.2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35" customHeight="1" outlineLevel="1" x14ac:dyDescent="0.2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35" hidden="1" customHeight="1" outlineLevel="2" x14ac:dyDescent="0.2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t="s">
        <v>768</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769</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770</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771</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772</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773</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774</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775</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0999999999999996" customHeight="1" outlineLevel="1" x14ac:dyDescent="0.2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0999999999999996"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0999999999999996"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customHeight="1" outlineLevel="1" collapsed="1" x14ac:dyDescent="0.2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customHeight="1" outlineLevel="1" x14ac:dyDescent="0.2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customHeight="1" outlineLevel="1" x14ac:dyDescent="0.2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35" customHeight="1" outlineLevel="1" x14ac:dyDescent="0.2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35" customHeight="1" outlineLevel="1" x14ac:dyDescent="0.2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x14ac:dyDescent="0.2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x14ac:dyDescent="0.2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450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c r="D885" s="18"/>
      <c r="E885" s="18"/>
      <c r="F885" s="34"/>
      <c r="G885" s="150" t="s">
        <v>370</v>
      </c>
      <c r="I885" s="98">
        <v>0</v>
      </c>
      <c r="J885" s="98">
        <v>0</v>
      </c>
      <c r="K885" s="98">
        <v>0</v>
      </c>
      <c r="L885" s="98">
        <v>0</v>
      </c>
      <c r="M885" s="98">
        <v>0</v>
      </c>
      <c r="N885" s="98">
        <v>0</v>
      </c>
      <c r="O885" s="98">
        <v>0</v>
      </c>
      <c r="P885" s="98">
        <v>0</v>
      </c>
      <c r="Q885" s="98">
        <v>0</v>
      </c>
      <c r="R885" s="98">
        <v>0</v>
      </c>
      <c r="T885" s="113">
        <v>0</v>
      </c>
      <c r="U885" s="113">
        <v>0</v>
      </c>
      <c r="V885" s="113">
        <v>0</v>
      </c>
      <c r="W885" s="113">
        <v>0</v>
      </c>
      <c r="X885" s="113">
        <v>0</v>
      </c>
      <c r="Y885" s="113">
        <v>0</v>
      </c>
      <c r="Z885" s="113">
        <v>0</v>
      </c>
      <c r="AA885" s="113">
        <v>0</v>
      </c>
      <c r="AB885" s="113">
        <v>0</v>
      </c>
      <c r="AC885" s="113">
        <v>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35" customHeight="1" outlineLevel="1" x14ac:dyDescent="0.2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35" customHeight="1" outlineLevel="1" x14ac:dyDescent="0.2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0999999999999996" customHeight="1" outlineLevel="1" x14ac:dyDescent="0.2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0999999999999996"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0999999999999996"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868</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209</v>
      </c>
      <c r="K907" s="24" t="s">
        <v>366</v>
      </c>
      <c r="L907" s="24" t="s">
        <v>56</v>
      </c>
      <c r="M907" s="24" t="s">
        <v>57</v>
      </c>
      <c r="N907" s="24" t="s">
        <v>58</v>
      </c>
      <c r="O907" s="24" t="s">
        <v>59</v>
      </c>
      <c r="P907" s="24" t="s">
        <v>857</v>
      </c>
      <c r="Q907" s="24" t="s">
        <v>858</v>
      </c>
      <c r="R907" s="24" t="s">
        <v>859</v>
      </c>
      <c r="S907" s="24" t="s">
        <v>1097</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796</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35" hidden="1" customHeight="1" outlineLevel="2" x14ac:dyDescent="0.2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35" hidden="1" customHeight="1" outlineLevel="2" x14ac:dyDescent="0.2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35" hidden="1" customHeight="1" outlineLevel="2" x14ac:dyDescent="0.2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35" hidden="1" customHeight="1" outlineLevel="2" x14ac:dyDescent="0.2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35" hidden="1" customHeight="1" outlineLevel="2" x14ac:dyDescent="0.2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35" hidden="1" customHeight="1" outlineLevel="2" x14ac:dyDescent="0.2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35" hidden="1" customHeight="1" outlineLevel="2" x14ac:dyDescent="0.2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35" hidden="1" customHeight="1" outlineLevel="2" x14ac:dyDescent="0.2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35" hidden="1" customHeight="1" outlineLevel="2" x14ac:dyDescent="0.2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35" hidden="1" customHeight="1" outlineLevel="2" x14ac:dyDescent="0.2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35" hidden="1" customHeight="1" outlineLevel="2" x14ac:dyDescent="0.25">
      <c r="A928" s="106"/>
      <c r="B928" s="97"/>
      <c r="C928" s="18"/>
      <c r="D928" s="18"/>
      <c r="E928" s="18"/>
      <c r="F928" s="14"/>
      <c r="G928" s="88"/>
      <c r="H928" s="88"/>
      <c r="I928" s="103" t="s">
        <v>768</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769</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770</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771</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772</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773</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774</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775</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0999999999999996"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0999999999999996"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0999999999999996"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customHeight="1" outlineLevel="1" collapsed="1" x14ac:dyDescent="0.25">
      <c r="A1016" s="106"/>
      <c r="B1016" s="97"/>
      <c r="C1016" s="13"/>
      <c r="D1016" s="13">
        <v>0</v>
      </c>
      <c r="E1016" s="13" t="s">
        <v>1</v>
      </c>
      <c r="F1016" s="71"/>
      <c r="G1016" s="72" t="s">
        <v>724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customHeight="1" outlineLevel="1" x14ac:dyDescent="0.25">
      <c r="A1017" s="106"/>
      <c r="B1017" s="97"/>
      <c r="C1017" s="13"/>
      <c r="D1017" s="13"/>
      <c r="E1017" s="18"/>
      <c r="F1017" s="75"/>
      <c r="G1017" s="76" t="s">
        <v>728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customHeight="1" outlineLevel="1" x14ac:dyDescent="0.25">
      <c r="A1019" s="106"/>
      <c r="B1019" s="97"/>
      <c r="C1019" s="18">
        <v>1</v>
      </c>
      <c r="D1019" s="13"/>
      <c r="E1019" s="18"/>
      <c r="F1019" s="81"/>
      <c r="G1019" s="82" t="s">
        <v>912</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customHeight="1" outlineLevel="1" x14ac:dyDescent="0.25">
      <c r="A1020" s="106"/>
      <c r="B1020" s="97"/>
      <c r="C1020" s="18"/>
      <c r="D1020" s="18"/>
      <c r="E1020" s="18"/>
      <c r="F1020" s="18"/>
      <c r="G1020" s="23"/>
      <c r="H1020" s="23"/>
      <c r="I1020" s="23"/>
      <c r="J1020" s="23"/>
      <c r="K1020" s="23"/>
      <c r="L1020" s="23"/>
      <c r="M1020" s="473" t="s">
        <v>726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customHeight="1" outlineLevel="1" x14ac:dyDescent="0.25">
      <c r="A1021" s="106"/>
      <c r="B1021" s="97"/>
      <c r="C1021" s="18"/>
      <c r="D1021" s="18"/>
      <c r="E1021" s="18"/>
      <c r="F1021" s="18"/>
      <c r="G1021" s="18"/>
      <c r="H1021" s="18"/>
      <c r="I1021" s="18"/>
      <c r="J1021" s="18"/>
      <c r="K1021" s="18"/>
      <c r="L1021" s="23"/>
      <c r="M1021" s="473" t="s">
        <v>725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35" customHeight="1" outlineLevel="1" x14ac:dyDescent="0.25">
      <c r="A1022" s="106"/>
      <c r="B1022" s="97"/>
      <c r="C1022" s="18"/>
      <c r="D1022" s="18"/>
      <c r="E1022" s="18"/>
      <c r="F1022" s="18"/>
      <c r="G1022" s="18"/>
      <c r="H1022" s="18"/>
      <c r="I1022" s="18"/>
      <c r="J1022" s="18"/>
      <c r="K1022" s="18"/>
      <c r="L1022" s="23"/>
      <c r="M1022" s="101" t="s">
        <v>886</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35" customHeight="1" outlineLevel="1" x14ac:dyDescent="0.2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35" customHeight="1" outlineLevel="1" x14ac:dyDescent="0.2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35" customHeight="1" outlineLevel="1" x14ac:dyDescent="0.2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x14ac:dyDescent="0.2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8"/>
      <c r="D1027" s="18"/>
      <c r="E1027" s="18"/>
      <c r="F1027" s="14"/>
      <c r="G1027" s="103"/>
      <c r="H1027" s="103"/>
      <c r="I1027" s="88"/>
      <c r="J1027" s="88"/>
      <c r="K1027" s="501" t="s">
        <v>369</v>
      </c>
      <c r="L1027" s="225">
        <v>0.5</v>
      </c>
      <c r="M1027" s="470">
        <v>11</v>
      </c>
      <c r="N1027" s="470">
        <v>11.5</v>
      </c>
      <c r="O1027" s="470">
        <v>12</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8"/>
      <c r="E1028" s="18"/>
      <c r="F1028" s="14"/>
      <c r="G1028" s="103"/>
      <c r="H1028" s="103"/>
      <c r="I1028" s="88"/>
      <c r="J1028" s="88"/>
      <c r="K1028" s="501" t="s">
        <v>370</v>
      </c>
      <c r="L1028" s="225">
        <v>0.5</v>
      </c>
      <c r="M1028" s="470">
        <v>10</v>
      </c>
      <c r="N1028" s="470">
        <v>11</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c r="D1029" s="18"/>
      <c r="E1029" s="18"/>
      <c r="F1029" s="14"/>
      <c r="G1029" s="103"/>
      <c r="H1029" s="103"/>
      <c r="I1029" s="88"/>
      <c r="J1029" s="88"/>
      <c r="K1029" s="501" t="s">
        <v>371</v>
      </c>
      <c r="L1029" s="225">
        <v>0.5</v>
      </c>
      <c r="M1029" s="470">
        <v>8</v>
      </c>
      <c r="N1029" s="470">
        <v>8.5</v>
      </c>
      <c r="O1029" s="470">
        <v>9.5</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93" t="s">
        <v>887</v>
      </c>
      <c r="H1036" s="87"/>
      <c r="I1036" s="87"/>
      <c r="J1036" s="87"/>
      <c r="K1036" s="87"/>
      <c r="L1036" s="230">
        <v>6.5</v>
      </c>
      <c r="M1036" s="87" t="s">
        <v>729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0999999999999996" customHeight="1" outlineLevel="1" x14ac:dyDescent="0.2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I484:R493">
    <cfRule type="expression" dxfId="10" priority="2" stopIfTrue="1">
      <formula>OR(AND(T484=1,T485=0),AND(T484=1,T483=1))</formula>
    </cfRule>
  </conditionalFormatting>
  <conditionalFormatting sqref="J507:R507 T507 J513:R606 T513:T606">
    <cfRule type="expression" dxfId="9" priority="12" stopIfTrue="1">
      <formula>AND(OFFSET($T$484,$AD507,$AC507)=1,OFFSET($T$484,$AD506,$AC507)=1)</formula>
    </cfRule>
  </conditionalFormatting>
  <conditionalFormatting sqref="J508:R512 T508:T512">
    <cfRule type="expression" dxfId="8" priority="1" stopIfTrue="1">
      <formula>AND(OFFSET($T$494,$AD508,$AC508)=1,OFFSET($T$494,$AD507,$AC508)=1)</formula>
    </cfRule>
  </conditionalFormatting>
  <conditionalFormatting sqref="J149:S149">
    <cfRule type="expression" dxfId="7" priority="7">
      <formula>J$150&lt;MIN(i_date_node_zm)</formula>
    </cfRule>
  </conditionalFormatting>
  <conditionalFormatting sqref="M452:V461">
    <cfRule type="expression" dxfId="6" priority="3">
      <formula>OR(AND(T484=1,T485=0),AND(T484=1,T483=1))</formula>
    </cfRule>
  </conditionalFormatting>
  <conditionalFormatting sqref="N643:N742">
    <cfRule type="expression" dxfId="5" priority="10" stopIfTrue="1">
      <formula>AND(N643&lt;$S643,OFFSET($T$484,$AD643,$AC643,1,1)&gt;0)</formula>
    </cfRule>
  </conditionalFormatting>
  <conditionalFormatting sqref="P643:P742">
    <cfRule type="expression" dxfId="4" priority="11"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73" t="s">
        <v>897</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 customHeight="1" outlineLevel="1" x14ac:dyDescent="0.25">
      <c r="A72" s="7"/>
      <c r="B72" s="8"/>
      <c r="C72" s="18"/>
      <c r="D72" s="18"/>
      <c r="E72" s="18"/>
      <c r="F72" s="572" t="s">
        <v>91</v>
      </c>
      <c r="G72" s="24" t="s">
        <v>1033</v>
      </c>
      <c r="H72" s="148" t="s">
        <v>251</v>
      </c>
      <c r="I72" s="23"/>
      <c r="J72" s="24" t="s">
        <v>91</v>
      </c>
      <c r="K72" s="24" t="s">
        <v>1033</v>
      </c>
      <c r="L72" s="24" t="s">
        <v>251</v>
      </c>
      <c r="M72" s="23"/>
      <c r="N72" s="24" t="s">
        <v>91</v>
      </c>
      <c r="O72" s="24" t="s">
        <v>1033</v>
      </c>
      <c r="P72" s="24" t="s">
        <v>251</v>
      </c>
      <c r="Q72" s="23"/>
      <c r="R72" s="24" t="s">
        <v>91</v>
      </c>
      <c r="S72" s="24" t="s">
        <v>1033</v>
      </c>
      <c r="T72" s="24" t="s">
        <v>251</v>
      </c>
      <c r="U72" s="23"/>
      <c r="V72" s="572" t="s">
        <v>251</v>
      </c>
      <c r="W72" s="23"/>
      <c r="X72" s="23"/>
      <c r="Y72" s="23"/>
      <c r="Z72" s="17"/>
      <c r="AA72" s="9"/>
      <c r="AB72" s="9"/>
      <c r="AC72" s="9"/>
    </row>
    <row r="73" spans="1:29" ht="14.1" customHeight="1" outlineLevel="1" x14ac:dyDescent="0.2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 customHeight="1" outlineLevel="1" x14ac:dyDescent="0.2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 customHeight="1" outlineLevel="1" x14ac:dyDescent="0.2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896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25">
      <c r="A100" s="7"/>
      <c r="B100" s="8"/>
      <c r="C100" s="18"/>
      <c r="D100" s="18"/>
      <c r="E100" s="18" t="s">
        <v>246</v>
      </c>
      <c r="F100" s="18"/>
      <c r="G100" s="24" t="s">
        <v>98</v>
      </c>
      <c r="H100" s="24" t="s">
        <v>259</v>
      </c>
      <c r="I100" s="24"/>
      <c r="J100" s="24" t="s">
        <v>91</v>
      </c>
      <c r="K100" s="24" t="s">
        <v>1033</v>
      </c>
      <c r="L100" s="24" t="s">
        <v>251</v>
      </c>
      <c r="M100" s="24"/>
      <c r="N100" s="24" t="s">
        <v>91</v>
      </c>
      <c r="O100" s="24" t="s">
        <v>1033</v>
      </c>
      <c r="P100" s="24" t="s">
        <v>251</v>
      </c>
      <c r="Q100" s="24"/>
      <c r="R100" s="24" t="s">
        <v>91</v>
      </c>
      <c r="S100" s="24" t="s">
        <v>1033</v>
      </c>
      <c r="T100" s="24" t="s">
        <v>251</v>
      </c>
      <c r="U100" s="24"/>
      <c r="V100" s="24" t="s">
        <v>91</v>
      </c>
      <c r="W100" s="24" t="s">
        <v>1033</v>
      </c>
      <c r="X100" s="24" t="s">
        <v>251</v>
      </c>
      <c r="Y100" s="25"/>
      <c r="Z100" s="17"/>
      <c r="AA100" s="9"/>
      <c r="AB100" s="9"/>
      <c r="AC100" s="9"/>
    </row>
    <row r="101" spans="1:29" ht="13.5" customHeight="1" outlineLevel="1" x14ac:dyDescent="0.2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2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2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2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2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2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2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2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2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2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2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2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2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2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2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2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2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2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2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2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2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2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2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25">
      <c r="A124" s="7"/>
      <c r="B124" s="8"/>
      <c r="C124" s="18"/>
      <c r="D124" s="34"/>
      <c r="E124" s="655" t="s">
        <v>718</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2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2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25">
      <c r="A127" s="7"/>
      <c r="B127" s="8"/>
      <c r="C127" s="18"/>
      <c r="D127" s="34"/>
      <c r="E127" s="579" t="s">
        <v>719</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2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2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2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25">
      <c r="A131" s="7"/>
      <c r="B131" s="8"/>
      <c r="C131" s="18"/>
      <c r="D131" s="34"/>
      <c r="E131" s="655" t="s">
        <v>717</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2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2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2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2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2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2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2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2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2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2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2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2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2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2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2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2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2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2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2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2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0999999999999996" customHeight="1" outlineLevel="1" x14ac:dyDescent="0.2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35" customHeight="1" outlineLevel="1" x14ac:dyDescent="0.2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2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2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topLeftCell="A245" zoomScale="80" zoomScaleNormal="80" workbookViewId="0">
      <selection activeCell="R351" sqref="R351"/>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collapsed="1" x14ac:dyDescent="0.2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hidden="1" outlineLevel="2" x14ac:dyDescent="0.2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0999999999999996" customHeight="1" thickBot="1" x14ac:dyDescent="0.3">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0999999999999996" customHeight="1" outlineLevel="1" collapsed="1" x14ac:dyDescent="0.2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2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00000000000001" customHeight="1" x14ac:dyDescent="0.2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00000000000001" customHeight="1" outlineLevel="1" collapsed="1" x14ac:dyDescent="0.2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0999999999999996" hidden="1" customHeight="1" outlineLevel="2" x14ac:dyDescent="0.2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0999999999999996" customHeight="1" outlineLevel="1" x14ac:dyDescent="0.2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2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25">
      <c r="A11" s="250"/>
      <c r="B11" s="259"/>
      <c r="C11" s="252">
        <f>INT($C$6)+1.045</f>
        <v>2.0449999999999999</v>
      </c>
      <c r="D11" s="275"/>
      <c r="E11" s="330"/>
      <c r="F11" s="330"/>
      <c r="G11" s="275"/>
      <c r="H11" s="280" t="s">
        <v>393</v>
      </c>
      <c r="I11" s="476">
        <v>44910.6743796296</v>
      </c>
      <c r="J11" s="840" t="s">
        <v>1154</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collapsed="1" x14ac:dyDescent="0.25">
      <c r="A12" s="250"/>
      <c r="B12" s="259"/>
      <c r="C12" s="252">
        <f>INT($C$6)+1.045</f>
        <v>2.0449999999999999</v>
      </c>
      <c r="D12" s="275"/>
      <c r="E12" s="330"/>
      <c r="F12" s="330"/>
      <c r="G12" s="275"/>
      <c r="H12" s="280" t="s">
        <v>394</v>
      </c>
      <c r="I12" s="374">
        <v>45124.979479745401</v>
      </c>
      <c r="J12" s="843" t="s">
        <v>1164</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0999999999999996" hidden="1" customHeight="1" outlineLevel="3" x14ac:dyDescent="0.2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0999999999999996" hidden="1" customHeight="1" outlineLevel="3" x14ac:dyDescent="0.2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2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2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2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2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2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0999999999999996" hidden="1" customHeight="1" outlineLevel="3" x14ac:dyDescent="0.2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0999999999999996" hidden="1" customHeight="1" outlineLevel="2" x14ac:dyDescent="0.2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0999999999999996" customHeight="1" outlineLevel="1" x14ac:dyDescent="0.2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0999999999999996" customHeight="1" collapsed="1" x14ac:dyDescent="0.2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hidden="1" outlineLevel="2" x14ac:dyDescent="0.2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hidden="1" outlineLevel="2" x14ac:dyDescent="0.2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0999999999999996" customHeight="1" thickBot="1" x14ac:dyDescent="0.3">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0999999999999996" customHeight="1" outlineLevel="1" collapsed="1" x14ac:dyDescent="0.2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2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00000000000001" customHeight="1" x14ac:dyDescent="0.2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00000000000001" customHeight="1" outlineLevel="1" collapsed="1" x14ac:dyDescent="0.2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0999999999999996" hidden="1" customHeight="1" outlineLevel="2" x14ac:dyDescent="0.2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hidden="1" outlineLevel="2" x14ac:dyDescent="0.2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hidden="1" outlineLevel="2" x14ac:dyDescent="0.2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hidden="1" outlineLevel="2" x14ac:dyDescent="0.2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hidden="1" outlineLevel="2" x14ac:dyDescent="0.2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85" hidden="1" customHeight="1" outlineLevel="2" collapsed="1" x14ac:dyDescent="0.2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25">
      <c r="A37" s="250"/>
      <c r="B37" s="259"/>
      <c r="C37" s="252">
        <f>INT(MAX($C$40:$C$169))+1</f>
        <v>5</v>
      </c>
      <c r="D37" s="275"/>
      <c r="E37" s="330"/>
      <c r="F37" s="330"/>
      <c r="G37" s="275"/>
      <c r="AQ37" s="275"/>
      <c r="AR37" s="262"/>
      <c r="AS37" s="250"/>
      <c r="AT37" s="250"/>
      <c r="AU37" s="250"/>
    </row>
    <row r="38" spans="1:47" hidden="1" outlineLevel="4" x14ac:dyDescent="0.25">
      <c r="A38" s="250"/>
      <c r="B38" s="259" t="s">
        <v>389</v>
      </c>
      <c r="C38" s="252">
        <f>INT(MAX($C$40:$C$169))+1</f>
        <v>5</v>
      </c>
      <c r="D38" s="275" t="s">
        <v>390</v>
      </c>
      <c r="E38" s="330"/>
      <c r="F38" s="330"/>
      <c r="G38" s="275"/>
      <c r="AQ38" s="275"/>
      <c r="AR38" s="262"/>
      <c r="AS38" s="250"/>
      <c r="AT38" s="250"/>
      <c r="AU38" s="250"/>
    </row>
    <row r="39" spans="1:47" outlineLevel="1" collapsed="1" x14ac:dyDescent="0.2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0999999999999996" hidden="1" customHeight="1" outlineLevel="3" x14ac:dyDescent="0.2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hidden="1" outlineLevel="2" x14ac:dyDescent="0.25">
      <c r="A41" s="250"/>
      <c r="B41" s="259"/>
      <c r="C41" s="252">
        <f>INT($C$29)+2</f>
        <v>3</v>
      </c>
      <c r="D41" s="275"/>
      <c r="E41" s="330"/>
      <c r="F41" s="330"/>
      <c r="G41" s="275"/>
      <c r="H41" s="280" t="s">
        <v>406</v>
      </c>
      <c r="I41" s="296"/>
      <c r="J41" s="297">
        <v>2</v>
      </c>
      <c r="K41" s="280"/>
      <c r="L41" s="280" t="s">
        <v>866</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hidden="1" outlineLevel="2" x14ac:dyDescent="0.2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hidden="1" outlineLevel="2" x14ac:dyDescent="0.2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hidden="1" outlineLevel="2" x14ac:dyDescent="0.2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hidden="1" outlineLevel="2" collapsed="1" x14ac:dyDescent="0.2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2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2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2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25">
      <c r="A49" s="250"/>
      <c r="B49" s="259"/>
      <c r="C49" s="252">
        <v>4</v>
      </c>
      <c r="D49" s="275"/>
      <c r="E49" s="330"/>
      <c r="F49" s="330"/>
      <c r="G49" s="275"/>
      <c r="H49" s="280" t="s">
        <v>421</v>
      </c>
      <c r="I49" s="280"/>
      <c r="J49" s="283">
        <v>35</v>
      </c>
      <c r="K49" s="280"/>
      <c r="L49" s="280" t="s">
        <v>929</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2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25">
      <c r="A51" s="250"/>
      <c r="B51" s="259"/>
      <c r="C51" s="252">
        <v>4</v>
      </c>
      <c r="D51" s="275"/>
      <c r="E51" s="330"/>
      <c r="F51" s="330"/>
      <c r="G51" s="275"/>
      <c r="H51" s="280" t="s">
        <v>1099</v>
      </c>
      <c r="I51" s="732" t="s">
        <v>1100</v>
      </c>
      <c r="J51" s="316">
        <f>20*0</f>
        <v>0</v>
      </c>
      <c r="K51" s="280"/>
      <c r="L51" s="280" t="s">
        <v>1101</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2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2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2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2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2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2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0999999999999996" hidden="1" customHeight="1" outlineLevel="2" x14ac:dyDescent="0.2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2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933</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7.25" outlineLevel="1" collapsed="1" x14ac:dyDescent="0.2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934</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0999999999999996" hidden="1" customHeight="1" outlineLevel="3" x14ac:dyDescent="0.2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2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722</v>
      </c>
      <c r="Y62" s="347"/>
      <c r="Z62" s="347"/>
      <c r="AA62" s="347"/>
      <c r="AB62" s="347"/>
      <c r="AC62" s="347"/>
      <c r="AD62" s="347"/>
      <c r="AE62" s="347"/>
      <c r="AF62" s="347"/>
      <c r="AG62" s="347"/>
      <c r="AH62" s="280" t="s">
        <v>1013</v>
      </c>
      <c r="AI62" s="280"/>
      <c r="AJ62" s="280">
        <f>COUNT($J$65:$J$74)</f>
        <v>10</v>
      </c>
      <c r="AK62" s="280"/>
      <c r="AL62" s="280"/>
      <c r="AM62" s="280"/>
      <c r="AN62" s="280"/>
      <c r="AO62" s="280"/>
      <c r="AP62" s="280"/>
      <c r="AQ62" s="275"/>
      <c r="AR62" s="262"/>
      <c r="AS62" s="250"/>
      <c r="AT62" s="250"/>
      <c r="AU62" s="250"/>
    </row>
    <row r="63" spans="1:47" hidden="1" outlineLevel="2" x14ac:dyDescent="0.2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721</v>
      </c>
      <c r="Z63" s="751"/>
      <c r="AA63" s="751"/>
      <c r="AB63" s="751"/>
      <c r="AC63" s="751"/>
      <c r="AD63" s="751"/>
      <c r="AE63" s="752"/>
      <c r="AF63" s="752"/>
      <c r="AG63" s="753"/>
      <c r="AH63" s="749"/>
      <c r="AI63" s="302" t="s">
        <v>1124</v>
      </c>
      <c r="AJ63" s="302"/>
      <c r="AK63" s="296"/>
      <c r="AL63" s="296"/>
      <c r="AM63" s="296"/>
      <c r="AN63" s="302" t="s">
        <v>1126</v>
      </c>
      <c r="AO63" s="302"/>
      <c r="AP63" s="302"/>
      <c r="AQ63" s="275"/>
      <c r="AR63" s="262"/>
      <c r="AS63" s="250"/>
      <c r="AT63" s="250"/>
      <c r="AU63" s="250"/>
    </row>
    <row r="64" spans="1:47" ht="45" hidden="1" customHeight="1" outlineLevel="2" x14ac:dyDescent="0.25">
      <c r="A64" s="250"/>
      <c r="B64" s="259"/>
      <c r="C64" s="252">
        <f>INT($C$29)+2</f>
        <v>3</v>
      </c>
      <c r="D64" s="275"/>
      <c r="E64" s="736" t="s">
        <v>1123</v>
      </c>
      <c r="F64" s="736" t="s">
        <v>1116</v>
      </c>
      <c r="G64" s="275"/>
      <c r="H64" s="280"/>
      <c r="I64" s="346" t="s">
        <v>439</v>
      </c>
      <c r="J64" s="346" t="s">
        <v>152</v>
      </c>
      <c r="K64" s="346" t="s">
        <v>151</v>
      </c>
      <c r="L64" s="346" t="s">
        <v>432</v>
      </c>
      <c r="M64" s="347"/>
      <c r="N64" s="756" t="s">
        <v>800</v>
      </c>
      <c r="O64" s="652" t="s">
        <v>799</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1127</v>
      </c>
      <c r="AI64" s="346" t="s">
        <v>1119</v>
      </c>
      <c r="AJ64" s="346" t="s">
        <v>1118</v>
      </c>
      <c r="AK64" s="756" t="s">
        <v>1114</v>
      </c>
      <c r="AL64" s="756" t="s">
        <v>1125</v>
      </c>
      <c r="AM64" s="756" t="s">
        <v>1115</v>
      </c>
      <c r="AN64" s="756" t="s">
        <v>1120</v>
      </c>
      <c r="AO64" s="756" t="s">
        <v>1121</v>
      </c>
      <c r="AP64" s="756" t="s">
        <v>1122</v>
      </c>
      <c r="AQ64" s="275"/>
      <c r="AR64" s="262"/>
      <c r="AS64" s="250"/>
      <c r="AT64" s="250"/>
      <c r="AU64" s="250"/>
    </row>
    <row r="65" spans="1:47" hidden="1" outlineLevel="2" x14ac:dyDescent="0.25">
      <c r="A65" s="250"/>
      <c r="B65" s="259"/>
      <c r="C65" s="252">
        <f>INT($C$29)+2</f>
        <v>3</v>
      </c>
      <c r="D65" s="275"/>
      <c r="E65" s="330">
        <v>-1</v>
      </c>
      <c r="F65" s="737">
        <f>$K65+364*($K65&lt;$AN65)</f>
        <v>43936</v>
      </c>
      <c r="G65" s="275"/>
      <c r="H65" s="296"/>
      <c r="I65" s="496" t="s">
        <v>796</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43733</v>
      </c>
      <c r="AP65" s="771">
        <f>INDEX(Periods!$F$21:$O$31,INDEX(Annual!EndGS,1,$E65+2)+2,$E65+2)</f>
        <v>43778</v>
      </c>
      <c r="AQ65" s="275"/>
      <c r="AR65" s="262"/>
      <c r="AS65" s="250"/>
      <c r="AT65" s="250"/>
      <c r="AU65" s="250"/>
    </row>
    <row r="66" spans="1:47" hidden="1" outlineLevel="2" x14ac:dyDescent="0.2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43</v>
      </c>
      <c r="M66" s="773"/>
      <c r="N66" s="280"/>
      <c r="O66" s="547">
        <v>200</v>
      </c>
      <c r="P66" s="547">
        <v>493</v>
      </c>
      <c r="Q66" s="312">
        <v>0.81</v>
      </c>
      <c r="R66" s="312">
        <v>0.81</v>
      </c>
      <c r="S66" s="661">
        <f>INDEX(Annual!i_pasture_stage_p6z,$J66+1,ROUNDDOWN((ROW($J66)-ROW($J$65))/i_p6_len,0)+1)</f>
        <v>0.2857142857142857</v>
      </c>
      <c r="T66" s="312">
        <v>0.3</v>
      </c>
      <c r="U66" s="297">
        <v>10</v>
      </c>
      <c r="V66" s="312">
        <v>7.4999999999999997E-2</v>
      </c>
      <c r="W66" s="280"/>
      <c r="X66" s="467">
        <v>1</v>
      </c>
      <c r="Y66" s="297">
        <v>50</v>
      </c>
      <c r="Z66" s="297">
        <v>50</v>
      </c>
      <c r="AA66" s="297">
        <v>50</v>
      </c>
      <c r="AB66" s="297">
        <v>100</v>
      </c>
      <c r="AC66" s="297">
        <v>275</v>
      </c>
      <c r="AD66" s="297">
        <v>275</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43733</v>
      </c>
      <c r="AP66" s="774">
        <f>INDEX(Periods!$F$21:$O$31,INDEX(Annual!EndGS,1,$E66+2)+2,$E66+2)</f>
        <v>43778</v>
      </c>
      <c r="AQ66" s="275"/>
      <c r="AR66" s="262"/>
      <c r="AS66" s="250"/>
      <c r="AT66" s="250"/>
      <c r="AU66" s="250"/>
    </row>
    <row r="67" spans="1:47" hidden="1" outlineLevel="2" x14ac:dyDescent="0.25">
      <c r="A67" s="250"/>
      <c r="B67" s="259"/>
      <c r="C67" s="252">
        <f t="shared" si="5"/>
        <v>3</v>
      </c>
      <c r="D67" s="275"/>
      <c r="E67" s="330">
        <v>-1</v>
      </c>
      <c r="F67" s="737">
        <f t="shared" si="6"/>
        <v>43628</v>
      </c>
      <c r="G67" s="275"/>
      <c r="H67" s="296"/>
      <c r="I67" s="296"/>
      <c r="J67" s="296">
        <v>2</v>
      </c>
      <c r="K67" s="475">
        <f>INDEX(Periods!$F$21:$O$30,J67+1,$E67+2)</f>
        <v>43628</v>
      </c>
      <c r="L67" s="772">
        <f t="shared" ca="1" si="1"/>
        <v>56</v>
      </c>
      <c r="M67" s="773"/>
      <c r="N67" s="280"/>
      <c r="O67" s="547">
        <v>217.75</v>
      </c>
      <c r="P67" s="547">
        <v>800</v>
      </c>
      <c r="Q67" s="312">
        <v>0.81</v>
      </c>
      <c r="R67" s="312">
        <v>0.81</v>
      </c>
      <c r="S67" s="661">
        <f>INDEX(Annual!i_pasture_stage_p6z,$J67+1,ROUNDDOWN((ROW($J67)-ROW($J$65))/i_p6_len,0)+1)</f>
        <v>1</v>
      </c>
      <c r="T67" s="312">
        <v>0.3</v>
      </c>
      <c r="U67" s="297">
        <v>10</v>
      </c>
      <c r="V67" s="312">
        <v>0</v>
      </c>
      <c r="W67" s="280"/>
      <c r="X67" s="467">
        <v>1</v>
      </c>
      <c r="Y67" s="297">
        <v>50</v>
      </c>
      <c r="Z67" s="297">
        <v>50</v>
      </c>
      <c r="AA67" s="297">
        <v>50</v>
      </c>
      <c r="AB67" s="297">
        <v>150</v>
      </c>
      <c r="AC67" s="297">
        <v>100</v>
      </c>
      <c r="AD67" s="297">
        <v>150</v>
      </c>
      <c r="AE67" s="297">
        <v>400</v>
      </c>
      <c r="AF67" s="297">
        <v>400</v>
      </c>
      <c r="AG67" s="297">
        <v>400</v>
      </c>
      <c r="AH67" s="280"/>
      <c r="AI67" s="280"/>
      <c r="AJ67" s="280"/>
      <c r="AK67" s="296" t="str">
        <f t="shared" si="7"/>
        <v>Early</v>
      </c>
      <c r="AL67" s="280">
        <f>IF($AK67="Early",$F67-$AN67,IF($AK67="Late",$F67-$AO67,MAX(0,$F67-$AP$65)))</f>
        <v>43</v>
      </c>
      <c r="AM67" s="280">
        <f t="shared" si="3"/>
        <v>1</v>
      </c>
      <c r="AN67" s="350">
        <f t="shared" si="4"/>
        <v>43585</v>
      </c>
      <c r="AO67" s="350">
        <f t="shared" ref="AO67:AO130" si="8">AO66</f>
        <v>43733</v>
      </c>
      <c r="AP67" s="774">
        <f>INDEX(Periods!$F$21:$O$31,INDEX(Annual!EndGS,1,$E67+2)+2,$E67+2)</f>
        <v>43778</v>
      </c>
      <c r="AQ67" s="275"/>
      <c r="AR67" s="262"/>
      <c r="AS67" s="250"/>
      <c r="AT67" s="250"/>
      <c r="AU67" s="250"/>
    </row>
    <row r="68" spans="1:47" hidden="1" outlineLevel="2" x14ac:dyDescent="0.25">
      <c r="A68" s="250"/>
      <c r="B68" s="259"/>
      <c r="C68" s="252">
        <f t="shared" si="5"/>
        <v>3</v>
      </c>
      <c r="D68" s="275"/>
      <c r="E68" s="330">
        <v>-1</v>
      </c>
      <c r="F68" s="737">
        <f t="shared" si="6"/>
        <v>43684</v>
      </c>
      <c r="G68" s="275"/>
      <c r="H68" s="296"/>
      <c r="I68" s="296"/>
      <c r="J68" s="296">
        <v>3</v>
      </c>
      <c r="K68" s="475">
        <f>INDEX(Periods!$F$21:$O$30,J68+1,$E68+2)</f>
        <v>43684</v>
      </c>
      <c r="L68" s="772">
        <f t="shared" ca="1" si="1"/>
        <v>49</v>
      </c>
      <c r="M68" s="773"/>
      <c r="N68" s="280"/>
      <c r="O68" s="547">
        <v>250</v>
      </c>
      <c r="P68" s="547">
        <v>1600</v>
      </c>
      <c r="Q68" s="312">
        <v>0.8</v>
      </c>
      <c r="R68" s="312">
        <v>0.8</v>
      </c>
      <c r="S68" s="661">
        <f>INDEX(Annual!i_pasture_stage_p6z,$J68+1,ROUNDDOWN((ROW($J68)-ROW($J$65))/i_p6_len,0)+1)</f>
        <v>1</v>
      </c>
      <c r="T68" s="312">
        <v>0.3</v>
      </c>
      <c r="U68" s="297">
        <v>10</v>
      </c>
      <c r="V68" s="312">
        <v>0</v>
      </c>
      <c r="W68" s="280"/>
      <c r="X68" s="467">
        <v>1</v>
      </c>
      <c r="Y68" s="297">
        <v>50</v>
      </c>
      <c r="Z68" s="297">
        <v>50</v>
      </c>
      <c r="AA68" s="297">
        <v>50</v>
      </c>
      <c r="AB68" s="297">
        <v>150</v>
      </c>
      <c r="AC68" s="297">
        <v>150</v>
      </c>
      <c r="AD68" s="297">
        <v>100</v>
      </c>
      <c r="AE68" s="297">
        <v>400</v>
      </c>
      <c r="AF68" s="297">
        <v>400</v>
      </c>
      <c r="AG68" s="297">
        <v>400</v>
      </c>
      <c r="AH68" s="280"/>
      <c r="AI68" s="280"/>
      <c r="AJ68" s="280"/>
      <c r="AK68" s="296" t="str">
        <f t="shared" si="7"/>
        <v>Early</v>
      </c>
      <c r="AL68" s="280">
        <f t="shared" ref="AL68:AL131" si="9">IF($AK68="Early",$F68-$AN68,IF($AK68="Late",$F68-$AO68,MAX(0,$F68-$AP$65)))</f>
        <v>99</v>
      </c>
      <c r="AM68" s="280">
        <f t="shared" si="3"/>
        <v>1</v>
      </c>
      <c r="AN68" s="350">
        <f t="shared" si="4"/>
        <v>43585</v>
      </c>
      <c r="AO68" s="350">
        <f t="shared" si="8"/>
        <v>43733</v>
      </c>
      <c r="AP68" s="774">
        <f>INDEX(Periods!$F$21:$O$31,INDEX(Annual!EndGS,1,$E68+2)+2,$E68+2)</f>
        <v>43778</v>
      </c>
      <c r="AQ68" s="275"/>
      <c r="AR68" s="262"/>
      <c r="AS68" s="250"/>
      <c r="AT68" s="250"/>
      <c r="AU68" s="250"/>
    </row>
    <row r="69" spans="1:47" hidden="1" outlineLevel="2" x14ac:dyDescent="0.25">
      <c r="A69" s="250"/>
      <c r="B69" s="259"/>
      <c r="C69" s="252">
        <f t="shared" si="5"/>
        <v>3</v>
      </c>
      <c r="D69" s="275"/>
      <c r="E69" s="330">
        <v>-1</v>
      </c>
      <c r="F69" s="737">
        <f t="shared" si="6"/>
        <v>43733</v>
      </c>
      <c r="G69" s="275"/>
      <c r="H69" s="296"/>
      <c r="I69" s="296"/>
      <c r="J69" s="296">
        <v>4</v>
      </c>
      <c r="K69" s="475">
        <f>INDEX(Periods!$F$21:$O$30,J69+1,$E69+2)</f>
        <v>43733</v>
      </c>
      <c r="L69" s="772">
        <f t="shared" ca="1" si="1"/>
        <v>20</v>
      </c>
      <c r="M69" s="773"/>
      <c r="N69" s="280"/>
      <c r="O69" s="547">
        <v>250</v>
      </c>
      <c r="P69" s="547">
        <v>4500</v>
      </c>
      <c r="Q69" s="312">
        <v>0.76</v>
      </c>
      <c r="R69" s="312">
        <v>0.78</v>
      </c>
      <c r="S69" s="661">
        <f>INDEX(Annual!i_pasture_stage_p6z,$J69+1,ROUNDDOWN((ROW($J69)-ROW($J$65))/i_p6_len,0)+1)</f>
        <v>1</v>
      </c>
      <c r="T69" s="312">
        <v>0.3</v>
      </c>
      <c r="U69" s="297">
        <v>10</v>
      </c>
      <c r="V69" s="312">
        <v>0</v>
      </c>
      <c r="W69" s="280"/>
      <c r="X69" s="467">
        <v>0.75</v>
      </c>
      <c r="Y69" s="297">
        <v>50</v>
      </c>
      <c r="Z69" s="297">
        <v>50</v>
      </c>
      <c r="AA69" s="297">
        <v>50</v>
      </c>
      <c r="AB69" s="297">
        <v>150</v>
      </c>
      <c r="AC69" s="297">
        <v>150</v>
      </c>
      <c r="AD69" s="297">
        <v>150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43733</v>
      </c>
      <c r="AP69" s="774">
        <f>INDEX(Periods!$F$21:$O$31,INDEX(Annual!EndGS,1,$E69+2)+2,$E69+2)</f>
        <v>43778</v>
      </c>
      <c r="AQ69" s="275"/>
      <c r="AR69" s="262"/>
      <c r="AS69" s="250"/>
      <c r="AT69" s="250"/>
      <c r="AU69" s="250"/>
    </row>
    <row r="70" spans="1:47" hidden="1" outlineLevel="2" x14ac:dyDescent="0.25">
      <c r="A70" s="250"/>
      <c r="B70" s="259"/>
      <c r="C70" s="252">
        <f t="shared" si="5"/>
        <v>3</v>
      </c>
      <c r="D70" s="275"/>
      <c r="E70" s="330">
        <v>-1</v>
      </c>
      <c r="F70" s="737">
        <f t="shared" si="6"/>
        <v>43753</v>
      </c>
      <c r="G70" s="275"/>
      <c r="H70" s="296"/>
      <c r="I70" s="296"/>
      <c r="J70" s="296">
        <v>5</v>
      </c>
      <c r="K70" s="475">
        <f>INDEX(Periods!$F$21:$O$30,J70+1,$E70+2)</f>
        <v>43753</v>
      </c>
      <c r="L70" s="772">
        <f t="shared" ca="1" si="1"/>
        <v>25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20</v>
      </c>
      <c r="AM70" s="280">
        <f t="shared" si="3"/>
        <v>1</v>
      </c>
      <c r="AN70" s="350">
        <f t="shared" si="4"/>
        <v>43585</v>
      </c>
      <c r="AO70" s="350">
        <f t="shared" si="8"/>
        <v>43733</v>
      </c>
      <c r="AP70" s="774">
        <f>INDEX(Periods!$F$21:$O$31,INDEX(Annual!EndGS,1,$E70+2)+2,$E70+2)</f>
        <v>43778</v>
      </c>
      <c r="AQ70" s="275"/>
      <c r="AR70" s="262"/>
      <c r="AS70" s="250"/>
      <c r="AT70" s="250"/>
      <c r="AU70" s="250"/>
    </row>
    <row r="71" spans="1:47" hidden="1" outlineLevel="2" x14ac:dyDescent="0.2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43733</v>
      </c>
      <c r="AP71" s="774">
        <f>INDEX(Periods!$F$21:$O$31,INDEX(Annual!EndGS,1,$E71+2)+2,$E71+2)</f>
        <v>43778</v>
      </c>
      <c r="AQ71" s="275"/>
      <c r="AR71" s="262"/>
      <c r="AS71" s="250"/>
      <c r="AT71" s="250"/>
      <c r="AU71" s="250"/>
    </row>
    <row r="72" spans="1:47" hidden="1" outlineLevel="2" x14ac:dyDescent="0.2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43733</v>
      </c>
      <c r="AP72" s="774">
        <f>INDEX(Periods!$F$21:$O$31,INDEX(Annual!EndGS,1,$E72+2)+2,$E72+2)</f>
        <v>43778</v>
      </c>
      <c r="AQ72" s="275"/>
      <c r="AR72" s="262"/>
      <c r="AS72" s="250"/>
      <c r="AT72" s="250"/>
      <c r="AU72" s="250"/>
    </row>
    <row r="73" spans="1:47" hidden="1" outlineLevel="2" x14ac:dyDescent="0.2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43733</v>
      </c>
      <c r="AP73" s="774">
        <f>INDEX(Periods!$F$21:$O$31,INDEX(Annual!EndGS,1,$E73+2)+2,$E73+2)</f>
        <v>43778</v>
      </c>
      <c r="AQ73" s="275"/>
      <c r="AR73" s="262"/>
      <c r="AS73" s="250"/>
      <c r="AT73" s="250"/>
      <c r="AU73" s="250"/>
    </row>
    <row r="74" spans="1:47" hidden="1" outlineLevel="2" x14ac:dyDescent="0.2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43733</v>
      </c>
      <c r="AP74" s="784">
        <f>INDEX(Periods!$F$21:$O$31,INDEX(Annual!EndGS,1,$E74+2)+2,$E74+2)</f>
        <v>43778</v>
      </c>
      <c r="AQ74" s="275"/>
      <c r="AR74" s="262"/>
      <c r="AS74" s="250"/>
      <c r="AT74" s="250"/>
      <c r="AU74" s="250"/>
    </row>
    <row r="75" spans="1:47" hidden="1" outlineLevel="2" x14ac:dyDescent="0.25">
      <c r="A75" s="250"/>
      <c r="B75" s="259"/>
      <c r="C75" s="252">
        <f t="shared" ref="C75" si="10">INT($C$29)+2</f>
        <v>3</v>
      </c>
      <c r="D75" s="275"/>
      <c r="E75" s="330">
        <v>0</v>
      </c>
      <c r="F75" s="737">
        <f t="shared" si="6"/>
        <v>43572</v>
      </c>
      <c r="G75" s="275"/>
      <c r="H75" s="296"/>
      <c r="I75" s="496" t="s">
        <v>741</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493</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7.4999999999999997E-2</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275</v>
      </c>
      <c r="AD75" s="733" cm="1">
        <f t="array" aca="1" ref="AD75" ca="1">INDEX(AD$65:AD$74,$AI75,1)*(1-$AH75)+INDEX(AD$65:AD$74,$AJ75,1)*($AH75)</f>
        <v>275</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43733</v>
      </c>
      <c r="AP75" s="771">
        <f>INDEX(Periods!$F$21:$O$31,INDEX(Annual!EndGS,1,$E75+2)+2,$E75+2)</f>
        <v>43784</v>
      </c>
      <c r="AQ75" s="275"/>
      <c r="AR75" s="262"/>
      <c r="AS75" s="250"/>
      <c r="AT75" s="250"/>
      <c r="AU75" s="250"/>
    </row>
    <row r="76" spans="1:47" hidden="1" outlineLevel="3" collapsed="1" x14ac:dyDescent="0.2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208.66860465116281</v>
      </c>
      <c r="P76" s="665" cm="1">
        <f t="array" aca="1" ref="P76" ca="1">INDEX(P$65:P$74,$AI76,1)*(1-$AH76)+INDEX(P$65:P$74,$AJ76,1)*($AH76)</f>
        <v>642.93023255813955</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3.8372093023255817E-2</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124.41860465116279</v>
      </c>
      <c r="AC76" s="734" cm="1">
        <f t="array" aca="1" ref="AC76" ca="1">INDEX(AC$65:AC$74,$AI76,1)*(1-$AH76)+INDEX(AC$65:AC$74,$AJ76,1)*($AH76)</f>
        <v>189.53488372093022</v>
      </c>
      <c r="AD76" s="734" cm="1">
        <f t="array" aca="1" ref="AD76" ca="1">INDEX(AD$65:AD$74,$AI76,1)*(1-$AH76)+INDEX(AD$65:AD$74,$AJ76,1)*($AH76)</f>
        <v>213.95348837209303</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0.48837209302325579</v>
      </c>
      <c r="AI76" s="280">
        <f t="shared" ref="AI76:AI139" si="14">MOD(SUMIFS($AM$65:$AM$74,$AK$65:$AK$74,$AK76,$AL$65:$AL$74,"&lt;="&amp;$AL76)-1,$AJ$62)+1</f>
        <v>2</v>
      </c>
      <c r="AJ76" s="280">
        <f t="shared" si="11"/>
        <v>3</v>
      </c>
      <c r="AK76" s="296" t="str">
        <f t="shared" si="7"/>
        <v>Early</v>
      </c>
      <c r="AL76" s="280">
        <f t="shared" si="9"/>
        <v>21</v>
      </c>
      <c r="AM76" s="280"/>
      <c r="AN76" s="350">
        <f t="shared" si="4"/>
        <v>43572</v>
      </c>
      <c r="AO76" s="350">
        <f t="shared" si="8"/>
        <v>43733</v>
      </c>
      <c r="AP76" s="774">
        <f>INDEX(Periods!$F$21:$O$31,INDEX(Annual!EndGS,1,$E76+2)+2,$E76+2)</f>
        <v>43784</v>
      </c>
      <c r="AQ76" s="275"/>
      <c r="AR76" s="262"/>
      <c r="AS76" s="250"/>
      <c r="AT76" s="250"/>
      <c r="AU76" s="250"/>
    </row>
    <row r="77" spans="1:47" hidden="1" outlineLevel="3" x14ac:dyDescent="0.2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3</v>
      </c>
      <c r="AJ77" s="280">
        <f>IF(OR(INDEX($AK$65:$AK$74,$AI77,1)=INDEX($AK$65:$AK$74,MOD($AI77,AJ$62)+1,1),INDEX($AK$65:$AK$74,$AI77,1)="Early"),MOD($AI77,AJ$62)+1,$AI77)</f>
        <v>4</v>
      </c>
      <c r="AK77" s="296" t="str">
        <f t="shared" si="7"/>
        <v>Early</v>
      </c>
      <c r="AL77" s="280">
        <f t="shared" si="9"/>
        <v>56</v>
      </c>
      <c r="AM77" s="280"/>
      <c r="AN77" s="350">
        <f t="shared" si="4"/>
        <v>43572</v>
      </c>
      <c r="AO77" s="350">
        <f t="shared" si="8"/>
        <v>43733</v>
      </c>
      <c r="AP77" s="774">
        <f>INDEX(Periods!$F$21:$O$31,INDEX(Annual!EndGS,1,$E77+2)+2,$E77+2)</f>
        <v>43784</v>
      </c>
      <c r="AQ77" s="275"/>
      <c r="AR77" s="262"/>
      <c r="AS77" s="250"/>
      <c r="AT77" s="250"/>
      <c r="AU77" s="250"/>
    </row>
    <row r="78" spans="1:47" hidden="1" outlineLevel="3" x14ac:dyDescent="0.2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2369.3877551020405</v>
      </c>
      <c r="Q78" s="666" cm="1">
        <f t="array" aca="1" ref="Q78" ca="1">INDEX(Q$65:Q$74,$AI78,1)*(1-$AH78)+INDEX(Q$65:Q$74,$AJ78,1)*($AH78)</f>
        <v>0.78938775510204073</v>
      </c>
      <c r="R78" s="666" cm="1">
        <f t="array" aca="1" ref="R78" ca="1">INDEX(R$65:R$74,$AI78,1)*(1-$AH78)+INDEX(R$65:R$74,$AJ78,1)*($AH78)</f>
        <v>0.79469387755102039</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0.93367346938775508</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113.26530612244898</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0.26530612244897961</v>
      </c>
      <c r="AI78" s="280">
        <f t="shared" si="14"/>
        <v>4</v>
      </c>
      <c r="AJ78" s="280">
        <f t="shared" ref="AJ78:AJ141" si="15">IF(OR(INDEX($AK$65:$AK$74,$AI78,1)=INDEX($AK$65:$AK$74,MOD($AI78,AJ$62)+1,1),INDEX($AK$65:$AK$74,$AI78,1)="Early"),MOD($AI78,AJ$62)+1,$AI78)</f>
        <v>5</v>
      </c>
      <c r="AK78" s="296" t="str">
        <f t="shared" si="7"/>
        <v>Early</v>
      </c>
      <c r="AL78" s="280">
        <f t="shared" si="9"/>
        <v>112</v>
      </c>
      <c r="AM78" s="280"/>
      <c r="AN78" s="350">
        <f t="shared" si="4"/>
        <v>43572</v>
      </c>
      <c r="AO78" s="350">
        <f t="shared" si="8"/>
        <v>43733</v>
      </c>
      <c r="AP78" s="774">
        <f>INDEX(Periods!$F$21:$O$31,INDEX(Annual!EndGS,1,$E78+2)+2,$E78+2)</f>
        <v>43784</v>
      </c>
      <c r="AQ78" s="275"/>
      <c r="AR78" s="262"/>
      <c r="AS78" s="250"/>
      <c r="AT78" s="250"/>
      <c r="AU78" s="250"/>
    </row>
    <row r="79" spans="1:47" hidden="1" outlineLevel="3" x14ac:dyDescent="0.2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5</v>
      </c>
      <c r="AJ79" s="280">
        <f t="shared" si="15"/>
        <v>6</v>
      </c>
      <c r="AK79" s="296" t="str">
        <f t="shared" si="7"/>
        <v>Late</v>
      </c>
      <c r="AL79" s="280">
        <f t="shared" si="9"/>
        <v>0</v>
      </c>
      <c r="AM79" s="280"/>
      <c r="AN79" s="350">
        <f t="shared" si="4"/>
        <v>43572</v>
      </c>
      <c r="AO79" s="350">
        <f t="shared" si="8"/>
        <v>43733</v>
      </c>
      <c r="AP79" s="774">
        <f>INDEX(Periods!$F$21:$O$31,INDEX(Annual!EndGS,1,$E79+2)+2,$E79+2)</f>
        <v>43784</v>
      </c>
      <c r="AQ79" s="275"/>
      <c r="AR79" s="262"/>
      <c r="AS79" s="250"/>
      <c r="AT79" s="250"/>
      <c r="AU79" s="250"/>
    </row>
    <row r="80" spans="1:47" hidden="1" outlineLevel="3" x14ac:dyDescent="0.2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v>
      </c>
      <c r="AI80" s="280">
        <f t="shared" si="14"/>
        <v>6</v>
      </c>
      <c r="AJ80" s="280">
        <f t="shared" si="15"/>
        <v>6</v>
      </c>
      <c r="AK80" s="296" t="str">
        <f t="shared" si="7"/>
        <v>Late</v>
      </c>
      <c r="AL80" s="280">
        <f t="shared" si="9"/>
        <v>20</v>
      </c>
      <c r="AM80" s="280"/>
      <c r="AN80" s="350">
        <f t="shared" si="4"/>
        <v>43572</v>
      </c>
      <c r="AO80" s="350">
        <f t="shared" si="8"/>
        <v>43733</v>
      </c>
      <c r="AP80" s="774">
        <f>INDEX(Periods!$F$21:$O$31,INDEX(Annual!EndGS,1,$E80+2)+2,$E80+2)</f>
        <v>43784</v>
      </c>
      <c r="AQ80" s="275"/>
      <c r="AR80" s="262"/>
      <c r="AS80" s="250"/>
      <c r="AT80" s="250"/>
      <c r="AU80" s="250"/>
    </row>
    <row r="81" spans="1:47" hidden="1" outlineLevel="3" x14ac:dyDescent="0.2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43733</v>
      </c>
      <c r="AP81" s="774">
        <f>INDEX(Periods!$F$21:$O$31,INDEX(Annual!EndGS,1,$E81+2)+2,$E81+2)</f>
        <v>43784</v>
      </c>
      <c r="AQ81" s="275"/>
      <c r="AR81" s="262"/>
      <c r="AS81" s="250"/>
      <c r="AT81" s="250"/>
      <c r="AU81" s="250"/>
    </row>
    <row r="82" spans="1:47" hidden="1" outlineLevel="3" x14ac:dyDescent="0.2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43733</v>
      </c>
      <c r="AP82" s="774">
        <f>INDEX(Periods!$F$21:$O$31,INDEX(Annual!EndGS,1,$E82+2)+2,$E82+2)</f>
        <v>43784</v>
      </c>
      <c r="AQ82" s="275"/>
      <c r="AR82" s="262"/>
      <c r="AS82" s="250"/>
      <c r="AT82" s="250"/>
      <c r="AU82" s="250"/>
    </row>
    <row r="83" spans="1:47" hidden="1" outlineLevel="3" x14ac:dyDescent="0.2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43733</v>
      </c>
      <c r="AP83" s="774">
        <f>INDEX(Periods!$F$21:$O$31,INDEX(Annual!EndGS,1,$E83+2)+2,$E83+2)</f>
        <v>43784</v>
      </c>
      <c r="AQ83" s="275"/>
      <c r="AR83" s="262"/>
      <c r="AS83" s="250"/>
      <c r="AT83" s="250"/>
      <c r="AU83" s="250"/>
    </row>
    <row r="84" spans="1:47" hidden="1" outlineLevel="3" x14ac:dyDescent="0.2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43733</v>
      </c>
      <c r="AP84" s="784">
        <f>INDEX(Periods!$F$21:$O$31,INDEX(Annual!EndGS,1,$E84+2)+2,$E84+2)</f>
        <v>43784</v>
      </c>
      <c r="AQ84" s="275"/>
      <c r="AR84" s="262"/>
      <c r="AS84" s="250"/>
      <c r="AT84" s="250"/>
      <c r="AU84" s="250"/>
    </row>
    <row r="85" spans="1:47" hidden="1" outlineLevel="2" collapsed="1" x14ac:dyDescent="0.25">
      <c r="A85" s="250"/>
      <c r="B85" s="259"/>
      <c r="C85" s="252">
        <f t="shared" ref="C85" si="16">INT($C$29)+2</f>
        <v>3</v>
      </c>
      <c r="D85" s="275"/>
      <c r="E85" s="330">
        <v>1</v>
      </c>
      <c r="F85" s="737">
        <f t="shared" si="6"/>
        <v>43572</v>
      </c>
      <c r="G85" s="275"/>
      <c r="H85" s="296"/>
      <c r="I85" s="496" t="s">
        <v>733</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493</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7.4999999999999997E-2</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275</v>
      </c>
      <c r="AD85" s="733" cm="1">
        <f t="array" aca="1" ref="AD85" ca="1">INDEX(AD$65:AD$74,$AI85,1)*(1-$AH85)+INDEX(AD$65:AD$74,$AJ85,1)*($AH85)</f>
        <v>275</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43733</v>
      </c>
      <c r="AP85" s="771">
        <f>INDEX(Periods!$F$21:$O$31,INDEX(Annual!EndGS,1,$E85+2)+2,$E85+2)</f>
        <v>43769</v>
      </c>
      <c r="AQ85" s="275"/>
      <c r="AR85" s="262"/>
      <c r="AS85" s="250"/>
      <c r="AT85" s="250"/>
      <c r="AU85" s="250"/>
    </row>
    <row r="86" spans="1:47" hidden="1" outlineLevel="3" collapsed="1" x14ac:dyDescent="0.2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208.66860465116281</v>
      </c>
      <c r="P86" s="665" cm="1">
        <f t="array" aca="1" ref="P86" ca="1">INDEX(P$65:P$74,$AI86,1)*(1-$AH86)+INDEX(P$65:P$74,$AJ86,1)*($AH86)</f>
        <v>642.93023255813955</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3.8372093023255817E-2</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124.41860465116279</v>
      </c>
      <c r="AC86" s="734" cm="1">
        <f t="array" aca="1" ref="AC86" ca="1">INDEX(AC$65:AC$74,$AI86,1)*(1-$AH86)+INDEX(AC$65:AC$74,$AJ86,1)*($AH86)</f>
        <v>189.53488372093022</v>
      </c>
      <c r="AD86" s="734" cm="1">
        <f t="array" aca="1" ref="AD86" ca="1">INDEX(AD$65:AD$74,$AI86,1)*(1-$AH86)+INDEX(AD$65:AD$74,$AJ86,1)*($AH86)</f>
        <v>213.95348837209303</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0.48837209302325579</v>
      </c>
      <c r="AI86" s="280">
        <f t="shared" si="14"/>
        <v>2</v>
      </c>
      <c r="AJ86" s="280">
        <f t="shared" si="15"/>
        <v>3</v>
      </c>
      <c r="AK86" s="296" t="str">
        <f t="shared" si="7"/>
        <v>Early</v>
      </c>
      <c r="AL86" s="280">
        <f t="shared" si="9"/>
        <v>21</v>
      </c>
      <c r="AM86" s="280"/>
      <c r="AN86" s="350">
        <f t="shared" si="4"/>
        <v>43572</v>
      </c>
      <c r="AO86" s="350">
        <f t="shared" si="8"/>
        <v>43733</v>
      </c>
      <c r="AP86" s="774">
        <f>INDEX(Periods!$F$21:$O$31,INDEX(Annual!EndGS,1,$E86+2)+2,$E86+2)</f>
        <v>43769</v>
      </c>
      <c r="AQ86" s="275"/>
      <c r="AR86" s="262"/>
      <c r="AS86" s="250"/>
      <c r="AT86" s="250"/>
      <c r="AU86" s="250"/>
    </row>
    <row r="87" spans="1:47" hidden="1" outlineLevel="3" x14ac:dyDescent="0.2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3</v>
      </c>
      <c r="AJ87" s="280">
        <f t="shared" si="15"/>
        <v>4</v>
      </c>
      <c r="AK87" s="296" t="str">
        <f t="shared" si="7"/>
        <v>Early</v>
      </c>
      <c r="AL87" s="280">
        <f t="shared" si="9"/>
        <v>56</v>
      </c>
      <c r="AM87" s="280"/>
      <c r="AN87" s="350">
        <f t="shared" si="4"/>
        <v>43572</v>
      </c>
      <c r="AO87" s="350">
        <f t="shared" si="8"/>
        <v>43733</v>
      </c>
      <c r="AP87" s="774">
        <f>INDEX(Periods!$F$21:$O$31,INDEX(Annual!EndGS,1,$E87+2)+2,$E87+2)</f>
        <v>43769</v>
      </c>
      <c r="AQ87" s="275"/>
      <c r="AR87" s="262"/>
      <c r="AS87" s="250"/>
      <c r="AT87" s="250"/>
      <c r="AU87" s="250"/>
    </row>
    <row r="88" spans="1:47" hidden="1" outlineLevel="3" x14ac:dyDescent="0.2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2369.3877551020405</v>
      </c>
      <c r="Q88" s="666" cm="1">
        <f t="array" aca="1" ref="Q88" ca="1">INDEX(Q$65:Q$74,$AI88,1)*(1-$AH88)+INDEX(Q$65:Q$74,$AJ88,1)*($AH88)</f>
        <v>0.78938775510204073</v>
      </c>
      <c r="R88" s="666" cm="1">
        <f t="array" aca="1" ref="R88" ca="1">INDEX(R$65:R$74,$AI88,1)*(1-$AH88)+INDEX(R$65:R$74,$AJ88,1)*($AH88)</f>
        <v>0.79469387755102039</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0.93367346938775508</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113.26530612244898</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0.26530612244897961</v>
      </c>
      <c r="AI88" s="280">
        <f t="shared" si="14"/>
        <v>4</v>
      </c>
      <c r="AJ88" s="280">
        <f t="shared" si="15"/>
        <v>5</v>
      </c>
      <c r="AK88" s="296" t="str">
        <f t="shared" si="7"/>
        <v>Early</v>
      </c>
      <c r="AL88" s="280">
        <f t="shared" si="9"/>
        <v>112</v>
      </c>
      <c r="AM88" s="280"/>
      <c r="AN88" s="350">
        <f t="shared" si="4"/>
        <v>43572</v>
      </c>
      <c r="AO88" s="350">
        <f t="shared" si="8"/>
        <v>43733</v>
      </c>
      <c r="AP88" s="774">
        <f>INDEX(Periods!$F$21:$O$31,INDEX(Annual!EndGS,1,$E88+2)+2,$E88+2)</f>
        <v>43769</v>
      </c>
      <c r="AQ88" s="275"/>
      <c r="AR88" s="262"/>
      <c r="AS88" s="250"/>
      <c r="AT88" s="250"/>
      <c r="AU88" s="250"/>
    </row>
    <row r="89" spans="1:47" hidden="1" outlineLevel="3" x14ac:dyDescent="0.2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5</v>
      </c>
      <c r="AJ89" s="280">
        <f t="shared" si="15"/>
        <v>6</v>
      </c>
      <c r="AK89" s="296" t="str">
        <f t="shared" si="7"/>
        <v>Late</v>
      </c>
      <c r="AL89" s="280">
        <f t="shared" si="9"/>
        <v>0</v>
      </c>
      <c r="AM89" s="280"/>
      <c r="AN89" s="350">
        <f t="shared" si="4"/>
        <v>43572</v>
      </c>
      <c r="AO89" s="350">
        <f t="shared" si="8"/>
        <v>43733</v>
      </c>
      <c r="AP89" s="774">
        <f>INDEX(Periods!$F$21:$O$31,INDEX(Annual!EndGS,1,$E89+2)+2,$E89+2)</f>
        <v>43769</v>
      </c>
      <c r="AQ89" s="275"/>
      <c r="AR89" s="262"/>
      <c r="AS89" s="250"/>
      <c r="AT89" s="250"/>
      <c r="AU89" s="250"/>
    </row>
    <row r="90" spans="1:47" hidden="1" outlineLevel="3" x14ac:dyDescent="0.2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v>
      </c>
      <c r="AI90" s="280">
        <f t="shared" si="14"/>
        <v>6</v>
      </c>
      <c r="AJ90" s="280">
        <f t="shared" si="15"/>
        <v>6</v>
      </c>
      <c r="AK90" s="296" t="str">
        <f t="shared" si="7"/>
        <v>Late</v>
      </c>
      <c r="AL90" s="280">
        <f t="shared" si="9"/>
        <v>20</v>
      </c>
      <c r="AM90" s="280"/>
      <c r="AN90" s="350">
        <f t="shared" si="4"/>
        <v>43572</v>
      </c>
      <c r="AO90" s="350">
        <f t="shared" si="8"/>
        <v>43733</v>
      </c>
      <c r="AP90" s="774">
        <f>INDEX(Periods!$F$21:$O$31,INDEX(Annual!EndGS,1,$E90+2)+2,$E90+2)</f>
        <v>43769</v>
      </c>
      <c r="AQ90" s="275"/>
      <c r="AR90" s="262"/>
      <c r="AS90" s="250"/>
      <c r="AT90" s="250"/>
      <c r="AU90" s="250"/>
    </row>
    <row r="91" spans="1:47" hidden="1" outlineLevel="3" x14ac:dyDescent="0.2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43733</v>
      </c>
      <c r="AP91" s="774">
        <f>INDEX(Periods!$F$21:$O$31,INDEX(Annual!EndGS,1,$E91+2)+2,$E91+2)</f>
        <v>43769</v>
      </c>
      <c r="AQ91" s="275"/>
      <c r="AR91" s="262"/>
      <c r="AS91" s="250"/>
      <c r="AT91" s="250"/>
      <c r="AU91" s="250"/>
    </row>
    <row r="92" spans="1:47" hidden="1" outlineLevel="3" x14ac:dyDescent="0.2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43733</v>
      </c>
      <c r="AP92" s="774">
        <f>INDEX(Periods!$F$21:$O$31,INDEX(Annual!EndGS,1,$E92+2)+2,$E92+2)</f>
        <v>43769</v>
      </c>
      <c r="AQ92" s="275"/>
      <c r="AR92" s="262"/>
      <c r="AS92" s="250"/>
      <c r="AT92" s="250"/>
      <c r="AU92" s="250"/>
    </row>
    <row r="93" spans="1:47" hidden="1" outlineLevel="3" x14ac:dyDescent="0.2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43733</v>
      </c>
      <c r="AP93" s="774">
        <f>INDEX(Periods!$F$21:$O$31,INDEX(Annual!EndGS,1,$E93+2)+2,$E93+2)</f>
        <v>43769</v>
      </c>
      <c r="AQ93" s="275"/>
      <c r="AR93" s="262"/>
      <c r="AS93" s="250"/>
      <c r="AT93" s="250"/>
      <c r="AU93" s="250"/>
    </row>
    <row r="94" spans="1:47" hidden="1" outlineLevel="3" x14ac:dyDescent="0.2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43733</v>
      </c>
      <c r="AP94" s="784">
        <f>INDEX(Periods!$F$21:$O$31,INDEX(Annual!EndGS,1,$E94+2)+2,$E94+2)</f>
        <v>43769</v>
      </c>
      <c r="AQ94" s="275"/>
      <c r="AR94" s="262"/>
      <c r="AS94" s="250"/>
      <c r="AT94" s="250"/>
      <c r="AU94" s="250"/>
    </row>
    <row r="95" spans="1:47" hidden="1" outlineLevel="2" collapsed="1" x14ac:dyDescent="0.25">
      <c r="A95" s="250"/>
      <c r="B95" s="259"/>
      <c r="C95" s="252">
        <f t="shared" ref="C95" si="17">INT($C$29)+2</f>
        <v>3</v>
      </c>
      <c r="D95" s="275"/>
      <c r="E95" s="330">
        <v>2</v>
      </c>
      <c r="F95" s="737">
        <f t="shared" si="6"/>
        <v>43572</v>
      </c>
      <c r="G95" s="275"/>
      <c r="H95" s="296"/>
      <c r="I95" s="496" t="s">
        <v>734</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493</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7.4999999999999997E-2</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275</v>
      </c>
      <c r="AD95" s="733" cm="1">
        <f t="array" aca="1" ref="AD95" ca="1">INDEX(AD$65:AD$74,$AI95,1)*(1-$AH95)+INDEX(AD$65:AD$74,$AJ95,1)*($AH95)</f>
        <v>275</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43733</v>
      </c>
      <c r="AP95" s="771">
        <f>INDEX(Periods!$F$21:$O$31,INDEX(Annual!EndGS,1,$E95+2)+2,$E95+2)</f>
        <v>43784</v>
      </c>
      <c r="AQ95" s="275"/>
      <c r="AR95" s="262"/>
      <c r="AS95" s="250"/>
      <c r="AT95" s="250"/>
      <c r="AU95" s="250"/>
    </row>
    <row r="96" spans="1:47" hidden="1" outlineLevel="3" collapsed="1" x14ac:dyDescent="0.2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208.66860465116281</v>
      </c>
      <c r="P96" s="665" cm="1">
        <f t="array" aca="1" ref="P96" ca="1">INDEX(P$65:P$74,$AI96,1)*(1-$AH96)+INDEX(P$65:P$74,$AJ96,1)*($AH96)</f>
        <v>642.93023255813955</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3.8372093023255817E-2</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124.41860465116279</v>
      </c>
      <c r="AC96" s="734" cm="1">
        <f t="array" aca="1" ref="AC96" ca="1">INDEX(AC$65:AC$74,$AI96,1)*(1-$AH96)+INDEX(AC$65:AC$74,$AJ96,1)*($AH96)</f>
        <v>189.53488372093022</v>
      </c>
      <c r="AD96" s="734" cm="1">
        <f t="array" aca="1" ref="AD96" ca="1">INDEX(AD$65:AD$74,$AI96,1)*(1-$AH96)+INDEX(AD$65:AD$74,$AJ96,1)*($AH96)</f>
        <v>213.95348837209303</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0.48837209302325579</v>
      </c>
      <c r="AI96" s="280">
        <f t="shared" si="14"/>
        <v>2</v>
      </c>
      <c r="AJ96" s="280">
        <f t="shared" si="15"/>
        <v>3</v>
      </c>
      <c r="AK96" s="296" t="str">
        <f t="shared" si="7"/>
        <v>Early</v>
      </c>
      <c r="AL96" s="280">
        <f t="shared" si="9"/>
        <v>21</v>
      </c>
      <c r="AM96" s="280"/>
      <c r="AN96" s="350">
        <f t="shared" si="4"/>
        <v>43572</v>
      </c>
      <c r="AO96" s="350">
        <f t="shared" si="8"/>
        <v>43733</v>
      </c>
      <c r="AP96" s="774">
        <f>INDEX(Periods!$F$21:$O$31,INDEX(Annual!EndGS,1,$E96+2)+2,$E96+2)</f>
        <v>43784</v>
      </c>
      <c r="AQ96" s="275"/>
      <c r="AR96" s="262"/>
      <c r="AS96" s="250"/>
      <c r="AT96" s="250"/>
      <c r="AU96" s="250"/>
    </row>
    <row r="97" spans="1:47" hidden="1" outlineLevel="3" x14ac:dyDescent="0.2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3</v>
      </c>
      <c r="AJ97" s="280">
        <f t="shared" si="15"/>
        <v>4</v>
      </c>
      <c r="AK97" s="296" t="str">
        <f t="shared" si="7"/>
        <v>Early</v>
      </c>
      <c r="AL97" s="280">
        <f t="shared" si="9"/>
        <v>56</v>
      </c>
      <c r="AM97" s="280"/>
      <c r="AN97" s="350">
        <f t="shared" ref="AN97:AN128" si="19">INDEX(i_break_date,$E97+2,1)</f>
        <v>43572</v>
      </c>
      <c r="AO97" s="350">
        <f t="shared" si="8"/>
        <v>43733</v>
      </c>
      <c r="AP97" s="774">
        <f>INDEX(Periods!$F$21:$O$31,INDEX(Annual!EndGS,1,$E97+2)+2,$E97+2)</f>
        <v>43784</v>
      </c>
      <c r="AQ97" s="275"/>
      <c r="AR97" s="262"/>
      <c r="AS97" s="250"/>
      <c r="AT97" s="250"/>
      <c r="AU97" s="250"/>
    </row>
    <row r="98" spans="1:47" hidden="1" outlineLevel="3" x14ac:dyDescent="0.2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2369.3877551020405</v>
      </c>
      <c r="Q98" s="666" cm="1">
        <f t="array" aca="1" ref="Q98" ca="1">INDEX(Q$65:Q$74,$AI98,1)*(1-$AH98)+INDEX(Q$65:Q$74,$AJ98,1)*($AH98)</f>
        <v>0.78938775510204073</v>
      </c>
      <c r="R98" s="666" cm="1">
        <f t="array" aca="1" ref="R98" ca="1">INDEX(R$65:R$74,$AI98,1)*(1-$AH98)+INDEX(R$65:R$74,$AJ98,1)*($AH98)</f>
        <v>0.79469387755102039</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0.93367346938775508</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113.26530612244898</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0.26530612244897961</v>
      </c>
      <c r="AI98" s="280">
        <f t="shared" si="14"/>
        <v>4</v>
      </c>
      <c r="AJ98" s="280">
        <f t="shared" si="15"/>
        <v>5</v>
      </c>
      <c r="AK98" s="296" t="str">
        <f t="shared" si="7"/>
        <v>Early</v>
      </c>
      <c r="AL98" s="280">
        <f t="shared" si="9"/>
        <v>112</v>
      </c>
      <c r="AM98" s="280"/>
      <c r="AN98" s="350">
        <f t="shared" si="19"/>
        <v>43572</v>
      </c>
      <c r="AO98" s="350">
        <f t="shared" si="8"/>
        <v>43733</v>
      </c>
      <c r="AP98" s="774">
        <f>INDEX(Periods!$F$21:$O$31,INDEX(Annual!EndGS,1,$E98+2)+2,$E98+2)</f>
        <v>43784</v>
      </c>
      <c r="AQ98" s="275"/>
      <c r="AR98" s="262"/>
      <c r="AS98" s="250"/>
      <c r="AT98" s="250"/>
      <c r="AU98" s="250"/>
    </row>
    <row r="99" spans="1:47" hidden="1" outlineLevel="3" x14ac:dyDescent="0.2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5</v>
      </c>
      <c r="AJ99" s="280">
        <f t="shared" si="15"/>
        <v>6</v>
      </c>
      <c r="AK99" s="296" t="str">
        <f t="shared" si="7"/>
        <v>Late</v>
      </c>
      <c r="AL99" s="280">
        <f t="shared" si="9"/>
        <v>0</v>
      </c>
      <c r="AM99" s="280"/>
      <c r="AN99" s="350">
        <f t="shared" si="19"/>
        <v>43572</v>
      </c>
      <c r="AO99" s="350">
        <f t="shared" si="8"/>
        <v>43733</v>
      </c>
      <c r="AP99" s="774">
        <f>INDEX(Periods!$F$21:$O$31,INDEX(Annual!EndGS,1,$E99+2)+2,$E99+2)</f>
        <v>43784</v>
      </c>
      <c r="AQ99" s="275"/>
      <c r="AR99" s="262"/>
      <c r="AS99" s="250"/>
      <c r="AT99" s="250"/>
      <c r="AU99" s="250"/>
    </row>
    <row r="100" spans="1:47" hidden="1" outlineLevel="3" x14ac:dyDescent="0.2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v>
      </c>
      <c r="AI100" s="280">
        <f t="shared" si="14"/>
        <v>6</v>
      </c>
      <c r="AJ100" s="280">
        <f t="shared" si="15"/>
        <v>6</v>
      </c>
      <c r="AK100" s="296" t="str">
        <f t="shared" si="7"/>
        <v>Late</v>
      </c>
      <c r="AL100" s="280">
        <f t="shared" si="9"/>
        <v>20</v>
      </c>
      <c r="AM100" s="280"/>
      <c r="AN100" s="350">
        <f t="shared" si="19"/>
        <v>43572</v>
      </c>
      <c r="AO100" s="350">
        <f t="shared" si="8"/>
        <v>43733</v>
      </c>
      <c r="AP100" s="774">
        <f>INDEX(Periods!$F$21:$O$31,INDEX(Annual!EndGS,1,$E100+2)+2,$E100+2)</f>
        <v>43784</v>
      </c>
      <c r="AQ100" s="275"/>
      <c r="AR100" s="262"/>
      <c r="AS100" s="250"/>
      <c r="AT100" s="250"/>
      <c r="AU100" s="250"/>
    </row>
    <row r="101" spans="1:47" hidden="1" outlineLevel="3" x14ac:dyDescent="0.2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43733</v>
      </c>
      <c r="AP101" s="774">
        <f>INDEX(Periods!$F$21:$O$31,INDEX(Annual!EndGS,1,$E101+2)+2,$E101+2)</f>
        <v>43784</v>
      </c>
      <c r="AQ101" s="275"/>
      <c r="AR101" s="262"/>
      <c r="AS101" s="250"/>
      <c r="AT101" s="250"/>
      <c r="AU101" s="250"/>
    </row>
    <row r="102" spans="1:47" hidden="1" outlineLevel="3" x14ac:dyDescent="0.2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43733</v>
      </c>
      <c r="AP102" s="774">
        <f>INDEX(Periods!$F$21:$O$31,INDEX(Annual!EndGS,1,$E102+2)+2,$E102+2)</f>
        <v>43784</v>
      </c>
      <c r="AQ102" s="275"/>
      <c r="AR102" s="262"/>
      <c r="AS102" s="250"/>
      <c r="AT102" s="250"/>
      <c r="AU102" s="250"/>
    </row>
    <row r="103" spans="1:47" hidden="1" outlineLevel="3" x14ac:dyDescent="0.2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43733</v>
      </c>
      <c r="AP103" s="774">
        <f>INDEX(Periods!$F$21:$O$31,INDEX(Annual!EndGS,1,$E103+2)+2,$E103+2)</f>
        <v>43784</v>
      </c>
      <c r="AQ103" s="275"/>
      <c r="AR103" s="262"/>
      <c r="AS103" s="250"/>
      <c r="AT103" s="250"/>
      <c r="AU103" s="250"/>
    </row>
    <row r="104" spans="1:47" hidden="1" outlineLevel="3" x14ac:dyDescent="0.2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43733</v>
      </c>
      <c r="AP104" s="784">
        <f>INDEX(Periods!$F$21:$O$31,INDEX(Annual!EndGS,1,$E104+2)+2,$E104+2)</f>
        <v>43784</v>
      </c>
      <c r="AQ104" s="275"/>
      <c r="AR104" s="262"/>
      <c r="AS104" s="250"/>
      <c r="AT104" s="250"/>
      <c r="AU104" s="250"/>
    </row>
    <row r="105" spans="1:47" hidden="1" outlineLevel="2" collapsed="1" x14ac:dyDescent="0.25">
      <c r="A105" s="250"/>
      <c r="B105" s="259"/>
      <c r="C105" s="252">
        <f t="shared" ref="C105" si="20">INT($C$29)+2</f>
        <v>3</v>
      </c>
      <c r="D105" s="275"/>
      <c r="E105" s="330">
        <v>3</v>
      </c>
      <c r="F105" s="737">
        <f t="shared" si="6"/>
        <v>43572</v>
      </c>
      <c r="G105" s="275"/>
      <c r="H105" s="296"/>
      <c r="I105" s="496" t="s">
        <v>735</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493</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7.4999999999999997E-2</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275</v>
      </c>
      <c r="AD105" s="733" cm="1">
        <f t="array" aca="1" ref="AD105" ca="1">INDEX(AD$65:AD$74,$AI105,1)*(1-$AH105)+INDEX(AD$65:AD$74,$AJ105,1)*($AH105)</f>
        <v>275</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43733</v>
      </c>
      <c r="AP105" s="771">
        <f>INDEX(Periods!$F$21:$O$31,INDEX(Annual!EndGS,1,$E105+2)+2,$E105+2)</f>
        <v>43766</v>
      </c>
      <c r="AQ105" s="275"/>
      <c r="AR105" s="262"/>
      <c r="AS105" s="250"/>
      <c r="AT105" s="250"/>
      <c r="AU105" s="250"/>
    </row>
    <row r="106" spans="1:47" hidden="1" outlineLevel="3" collapsed="1" x14ac:dyDescent="0.2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208.66860465116281</v>
      </c>
      <c r="P106" s="665" cm="1">
        <f t="array" aca="1" ref="P106" ca="1">INDEX(P$65:P$74,$AI106,1)*(1-$AH106)+INDEX(P$65:P$74,$AJ106,1)*($AH106)</f>
        <v>642.93023255813955</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3.8372093023255817E-2</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124.41860465116279</v>
      </c>
      <c r="AC106" s="734" cm="1">
        <f t="array" aca="1" ref="AC106" ca="1">INDEX(AC$65:AC$74,$AI106,1)*(1-$AH106)+INDEX(AC$65:AC$74,$AJ106,1)*($AH106)</f>
        <v>189.53488372093022</v>
      </c>
      <c r="AD106" s="734" cm="1">
        <f t="array" aca="1" ref="AD106" ca="1">INDEX(AD$65:AD$74,$AI106,1)*(1-$AH106)+INDEX(AD$65:AD$74,$AJ106,1)*($AH106)</f>
        <v>213.95348837209303</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0.48837209302325579</v>
      </c>
      <c r="AI106" s="280">
        <f t="shared" si="14"/>
        <v>2</v>
      </c>
      <c r="AJ106" s="280">
        <f t="shared" si="15"/>
        <v>3</v>
      </c>
      <c r="AK106" s="296" t="str">
        <f t="shared" si="7"/>
        <v>Early</v>
      </c>
      <c r="AL106" s="280">
        <f t="shared" si="9"/>
        <v>21</v>
      </c>
      <c r="AM106" s="280"/>
      <c r="AN106" s="350">
        <f t="shared" si="19"/>
        <v>43572</v>
      </c>
      <c r="AO106" s="350">
        <f t="shared" si="8"/>
        <v>43733</v>
      </c>
      <c r="AP106" s="774">
        <f>INDEX(Periods!$F$21:$O$31,INDEX(Annual!EndGS,1,$E106+2)+2,$E106+2)</f>
        <v>43766</v>
      </c>
      <c r="AQ106" s="275"/>
      <c r="AR106" s="262"/>
      <c r="AS106" s="250"/>
      <c r="AT106" s="250"/>
      <c r="AU106" s="250"/>
    </row>
    <row r="107" spans="1:47" hidden="1" outlineLevel="3" x14ac:dyDescent="0.2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3</v>
      </c>
      <c r="AJ107" s="280">
        <f t="shared" si="15"/>
        <v>4</v>
      </c>
      <c r="AK107" s="296" t="str">
        <f t="shared" si="7"/>
        <v>Early</v>
      </c>
      <c r="AL107" s="280">
        <f t="shared" si="9"/>
        <v>56</v>
      </c>
      <c r="AM107" s="280"/>
      <c r="AN107" s="350">
        <f t="shared" si="19"/>
        <v>43572</v>
      </c>
      <c r="AO107" s="350">
        <f t="shared" si="8"/>
        <v>43733</v>
      </c>
      <c r="AP107" s="774">
        <f>INDEX(Periods!$F$21:$O$31,INDEX(Annual!EndGS,1,$E107+2)+2,$E107+2)</f>
        <v>43766</v>
      </c>
      <c r="AQ107" s="275"/>
      <c r="AR107" s="262"/>
      <c r="AS107" s="250"/>
      <c r="AT107" s="250"/>
      <c r="AU107" s="250"/>
    </row>
    <row r="108" spans="1:47" hidden="1" outlineLevel="3" x14ac:dyDescent="0.2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2369.3877551020405</v>
      </c>
      <c r="Q108" s="666" cm="1">
        <f t="array" aca="1" ref="Q108" ca="1">INDEX(Q$65:Q$74,$AI108,1)*(1-$AH108)+INDEX(Q$65:Q$74,$AJ108,1)*($AH108)</f>
        <v>0.78938775510204073</v>
      </c>
      <c r="R108" s="666" cm="1">
        <f t="array" aca="1" ref="R108" ca="1">INDEX(R$65:R$74,$AI108,1)*(1-$AH108)+INDEX(R$65:R$74,$AJ108,1)*($AH108)</f>
        <v>0.79469387755102039</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0.93367346938775508</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113.26530612244898</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0.26530612244897961</v>
      </c>
      <c r="AI108" s="280">
        <f t="shared" si="14"/>
        <v>4</v>
      </c>
      <c r="AJ108" s="280">
        <f t="shared" si="15"/>
        <v>5</v>
      </c>
      <c r="AK108" s="296" t="str">
        <f t="shared" si="7"/>
        <v>Early</v>
      </c>
      <c r="AL108" s="280">
        <f t="shared" si="9"/>
        <v>112</v>
      </c>
      <c r="AM108" s="280"/>
      <c r="AN108" s="350">
        <f t="shared" si="19"/>
        <v>43572</v>
      </c>
      <c r="AO108" s="350">
        <f t="shared" si="8"/>
        <v>43733</v>
      </c>
      <c r="AP108" s="774">
        <f>INDEX(Periods!$F$21:$O$31,INDEX(Annual!EndGS,1,$E108+2)+2,$E108+2)</f>
        <v>43766</v>
      </c>
      <c r="AQ108" s="275"/>
      <c r="AR108" s="262"/>
      <c r="AS108" s="250"/>
      <c r="AT108" s="250"/>
      <c r="AU108" s="250"/>
    </row>
    <row r="109" spans="1:47" hidden="1" outlineLevel="3" x14ac:dyDescent="0.2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5</v>
      </c>
      <c r="AJ109" s="280">
        <f t="shared" si="15"/>
        <v>6</v>
      </c>
      <c r="AK109" s="296" t="str">
        <f t="shared" si="7"/>
        <v>Late</v>
      </c>
      <c r="AL109" s="280">
        <f t="shared" si="9"/>
        <v>0</v>
      </c>
      <c r="AM109" s="280"/>
      <c r="AN109" s="350">
        <f t="shared" si="19"/>
        <v>43572</v>
      </c>
      <c r="AO109" s="350">
        <f t="shared" si="8"/>
        <v>43733</v>
      </c>
      <c r="AP109" s="774">
        <f>INDEX(Periods!$F$21:$O$31,INDEX(Annual!EndGS,1,$E109+2)+2,$E109+2)</f>
        <v>43766</v>
      </c>
      <c r="AQ109" s="275"/>
      <c r="AR109" s="262"/>
      <c r="AS109" s="250"/>
      <c r="AT109" s="250"/>
      <c r="AU109" s="250"/>
    </row>
    <row r="110" spans="1:47" hidden="1" outlineLevel="3" x14ac:dyDescent="0.2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v>
      </c>
      <c r="AI110" s="280">
        <f t="shared" si="14"/>
        <v>6</v>
      </c>
      <c r="AJ110" s="280">
        <f t="shared" si="15"/>
        <v>6</v>
      </c>
      <c r="AK110" s="296" t="str">
        <f t="shared" si="7"/>
        <v>Late</v>
      </c>
      <c r="AL110" s="280">
        <f t="shared" si="9"/>
        <v>20</v>
      </c>
      <c r="AM110" s="280"/>
      <c r="AN110" s="350">
        <f t="shared" si="19"/>
        <v>43572</v>
      </c>
      <c r="AO110" s="350">
        <f t="shared" si="8"/>
        <v>43733</v>
      </c>
      <c r="AP110" s="774">
        <f>INDEX(Periods!$F$21:$O$31,INDEX(Annual!EndGS,1,$E110+2)+2,$E110+2)</f>
        <v>43766</v>
      </c>
      <c r="AQ110" s="275"/>
      <c r="AR110" s="262"/>
      <c r="AS110" s="250"/>
      <c r="AT110" s="250"/>
      <c r="AU110" s="250"/>
    </row>
    <row r="111" spans="1:47" hidden="1" outlineLevel="3" x14ac:dyDescent="0.2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43733</v>
      </c>
      <c r="AP111" s="774">
        <f>INDEX(Periods!$F$21:$O$31,INDEX(Annual!EndGS,1,$E111+2)+2,$E111+2)</f>
        <v>43766</v>
      </c>
      <c r="AQ111" s="275"/>
      <c r="AR111" s="262"/>
      <c r="AS111" s="250"/>
      <c r="AT111" s="250"/>
      <c r="AU111" s="250"/>
    </row>
    <row r="112" spans="1:47" hidden="1" outlineLevel="3" x14ac:dyDescent="0.2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43733</v>
      </c>
      <c r="AP112" s="774">
        <f>INDEX(Periods!$F$21:$O$31,INDEX(Annual!EndGS,1,$E112+2)+2,$E112+2)</f>
        <v>43766</v>
      </c>
      <c r="AQ112" s="275"/>
      <c r="AR112" s="262"/>
      <c r="AS112" s="250"/>
      <c r="AT112" s="250"/>
      <c r="AU112" s="250"/>
    </row>
    <row r="113" spans="1:47" hidden="1" outlineLevel="3" x14ac:dyDescent="0.2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43733</v>
      </c>
      <c r="AP113" s="774">
        <f>INDEX(Periods!$F$21:$O$31,INDEX(Annual!EndGS,1,$E113+2)+2,$E113+2)</f>
        <v>43766</v>
      </c>
      <c r="AQ113" s="275"/>
      <c r="AR113" s="262"/>
      <c r="AS113" s="250"/>
      <c r="AT113" s="250"/>
      <c r="AU113" s="250"/>
    </row>
    <row r="114" spans="1:47" hidden="1" outlineLevel="3" x14ac:dyDescent="0.2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43733</v>
      </c>
      <c r="AP114" s="784">
        <f>INDEX(Periods!$F$21:$O$31,INDEX(Annual!EndGS,1,$E114+2)+2,$E114+2)</f>
        <v>43766</v>
      </c>
      <c r="AQ114" s="275"/>
      <c r="AR114" s="262"/>
      <c r="AS114" s="250"/>
      <c r="AT114" s="250"/>
      <c r="AU114" s="250"/>
    </row>
    <row r="115" spans="1:47" hidden="1" outlineLevel="2" collapsed="1" x14ac:dyDescent="0.25">
      <c r="A115" s="250"/>
      <c r="B115" s="259"/>
      <c r="C115" s="252">
        <f t="shared" ref="C115" si="21">INT($C$29)+2</f>
        <v>3</v>
      </c>
      <c r="D115" s="275"/>
      <c r="E115" s="330">
        <v>4</v>
      </c>
      <c r="F115" s="737">
        <f t="shared" si="6"/>
        <v>43936</v>
      </c>
      <c r="G115" s="275"/>
      <c r="H115" s="296"/>
      <c r="I115" s="496" t="s">
        <v>736</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43733</v>
      </c>
      <c r="AP115" s="771">
        <f>INDEX(Periods!$F$21:$O$31,INDEX(Annual!EndGS,1,$E115+2)+2,$E115+2)</f>
        <v>43789</v>
      </c>
      <c r="AQ115" s="275"/>
      <c r="AR115" s="262"/>
      <c r="AS115" s="250"/>
      <c r="AT115" s="250"/>
      <c r="AU115" s="250"/>
    </row>
    <row r="116" spans="1:47" hidden="1" outlineLevel="3" collapsed="1" x14ac:dyDescent="0.2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493</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7.4999999999999997E-2</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275</v>
      </c>
      <c r="AD116" s="734" cm="1">
        <f t="array" aca="1" ref="AD116" ca="1">INDEX(AD$65:AD$74,$AI116,1)*(1-$AH116)+INDEX(AD$65:AD$74,$AJ116,1)*($AH116)</f>
        <v>275</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43733</v>
      </c>
      <c r="AP116" s="774">
        <f>INDEX(Periods!$F$21:$O$31,INDEX(Annual!EndGS,1,$E116+2)+2,$E116+2)</f>
        <v>43789</v>
      </c>
      <c r="AQ116" s="275"/>
      <c r="AR116" s="262"/>
      <c r="AS116" s="250"/>
      <c r="AT116" s="250"/>
      <c r="AU116" s="250"/>
    </row>
    <row r="117" spans="1:47" hidden="1" outlineLevel="3" x14ac:dyDescent="0.2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214.44767441860466</v>
      </c>
      <c r="P117" s="665" cm="1">
        <f t="array" aca="1" ref="P117" ca="1">INDEX(P$65:P$74,$AI117,1)*(1-$AH117)+INDEX(P$65:P$74,$AJ117,1)*($AH117)</f>
        <v>742.88372093023247</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1.3953488372093023E-2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140.69767441860466</v>
      </c>
      <c r="AC117" s="734" cm="1">
        <f t="array" aca="1" ref="AC117" ca="1">INDEX(AC$65:AC$74,$AI117,1)*(1-$AH117)+INDEX(AC$65:AC$74,$AJ117,1)*($AH117)</f>
        <v>132.55813953488371</v>
      </c>
      <c r="AD117" s="734" cm="1">
        <f t="array" aca="1" ref="AD117" ca="1">INDEX(AD$65:AD$74,$AI117,1)*(1-$AH117)+INDEX(AD$65:AD$74,$AJ117,1)*($AH117)</f>
        <v>173.25581395348837</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0.81395348837209303</v>
      </c>
      <c r="AI117" s="280">
        <f t="shared" si="14"/>
        <v>2</v>
      </c>
      <c r="AJ117" s="280">
        <f t="shared" si="15"/>
        <v>3</v>
      </c>
      <c r="AK117" s="296" t="str">
        <f t="shared" si="7"/>
        <v>Early</v>
      </c>
      <c r="AL117" s="280">
        <f t="shared" si="9"/>
        <v>35</v>
      </c>
      <c r="AM117" s="280"/>
      <c r="AN117" s="350">
        <f t="shared" si="19"/>
        <v>43593</v>
      </c>
      <c r="AO117" s="350">
        <f t="shared" si="8"/>
        <v>43733</v>
      </c>
      <c r="AP117" s="774">
        <f>INDEX(Periods!$F$21:$O$31,INDEX(Annual!EndGS,1,$E117+2)+2,$E117+2)</f>
        <v>43789</v>
      </c>
      <c r="AQ117" s="275"/>
      <c r="AR117" s="262"/>
      <c r="AS117" s="250"/>
      <c r="AT117" s="250"/>
      <c r="AU117" s="250"/>
    </row>
    <row r="118" spans="1:47" hidden="1" outlineLevel="3" x14ac:dyDescent="0.2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245.39285714285714</v>
      </c>
      <c r="P118" s="665" cm="1">
        <f t="array" aca="1" ref="P118" ca="1">INDEX(P$65:P$74,$AI118,1)*(1-$AH118)+INDEX(P$65:P$74,$AJ118,1)*($AH118)</f>
        <v>1485.7142857142856</v>
      </c>
      <c r="Q118" s="666" cm="1">
        <f t="array" aca="1" ref="Q118" ca="1">INDEX(Q$65:Q$74,$AI118,1)*(1-$AH118)+INDEX(Q$65:Q$74,$AJ118,1)*($AH118)</f>
        <v>0.80142857142857149</v>
      </c>
      <c r="R118" s="666" cm="1">
        <f t="array" aca="1" ref="R118" ca="1">INDEX(R$65:R$74,$AI118,1)*(1-$AH118)+INDEX(R$65:R$74,$AJ118,1)*($AH118)</f>
        <v>0.80142857142857149</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142.85714285714283</v>
      </c>
      <c r="AD118" s="734" cm="1">
        <f t="array" aca="1" ref="AD118" ca="1">INDEX(AD$65:AD$74,$AI118,1)*(1-$AH118)+INDEX(AD$65:AD$74,$AJ118,1)*($AH118)</f>
        <v>107.14285714285714</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0.8571428571428571</v>
      </c>
      <c r="AI118" s="280">
        <f t="shared" si="14"/>
        <v>3</v>
      </c>
      <c r="AJ118" s="280">
        <f t="shared" si="15"/>
        <v>4</v>
      </c>
      <c r="AK118" s="296" t="str">
        <f t="shared" si="7"/>
        <v>Early</v>
      </c>
      <c r="AL118" s="280">
        <f t="shared" si="9"/>
        <v>91</v>
      </c>
      <c r="AM118" s="280"/>
      <c r="AN118" s="350">
        <f t="shared" si="19"/>
        <v>43593</v>
      </c>
      <c r="AO118" s="350">
        <f t="shared" si="8"/>
        <v>43733</v>
      </c>
      <c r="AP118" s="774">
        <f>INDEX(Periods!$F$21:$O$31,INDEX(Annual!EndGS,1,$E118+2)+2,$E118+2)</f>
        <v>43789</v>
      </c>
      <c r="AQ118" s="275"/>
      <c r="AR118" s="262"/>
      <c r="AS118" s="250"/>
      <c r="AT118" s="250"/>
      <c r="AU118" s="250"/>
    </row>
    <row r="119" spans="1:47" hidden="1" outlineLevel="3" x14ac:dyDescent="0.2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5</v>
      </c>
      <c r="AJ119" s="280">
        <f t="shared" si="15"/>
        <v>6</v>
      </c>
      <c r="AK119" s="296" t="str">
        <f t="shared" si="7"/>
        <v>Late</v>
      </c>
      <c r="AL119" s="280">
        <f t="shared" si="9"/>
        <v>0</v>
      </c>
      <c r="AM119" s="280"/>
      <c r="AN119" s="350">
        <f t="shared" si="19"/>
        <v>43593</v>
      </c>
      <c r="AO119" s="350">
        <f t="shared" si="8"/>
        <v>43733</v>
      </c>
      <c r="AP119" s="774">
        <f>INDEX(Periods!$F$21:$O$31,INDEX(Annual!EndGS,1,$E119+2)+2,$E119+2)</f>
        <v>43789</v>
      </c>
      <c r="AQ119" s="275"/>
      <c r="AR119" s="262"/>
      <c r="AS119" s="250"/>
      <c r="AT119" s="250"/>
      <c r="AU119" s="250"/>
    </row>
    <row r="120" spans="1:47" hidden="1" outlineLevel="3" x14ac:dyDescent="0.2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v>
      </c>
      <c r="AI120" s="280">
        <f t="shared" si="14"/>
        <v>6</v>
      </c>
      <c r="AJ120" s="280">
        <f t="shared" si="15"/>
        <v>6</v>
      </c>
      <c r="AK120" s="296" t="str">
        <f t="shared" si="7"/>
        <v>Late</v>
      </c>
      <c r="AL120" s="280">
        <f t="shared" si="9"/>
        <v>20</v>
      </c>
      <c r="AM120" s="280"/>
      <c r="AN120" s="350">
        <f t="shared" si="19"/>
        <v>43593</v>
      </c>
      <c r="AO120" s="350">
        <f t="shared" si="8"/>
        <v>43733</v>
      </c>
      <c r="AP120" s="774">
        <f>INDEX(Periods!$F$21:$O$31,INDEX(Annual!EndGS,1,$E120+2)+2,$E120+2)</f>
        <v>43789</v>
      </c>
      <c r="AQ120" s="275"/>
      <c r="AR120" s="262"/>
      <c r="AS120" s="250"/>
      <c r="AT120" s="250"/>
      <c r="AU120" s="250"/>
    </row>
    <row r="121" spans="1:47" hidden="1" outlineLevel="3" x14ac:dyDescent="0.2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43733</v>
      </c>
      <c r="AP121" s="774">
        <f>INDEX(Periods!$F$21:$O$31,INDEX(Annual!EndGS,1,$E121+2)+2,$E121+2)</f>
        <v>43789</v>
      </c>
      <c r="AQ121" s="275"/>
      <c r="AR121" s="262"/>
      <c r="AS121" s="250"/>
      <c r="AT121" s="250"/>
      <c r="AU121" s="250"/>
    </row>
    <row r="122" spans="1:47" hidden="1" outlineLevel="3" x14ac:dyDescent="0.2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43733</v>
      </c>
      <c r="AP122" s="774">
        <f>INDEX(Periods!$F$21:$O$31,INDEX(Annual!EndGS,1,$E122+2)+2,$E122+2)</f>
        <v>43789</v>
      </c>
      <c r="AQ122" s="275"/>
      <c r="AR122" s="262"/>
      <c r="AS122" s="250"/>
      <c r="AT122" s="250"/>
      <c r="AU122" s="250"/>
    </row>
    <row r="123" spans="1:47" hidden="1" outlineLevel="3" x14ac:dyDescent="0.2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43733</v>
      </c>
      <c r="AP123" s="774">
        <f>INDEX(Periods!$F$21:$O$31,INDEX(Annual!EndGS,1,$E123+2)+2,$E123+2)</f>
        <v>43789</v>
      </c>
      <c r="AQ123" s="275"/>
      <c r="AR123" s="262"/>
      <c r="AS123" s="250"/>
      <c r="AT123" s="250"/>
      <c r="AU123" s="250"/>
    </row>
    <row r="124" spans="1:47" hidden="1" outlineLevel="3" x14ac:dyDescent="0.2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43733</v>
      </c>
      <c r="AP124" s="784">
        <f>INDEX(Periods!$F$21:$O$31,INDEX(Annual!EndGS,1,$E124+2)+2,$E124+2)</f>
        <v>43789</v>
      </c>
      <c r="AQ124" s="275"/>
      <c r="AR124" s="262"/>
      <c r="AS124" s="250"/>
      <c r="AT124" s="250"/>
      <c r="AU124" s="250"/>
    </row>
    <row r="125" spans="1:47" hidden="1" outlineLevel="2" collapsed="1" x14ac:dyDescent="0.25">
      <c r="A125" s="250"/>
      <c r="B125" s="259"/>
      <c r="C125" s="252">
        <f t="shared" ref="C125" si="22">INT($C$29)+2</f>
        <v>3</v>
      </c>
      <c r="D125" s="275"/>
      <c r="E125" s="330">
        <v>5</v>
      </c>
      <c r="F125" s="737">
        <f t="shared" si="6"/>
        <v>43936</v>
      </c>
      <c r="G125" s="275"/>
      <c r="H125" s="296"/>
      <c r="I125" s="496" t="s">
        <v>737</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43733</v>
      </c>
      <c r="AP125" s="771">
        <f>INDEX(Periods!$F$21:$O$31,INDEX(Annual!EndGS,1,$E125+2)+2,$E125+2)</f>
        <v>43775</v>
      </c>
      <c r="AQ125" s="275"/>
      <c r="AR125" s="262"/>
      <c r="AS125" s="250"/>
      <c r="AT125" s="250"/>
      <c r="AU125" s="250"/>
    </row>
    <row r="126" spans="1:47" hidden="1" outlineLevel="3" collapsed="1" x14ac:dyDescent="0.2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493</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7.4999999999999997E-2</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275</v>
      </c>
      <c r="AD126" s="734" cm="1">
        <f t="array" aca="1" ref="AD126" ca="1">INDEX(AD$65:AD$74,$AI126,1)*(1-$AH126)+INDEX(AD$65:AD$74,$AJ126,1)*($AH126)</f>
        <v>275</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43733</v>
      </c>
      <c r="AP126" s="774">
        <f>INDEX(Periods!$F$21:$O$31,INDEX(Annual!EndGS,1,$E126+2)+2,$E126+2)</f>
        <v>43775</v>
      </c>
      <c r="AQ126" s="275"/>
      <c r="AR126" s="262"/>
      <c r="AS126" s="250"/>
      <c r="AT126" s="250"/>
      <c r="AU126" s="250"/>
    </row>
    <row r="127" spans="1:47" hidden="1" outlineLevel="3" x14ac:dyDescent="0.2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214.44767441860466</v>
      </c>
      <c r="P127" s="665" cm="1">
        <f t="array" aca="1" ref="P127" ca="1">INDEX(P$65:P$74,$AI127,1)*(1-$AH127)+INDEX(P$65:P$74,$AJ127,1)*($AH127)</f>
        <v>742.88372093023247</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1.3953488372093023E-2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140.69767441860466</v>
      </c>
      <c r="AC127" s="734" cm="1">
        <f t="array" aca="1" ref="AC127" ca="1">INDEX(AC$65:AC$74,$AI127,1)*(1-$AH127)+INDEX(AC$65:AC$74,$AJ127,1)*($AH127)</f>
        <v>132.55813953488371</v>
      </c>
      <c r="AD127" s="734" cm="1">
        <f t="array" aca="1" ref="AD127" ca="1">INDEX(AD$65:AD$74,$AI127,1)*(1-$AH127)+INDEX(AD$65:AD$74,$AJ127,1)*($AH127)</f>
        <v>173.25581395348837</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0.81395348837209303</v>
      </c>
      <c r="AI127" s="280">
        <f t="shared" si="14"/>
        <v>2</v>
      </c>
      <c r="AJ127" s="280">
        <f t="shared" si="15"/>
        <v>3</v>
      </c>
      <c r="AK127" s="296" t="str">
        <f t="shared" si="7"/>
        <v>Early</v>
      </c>
      <c r="AL127" s="280">
        <f t="shared" si="9"/>
        <v>35</v>
      </c>
      <c r="AM127" s="280"/>
      <c r="AN127" s="350">
        <f t="shared" si="19"/>
        <v>43593</v>
      </c>
      <c r="AO127" s="350">
        <f t="shared" si="8"/>
        <v>43733</v>
      </c>
      <c r="AP127" s="774">
        <f>INDEX(Periods!$F$21:$O$31,INDEX(Annual!EndGS,1,$E127+2)+2,$E127+2)</f>
        <v>43775</v>
      </c>
      <c r="AQ127" s="275"/>
      <c r="AR127" s="262"/>
      <c r="AS127" s="250"/>
      <c r="AT127" s="250"/>
      <c r="AU127" s="250"/>
    </row>
    <row r="128" spans="1:47" hidden="1" outlineLevel="3" x14ac:dyDescent="0.2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245.39285714285714</v>
      </c>
      <c r="P128" s="665" cm="1">
        <f t="array" aca="1" ref="P128" ca="1">INDEX(P$65:P$74,$AI128,1)*(1-$AH128)+INDEX(P$65:P$74,$AJ128,1)*($AH128)</f>
        <v>1485.7142857142856</v>
      </c>
      <c r="Q128" s="666" cm="1">
        <f t="array" aca="1" ref="Q128" ca="1">INDEX(Q$65:Q$74,$AI128,1)*(1-$AH128)+INDEX(Q$65:Q$74,$AJ128,1)*($AH128)</f>
        <v>0.80142857142857149</v>
      </c>
      <c r="R128" s="666" cm="1">
        <f t="array" aca="1" ref="R128" ca="1">INDEX(R$65:R$74,$AI128,1)*(1-$AH128)+INDEX(R$65:R$74,$AJ128,1)*($AH128)</f>
        <v>0.80142857142857149</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142.85714285714283</v>
      </c>
      <c r="AD128" s="734" cm="1">
        <f t="array" aca="1" ref="AD128" ca="1">INDEX(AD$65:AD$74,$AI128,1)*(1-$AH128)+INDEX(AD$65:AD$74,$AJ128,1)*($AH128)</f>
        <v>107.14285714285714</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0.8571428571428571</v>
      </c>
      <c r="AI128" s="280">
        <f t="shared" si="14"/>
        <v>3</v>
      </c>
      <c r="AJ128" s="280">
        <f t="shared" si="15"/>
        <v>4</v>
      </c>
      <c r="AK128" s="296" t="str">
        <f t="shared" si="7"/>
        <v>Early</v>
      </c>
      <c r="AL128" s="280">
        <f t="shared" si="9"/>
        <v>91</v>
      </c>
      <c r="AM128" s="280"/>
      <c r="AN128" s="350">
        <f t="shared" si="19"/>
        <v>43593</v>
      </c>
      <c r="AO128" s="350">
        <f t="shared" si="8"/>
        <v>43733</v>
      </c>
      <c r="AP128" s="774">
        <f>INDEX(Periods!$F$21:$O$31,INDEX(Annual!EndGS,1,$E128+2)+2,$E128+2)</f>
        <v>43775</v>
      </c>
      <c r="AQ128" s="275"/>
      <c r="AR128" s="262"/>
      <c r="AS128" s="250"/>
      <c r="AT128" s="250"/>
      <c r="AU128" s="250"/>
    </row>
    <row r="129" spans="1:47" hidden="1" outlineLevel="3" x14ac:dyDescent="0.2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5</v>
      </c>
      <c r="AJ129" s="280">
        <f t="shared" si="15"/>
        <v>6</v>
      </c>
      <c r="AK129" s="296" t="str">
        <f t="shared" si="7"/>
        <v>Late</v>
      </c>
      <c r="AL129" s="280">
        <f t="shared" si="9"/>
        <v>0</v>
      </c>
      <c r="AM129" s="280"/>
      <c r="AN129" s="350">
        <f t="shared" ref="AN129:AN164" si="24">INDEX(i_break_date,$E129+2,1)</f>
        <v>43593</v>
      </c>
      <c r="AO129" s="350">
        <f t="shared" si="8"/>
        <v>43733</v>
      </c>
      <c r="AP129" s="774">
        <f>INDEX(Periods!$F$21:$O$31,INDEX(Annual!EndGS,1,$E129+2)+2,$E129+2)</f>
        <v>43775</v>
      </c>
      <c r="AQ129" s="275"/>
      <c r="AR129" s="262"/>
      <c r="AS129" s="250"/>
      <c r="AT129" s="250"/>
      <c r="AU129" s="250"/>
    </row>
    <row r="130" spans="1:47" hidden="1" outlineLevel="3" x14ac:dyDescent="0.2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v>
      </c>
      <c r="AI130" s="280">
        <f t="shared" si="14"/>
        <v>6</v>
      </c>
      <c r="AJ130" s="280">
        <f t="shared" si="15"/>
        <v>6</v>
      </c>
      <c r="AK130" s="296" t="str">
        <f t="shared" ref="AK130:AK164" si="27">IF($K130&lt;$AN130,"Dry",IF($K130&lt;$AO130,"Early",IF($K130&lt;$AP130,"Late","Dry")))</f>
        <v>Late</v>
      </c>
      <c r="AL130" s="280">
        <f t="shared" si="9"/>
        <v>20</v>
      </c>
      <c r="AM130" s="280"/>
      <c r="AN130" s="350">
        <f t="shared" si="24"/>
        <v>43593</v>
      </c>
      <c r="AO130" s="350">
        <f t="shared" si="8"/>
        <v>43733</v>
      </c>
      <c r="AP130" s="774">
        <f>INDEX(Periods!$F$21:$O$31,INDEX(Annual!EndGS,1,$E130+2)+2,$E130+2)</f>
        <v>43775</v>
      </c>
      <c r="AQ130" s="275"/>
      <c r="AR130" s="262"/>
      <c r="AS130" s="250"/>
      <c r="AT130" s="250"/>
      <c r="AU130" s="250"/>
    </row>
    <row r="131" spans="1:47" hidden="1" outlineLevel="3" x14ac:dyDescent="0.2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43733</v>
      </c>
      <c r="AP131" s="774">
        <f>INDEX(Periods!$F$21:$O$31,INDEX(Annual!EndGS,1,$E131+2)+2,$E131+2)</f>
        <v>43775</v>
      </c>
      <c r="AQ131" s="275"/>
      <c r="AR131" s="262"/>
      <c r="AS131" s="250"/>
      <c r="AT131" s="250"/>
      <c r="AU131" s="250"/>
    </row>
    <row r="132" spans="1:47" hidden="1" outlineLevel="3" x14ac:dyDescent="0.2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43733</v>
      </c>
      <c r="AP132" s="774">
        <f>INDEX(Periods!$F$21:$O$31,INDEX(Annual!EndGS,1,$E132+2)+2,$E132+2)</f>
        <v>43775</v>
      </c>
      <c r="AQ132" s="275"/>
      <c r="AR132" s="262"/>
      <c r="AS132" s="250"/>
      <c r="AT132" s="250"/>
      <c r="AU132" s="250"/>
    </row>
    <row r="133" spans="1:47" hidden="1" outlineLevel="3" x14ac:dyDescent="0.2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43733</v>
      </c>
      <c r="AP133" s="774">
        <f>INDEX(Periods!$F$21:$O$31,INDEX(Annual!EndGS,1,$E133+2)+2,$E133+2)</f>
        <v>43775</v>
      </c>
      <c r="AQ133" s="275"/>
      <c r="AR133" s="262"/>
      <c r="AS133" s="250"/>
      <c r="AT133" s="250"/>
      <c r="AU133" s="250"/>
    </row>
    <row r="134" spans="1:47" hidden="1" outlineLevel="3" x14ac:dyDescent="0.2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43733</v>
      </c>
      <c r="AP134" s="784">
        <f>INDEX(Periods!$F$21:$O$31,INDEX(Annual!EndGS,1,$E134+2)+2,$E134+2)</f>
        <v>43775</v>
      </c>
      <c r="AQ134" s="275"/>
      <c r="AR134" s="262"/>
      <c r="AS134" s="250"/>
      <c r="AT134" s="250"/>
      <c r="AU134" s="250"/>
    </row>
    <row r="135" spans="1:47" hidden="1" outlineLevel="2" collapsed="1" x14ac:dyDescent="0.25">
      <c r="A135" s="250"/>
      <c r="B135" s="259"/>
      <c r="C135" s="252">
        <f t="shared" ref="C135" si="30">INT($C$29)+2</f>
        <v>3</v>
      </c>
      <c r="D135" s="275"/>
      <c r="E135" s="330">
        <v>6</v>
      </c>
      <c r="F135" s="737">
        <f t="shared" si="26"/>
        <v>43936</v>
      </c>
      <c r="G135" s="275"/>
      <c r="H135" s="296"/>
      <c r="I135" s="496" t="s">
        <v>738</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43733</v>
      </c>
      <c r="AP135" s="771">
        <f>INDEX(Periods!$F$21:$O$31,INDEX(Annual!EndGS,1,$E135+2)+2,$E135+2)</f>
        <v>43797</v>
      </c>
      <c r="AQ135" s="275"/>
      <c r="AR135" s="262"/>
      <c r="AS135" s="250"/>
      <c r="AT135" s="250"/>
      <c r="AU135" s="250"/>
    </row>
    <row r="136" spans="1:47" hidden="1" outlineLevel="3" collapsed="1" x14ac:dyDescent="0.2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43733</v>
      </c>
      <c r="AP136" s="774">
        <f>INDEX(Periods!$F$21:$O$31,INDEX(Annual!EndGS,1,$E136+2)+2,$E136+2)</f>
        <v>43797</v>
      </c>
      <c r="AQ136" s="275"/>
      <c r="AR136" s="262"/>
      <c r="AS136" s="250"/>
      <c r="AT136" s="250"/>
      <c r="AU136" s="250"/>
    </row>
    <row r="137" spans="1:47" hidden="1" outlineLevel="3" x14ac:dyDescent="0.2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493</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7.4999999999999997E-2</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275</v>
      </c>
      <c r="AD137" s="734" cm="1">
        <f t="array" aca="1" ref="AD137" ca="1">INDEX(AD$65:AD$74,$AI137,1)*(1-$AH137)+INDEX(AD$65:AD$74,$AJ137,1)*($AH137)</f>
        <v>275</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43733</v>
      </c>
      <c r="AP137" s="774">
        <f>INDEX(Periods!$F$21:$O$31,INDEX(Annual!EndGS,1,$E137+2)+2,$E137+2)</f>
        <v>43797</v>
      </c>
      <c r="AQ137" s="275"/>
      <c r="AR137" s="262"/>
      <c r="AS137" s="250"/>
      <c r="AT137" s="250"/>
      <c r="AU137" s="250"/>
    </row>
    <row r="138" spans="1:47" hidden="1" outlineLevel="3" x14ac:dyDescent="0.2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233.29910714285714</v>
      </c>
      <c r="P138" s="665" cm="1">
        <f t="array" aca="1" ref="P138" ca="1">INDEX(P$65:P$74,$AI138,1)*(1-$AH138)+INDEX(P$65:P$74,$AJ138,1)*($AH138)</f>
        <v>1185.7142857142858</v>
      </c>
      <c r="Q138" s="666" cm="1">
        <f t="array" aca="1" ref="Q138" ca="1">INDEX(Q$65:Q$74,$AI138,1)*(1-$AH138)+INDEX(Q$65:Q$74,$AJ138,1)*($AH138)</f>
        <v>0.80517857142857141</v>
      </c>
      <c r="R138" s="666" cm="1">
        <f t="array" aca="1" ref="R138" ca="1">INDEX(R$65:R$74,$AI138,1)*(1-$AH138)+INDEX(R$65:R$74,$AJ138,1)*($AH138)</f>
        <v>0.80517857142857141</v>
      </c>
      <c r="S138" s="662">
        <f>INDEX(Annual!i_pasture_stage_p6z,$J138+1,ROUNDDOWN((ROW($J138)-ROW($J$65))/i_p6_len,0)+1)</f>
        <v>1</v>
      </c>
      <c r="T138" s="666" cm="1">
        <f t="array" aca="1" ref="T138" ca="1">INDEX(T$65:T$74,$AI138,1)*(1-$AH138)+INDEX(T$65:T$74,$AJ138,1)*($AH138)</f>
        <v>0.29999999999999993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124.10714285714285</v>
      </c>
      <c r="AD138" s="734" cm="1">
        <f t="array" aca="1" ref="AD138" ca="1">INDEX(AD$65:AD$74,$AI138,1)*(1-$AH138)+INDEX(AD$65:AD$74,$AJ138,1)*($AH138)</f>
        <v>125.89285714285714</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0.48214285714285715</v>
      </c>
      <c r="AI138" s="280">
        <f t="shared" si="14"/>
        <v>3</v>
      </c>
      <c r="AJ138" s="280">
        <f t="shared" si="15"/>
        <v>4</v>
      </c>
      <c r="AK138" s="296" t="str">
        <f t="shared" si="27"/>
        <v>Early</v>
      </c>
      <c r="AL138" s="280">
        <f t="shared" si="29"/>
        <v>70</v>
      </c>
      <c r="AM138" s="280"/>
      <c r="AN138" s="350">
        <f t="shared" si="24"/>
        <v>43614</v>
      </c>
      <c r="AO138" s="350">
        <f t="shared" si="28"/>
        <v>43733</v>
      </c>
      <c r="AP138" s="774">
        <f>INDEX(Periods!$F$21:$O$31,INDEX(Annual!EndGS,1,$E138+2)+2,$E138+2)</f>
        <v>43797</v>
      </c>
      <c r="AQ138" s="275"/>
      <c r="AR138" s="262"/>
      <c r="AS138" s="250"/>
      <c r="AT138" s="250"/>
      <c r="AU138" s="250"/>
    </row>
    <row r="139" spans="1:47" hidden="1" outlineLevel="3" x14ac:dyDescent="0.2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5</v>
      </c>
      <c r="AJ139" s="280">
        <f t="shared" si="15"/>
        <v>6</v>
      </c>
      <c r="AK139" s="296" t="str">
        <f t="shared" si="27"/>
        <v>Late</v>
      </c>
      <c r="AL139" s="280">
        <f t="shared" si="29"/>
        <v>0</v>
      </c>
      <c r="AM139" s="280"/>
      <c r="AN139" s="350">
        <f t="shared" si="24"/>
        <v>43614</v>
      </c>
      <c r="AO139" s="350">
        <f t="shared" si="28"/>
        <v>43733</v>
      </c>
      <c r="AP139" s="774">
        <f>INDEX(Periods!$F$21:$O$31,INDEX(Annual!EndGS,1,$E139+2)+2,$E139+2)</f>
        <v>43797</v>
      </c>
      <c r="AQ139" s="275"/>
      <c r="AR139" s="262"/>
      <c r="AS139" s="250"/>
      <c r="AT139" s="250"/>
      <c r="AU139" s="250"/>
    </row>
    <row r="140" spans="1:47" hidden="1" outlineLevel="3" x14ac:dyDescent="0.2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v>
      </c>
      <c r="AI140" s="280">
        <f t="shared" ref="AI140:AI164" si="32">MOD(SUMIFS($AM$65:$AM$74,$AK$65:$AK$74,$AK140,$AL$65:$AL$74,"&lt;="&amp;$AL140)-1,$AJ$62)+1</f>
        <v>6</v>
      </c>
      <c r="AJ140" s="280">
        <f t="shared" si="15"/>
        <v>6</v>
      </c>
      <c r="AK140" s="296" t="str">
        <f t="shared" si="27"/>
        <v>Late</v>
      </c>
      <c r="AL140" s="280">
        <f t="shared" si="29"/>
        <v>20</v>
      </c>
      <c r="AM140" s="280"/>
      <c r="AN140" s="350">
        <f t="shared" si="24"/>
        <v>43614</v>
      </c>
      <c r="AO140" s="350">
        <f t="shared" si="28"/>
        <v>43733</v>
      </c>
      <c r="AP140" s="774">
        <f>INDEX(Periods!$F$21:$O$31,INDEX(Annual!EndGS,1,$E140+2)+2,$E140+2)</f>
        <v>43797</v>
      </c>
      <c r="AQ140" s="275"/>
      <c r="AR140" s="262"/>
      <c r="AS140" s="250"/>
      <c r="AT140" s="250"/>
      <c r="AU140" s="250"/>
    </row>
    <row r="141" spans="1:47" hidden="1" outlineLevel="3" x14ac:dyDescent="0.2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43733</v>
      </c>
      <c r="AP141" s="774">
        <f>INDEX(Periods!$F$21:$O$31,INDEX(Annual!EndGS,1,$E141+2)+2,$E141+2)</f>
        <v>43797</v>
      </c>
      <c r="AQ141" s="275"/>
      <c r="AR141" s="262"/>
      <c r="AS141" s="250"/>
      <c r="AT141" s="250"/>
      <c r="AU141" s="250"/>
    </row>
    <row r="142" spans="1:47" hidden="1" outlineLevel="3" x14ac:dyDescent="0.2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43733</v>
      </c>
      <c r="AP142" s="774">
        <f>INDEX(Periods!$F$21:$O$31,INDEX(Annual!EndGS,1,$E142+2)+2,$E142+2)</f>
        <v>43797</v>
      </c>
      <c r="AQ142" s="275"/>
      <c r="AR142" s="262"/>
      <c r="AS142" s="250"/>
      <c r="AT142" s="250"/>
      <c r="AU142" s="250"/>
    </row>
    <row r="143" spans="1:47" hidden="1" outlineLevel="3" x14ac:dyDescent="0.2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43733</v>
      </c>
      <c r="AP143" s="774">
        <f>INDEX(Periods!$F$21:$O$31,INDEX(Annual!EndGS,1,$E143+2)+2,$E143+2)</f>
        <v>43797</v>
      </c>
      <c r="AQ143" s="275"/>
      <c r="AR143" s="262"/>
      <c r="AS143" s="250"/>
      <c r="AT143" s="250"/>
      <c r="AU143" s="250"/>
    </row>
    <row r="144" spans="1:47" hidden="1" outlineLevel="3" x14ac:dyDescent="0.2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43733</v>
      </c>
      <c r="AP144" s="784">
        <f>INDEX(Periods!$F$21:$O$31,INDEX(Annual!EndGS,1,$E144+2)+2,$E144+2)</f>
        <v>43797</v>
      </c>
      <c r="AQ144" s="275"/>
      <c r="AR144" s="262"/>
      <c r="AS144" s="250"/>
      <c r="AT144" s="250"/>
      <c r="AU144" s="250"/>
    </row>
    <row r="145" spans="1:47" hidden="1" outlineLevel="2" collapsed="1" x14ac:dyDescent="0.25">
      <c r="A145" s="250"/>
      <c r="B145" s="259"/>
      <c r="C145" s="252">
        <f t="shared" ref="C145" si="34">INT($C$29)+2</f>
        <v>3</v>
      </c>
      <c r="D145" s="275"/>
      <c r="E145" s="330">
        <v>7</v>
      </c>
      <c r="F145" s="737">
        <f t="shared" si="26"/>
        <v>43936</v>
      </c>
      <c r="G145" s="275"/>
      <c r="H145" s="296"/>
      <c r="I145" s="496" t="s">
        <v>739</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43733</v>
      </c>
      <c r="AP145" s="771">
        <f>INDEX(Periods!$F$21:$O$31,INDEX(Annual!EndGS,1,$E145+2)+2,$E145+2)</f>
        <v>43770</v>
      </c>
      <c r="AQ145" s="275"/>
      <c r="AR145" s="262"/>
      <c r="AS145" s="250"/>
      <c r="AT145" s="250"/>
      <c r="AU145" s="250"/>
    </row>
    <row r="146" spans="1:47" hidden="1" outlineLevel="3" collapsed="1" x14ac:dyDescent="0.2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43733</v>
      </c>
      <c r="AP146" s="774">
        <f>INDEX(Periods!$F$21:$O$31,INDEX(Annual!EndGS,1,$E146+2)+2,$E146+2)</f>
        <v>43770</v>
      </c>
      <c r="AQ146" s="275"/>
      <c r="AR146" s="262"/>
      <c r="AS146" s="250"/>
      <c r="AT146" s="250"/>
      <c r="AU146" s="250"/>
    </row>
    <row r="147" spans="1:47" hidden="1" outlineLevel="3" x14ac:dyDescent="0.2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493</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7.4999999999999997E-2</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275</v>
      </c>
      <c r="AD147" s="734" cm="1">
        <f t="array" aca="1" ref="AD147" ca="1">INDEX(AD$65:AD$74,$AI147,1)*(1-$AH147)+INDEX(AD$65:AD$74,$AJ147,1)*($AH147)</f>
        <v>275</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43733</v>
      </c>
      <c r="AP147" s="774">
        <f>INDEX(Periods!$F$21:$O$31,INDEX(Annual!EndGS,1,$E147+2)+2,$E147+2)</f>
        <v>43770</v>
      </c>
      <c r="AQ147" s="275"/>
      <c r="AR147" s="262"/>
      <c r="AS147" s="250"/>
      <c r="AT147" s="250"/>
      <c r="AU147" s="250"/>
    </row>
    <row r="148" spans="1:47" hidden="1" outlineLevel="3" x14ac:dyDescent="0.2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233.29910714285714</v>
      </c>
      <c r="P148" s="665" cm="1">
        <f t="array" aca="1" ref="P148" ca="1">INDEX(P$65:P$74,$AI148,1)*(1-$AH148)+INDEX(P$65:P$74,$AJ148,1)*($AH148)</f>
        <v>1185.7142857142858</v>
      </c>
      <c r="Q148" s="666" cm="1">
        <f t="array" aca="1" ref="Q148" ca="1">INDEX(Q$65:Q$74,$AI148,1)*(1-$AH148)+INDEX(Q$65:Q$74,$AJ148,1)*($AH148)</f>
        <v>0.80517857142857141</v>
      </c>
      <c r="R148" s="666" cm="1">
        <f t="array" aca="1" ref="R148" ca="1">INDEX(R$65:R$74,$AI148,1)*(1-$AH148)+INDEX(R$65:R$74,$AJ148,1)*($AH148)</f>
        <v>0.80517857142857141</v>
      </c>
      <c r="S148" s="662">
        <f>INDEX(Annual!i_pasture_stage_p6z,$J148+1,ROUNDDOWN((ROW($J148)-ROW($J$65))/i_p6_len,0)+1)</f>
        <v>1</v>
      </c>
      <c r="T148" s="666" cm="1">
        <f t="array" aca="1" ref="T148" ca="1">INDEX(T$65:T$74,$AI148,1)*(1-$AH148)+INDEX(T$65:T$74,$AJ148,1)*($AH148)</f>
        <v>0.29999999999999993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124.10714285714285</v>
      </c>
      <c r="AD148" s="734" cm="1">
        <f t="array" aca="1" ref="AD148" ca="1">INDEX(AD$65:AD$74,$AI148,1)*(1-$AH148)+INDEX(AD$65:AD$74,$AJ148,1)*($AH148)</f>
        <v>125.89285714285714</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0.48214285714285715</v>
      </c>
      <c r="AI148" s="280">
        <f t="shared" si="32"/>
        <v>3</v>
      </c>
      <c r="AJ148" s="280">
        <f t="shared" si="33"/>
        <v>4</v>
      </c>
      <c r="AK148" s="296" t="str">
        <f t="shared" si="27"/>
        <v>Early</v>
      </c>
      <c r="AL148" s="280">
        <f t="shared" si="29"/>
        <v>70</v>
      </c>
      <c r="AM148" s="280"/>
      <c r="AN148" s="350">
        <f t="shared" si="24"/>
        <v>43614</v>
      </c>
      <c r="AO148" s="350">
        <f t="shared" si="28"/>
        <v>43733</v>
      </c>
      <c r="AP148" s="774">
        <f>INDEX(Periods!$F$21:$O$31,INDEX(Annual!EndGS,1,$E148+2)+2,$E148+2)</f>
        <v>43770</v>
      </c>
      <c r="AQ148" s="275"/>
      <c r="AR148" s="262"/>
      <c r="AS148" s="250"/>
      <c r="AT148" s="250"/>
      <c r="AU148" s="250"/>
    </row>
    <row r="149" spans="1:47" hidden="1" outlineLevel="3" x14ac:dyDescent="0.2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5</v>
      </c>
      <c r="AJ149" s="280">
        <f t="shared" si="33"/>
        <v>6</v>
      </c>
      <c r="AK149" s="296" t="str">
        <f t="shared" si="27"/>
        <v>Late</v>
      </c>
      <c r="AL149" s="280">
        <f t="shared" si="29"/>
        <v>0</v>
      </c>
      <c r="AM149" s="280"/>
      <c r="AN149" s="350">
        <f t="shared" si="24"/>
        <v>43614</v>
      </c>
      <c r="AO149" s="350">
        <f t="shared" si="28"/>
        <v>43733</v>
      </c>
      <c r="AP149" s="774">
        <f>INDEX(Periods!$F$21:$O$31,INDEX(Annual!EndGS,1,$E149+2)+2,$E149+2)</f>
        <v>43770</v>
      </c>
      <c r="AQ149" s="275"/>
      <c r="AR149" s="262"/>
      <c r="AS149" s="250"/>
      <c r="AT149" s="250"/>
      <c r="AU149" s="250"/>
    </row>
    <row r="150" spans="1:47" hidden="1" outlineLevel="3" x14ac:dyDescent="0.2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v>
      </c>
      <c r="AI150" s="280">
        <f t="shared" si="32"/>
        <v>6</v>
      </c>
      <c r="AJ150" s="280">
        <f t="shared" si="33"/>
        <v>6</v>
      </c>
      <c r="AK150" s="296" t="str">
        <f t="shared" si="27"/>
        <v>Late</v>
      </c>
      <c r="AL150" s="280">
        <f t="shared" si="29"/>
        <v>20</v>
      </c>
      <c r="AM150" s="280"/>
      <c r="AN150" s="350">
        <f t="shared" si="24"/>
        <v>43614</v>
      </c>
      <c r="AO150" s="350">
        <f t="shared" si="28"/>
        <v>43733</v>
      </c>
      <c r="AP150" s="774">
        <f>INDEX(Periods!$F$21:$O$31,INDEX(Annual!EndGS,1,$E150+2)+2,$E150+2)</f>
        <v>43770</v>
      </c>
      <c r="AQ150" s="275"/>
      <c r="AR150" s="262"/>
      <c r="AS150" s="250"/>
      <c r="AT150" s="250"/>
      <c r="AU150" s="250"/>
    </row>
    <row r="151" spans="1:47" hidden="1" outlineLevel="3" x14ac:dyDescent="0.2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43733</v>
      </c>
      <c r="AP151" s="774">
        <f>INDEX(Periods!$F$21:$O$31,INDEX(Annual!EndGS,1,$E151+2)+2,$E151+2)</f>
        <v>43770</v>
      </c>
      <c r="AQ151" s="275"/>
      <c r="AR151" s="262"/>
      <c r="AS151" s="250"/>
      <c r="AT151" s="250"/>
      <c r="AU151" s="250"/>
    </row>
    <row r="152" spans="1:47" hidden="1" outlineLevel="3" x14ac:dyDescent="0.2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43733</v>
      </c>
      <c r="AP152" s="774">
        <f>INDEX(Periods!$F$21:$O$31,INDEX(Annual!EndGS,1,$E152+2)+2,$E152+2)</f>
        <v>43770</v>
      </c>
      <c r="AQ152" s="275"/>
      <c r="AR152" s="262"/>
      <c r="AS152" s="250"/>
      <c r="AT152" s="250"/>
      <c r="AU152" s="250"/>
    </row>
    <row r="153" spans="1:47" hidden="1" outlineLevel="3" x14ac:dyDescent="0.2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43733</v>
      </c>
      <c r="AP153" s="774">
        <f>INDEX(Periods!$F$21:$O$31,INDEX(Annual!EndGS,1,$E153+2)+2,$E153+2)</f>
        <v>43770</v>
      </c>
      <c r="AQ153" s="275"/>
      <c r="AR153" s="262"/>
      <c r="AS153" s="250"/>
      <c r="AT153" s="250"/>
      <c r="AU153" s="250"/>
    </row>
    <row r="154" spans="1:47" hidden="1" outlineLevel="3" x14ac:dyDescent="0.2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43733</v>
      </c>
      <c r="AP154" s="784">
        <f>INDEX(Periods!$F$21:$O$31,INDEX(Annual!EndGS,1,$E154+2)+2,$E154+2)</f>
        <v>43770</v>
      </c>
      <c r="AQ154" s="275"/>
      <c r="AR154" s="262"/>
      <c r="AS154" s="250"/>
      <c r="AT154" s="250"/>
      <c r="AU154" s="250"/>
    </row>
    <row r="155" spans="1:47" hidden="1" outlineLevel="2" collapsed="1" x14ac:dyDescent="0.25">
      <c r="A155" s="250"/>
      <c r="B155" s="259"/>
      <c r="C155" s="252">
        <f t="shared" ref="C155" si="35">INT($C$29)+2</f>
        <v>3</v>
      </c>
      <c r="D155" s="275"/>
      <c r="E155" s="330">
        <v>8</v>
      </c>
      <c r="F155" s="737">
        <f t="shared" si="26"/>
        <v>43936</v>
      </c>
      <c r="G155" s="275"/>
      <c r="H155" s="296"/>
      <c r="I155" s="496" t="s">
        <v>740</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43733</v>
      </c>
      <c r="AP155" s="771">
        <f>INDEX(Periods!$F$21:$O$31,INDEX(Annual!EndGS,1,$E155+2)+2,$E155+2)</f>
        <v>43770</v>
      </c>
      <c r="AQ155" s="275"/>
      <c r="AR155" s="262"/>
      <c r="AS155" s="250"/>
      <c r="AT155" s="250"/>
      <c r="AU155" s="250"/>
    </row>
    <row r="156" spans="1:47" hidden="1" outlineLevel="3" collapsed="1" x14ac:dyDescent="0.2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43733</v>
      </c>
      <c r="AP156" s="774">
        <f>INDEX(Periods!$F$21:$O$31,INDEX(Annual!EndGS,1,$E156+2)+2,$E156+2)</f>
        <v>43770</v>
      </c>
      <c r="AQ156" s="275"/>
      <c r="AR156" s="262"/>
      <c r="AS156" s="250"/>
      <c r="AT156" s="250"/>
      <c r="AU156" s="250"/>
    </row>
    <row r="157" spans="1:47" hidden="1" outlineLevel="3" x14ac:dyDescent="0.2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493</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7.4999999999999997E-2</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275</v>
      </c>
      <c r="AD157" s="734" cm="1">
        <f t="array" aca="1" ref="AD157" ca="1">INDEX(AD$65:AD$74,$AI157,1)*(1-$AH157)+INDEX(AD$65:AD$74,$AJ157,1)*($AH157)</f>
        <v>275</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43733</v>
      </c>
      <c r="AP157" s="774">
        <f>INDEX(Periods!$F$21:$O$31,INDEX(Annual!EndGS,1,$E157+2)+2,$E157+2)</f>
        <v>43770</v>
      </c>
      <c r="AQ157" s="275"/>
      <c r="AR157" s="262"/>
      <c r="AS157" s="250"/>
      <c r="AT157" s="250"/>
      <c r="AU157" s="250"/>
    </row>
    <row r="158" spans="1:47" hidden="1" outlineLevel="3" x14ac:dyDescent="0.2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233.29910714285714</v>
      </c>
      <c r="P158" s="665" cm="1">
        <f t="array" aca="1" ref="P158" ca="1">INDEX(P$65:P$74,$AI158,1)*(1-$AH158)+INDEX(P$65:P$74,$AJ158,1)*($AH158)</f>
        <v>1185.7142857142858</v>
      </c>
      <c r="Q158" s="666" cm="1">
        <f t="array" aca="1" ref="Q158" ca="1">INDEX(Q$65:Q$74,$AI158,1)*(1-$AH158)+INDEX(Q$65:Q$74,$AJ158,1)*($AH158)</f>
        <v>0.80517857142857141</v>
      </c>
      <c r="R158" s="666" cm="1">
        <f t="array" aca="1" ref="R158" ca="1">INDEX(R$65:R$74,$AI158,1)*(1-$AH158)+INDEX(R$65:R$74,$AJ158,1)*($AH158)</f>
        <v>0.80517857142857141</v>
      </c>
      <c r="S158" s="662">
        <f>INDEX(Annual!i_pasture_stage_p6z,$J158+1,ROUNDDOWN((ROW($J158)-ROW($J$65))/i_p6_len,0)+1)</f>
        <v>1</v>
      </c>
      <c r="T158" s="666" cm="1">
        <f t="array" aca="1" ref="T158" ca="1">INDEX(T$65:T$74,$AI158,1)*(1-$AH158)+INDEX(T$65:T$74,$AJ158,1)*($AH158)</f>
        <v>0.29999999999999993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124.10714285714285</v>
      </c>
      <c r="AD158" s="734" cm="1">
        <f t="array" aca="1" ref="AD158" ca="1">INDEX(AD$65:AD$74,$AI158,1)*(1-$AH158)+INDEX(AD$65:AD$74,$AJ158,1)*($AH158)</f>
        <v>125.89285714285714</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0.48214285714285715</v>
      </c>
      <c r="AI158" s="280">
        <f t="shared" si="32"/>
        <v>3</v>
      </c>
      <c r="AJ158" s="280">
        <f t="shared" si="33"/>
        <v>4</v>
      </c>
      <c r="AK158" s="296" t="str">
        <f t="shared" si="27"/>
        <v>Early</v>
      </c>
      <c r="AL158" s="280">
        <f t="shared" si="29"/>
        <v>70</v>
      </c>
      <c r="AM158" s="280"/>
      <c r="AN158" s="350">
        <f t="shared" si="24"/>
        <v>43614</v>
      </c>
      <c r="AO158" s="350">
        <f t="shared" si="28"/>
        <v>43733</v>
      </c>
      <c r="AP158" s="774">
        <f>INDEX(Periods!$F$21:$O$31,INDEX(Annual!EndGS,1,$E158+2)+2,$E158+2)</f>
        <v>43770</v>
      </c>
      <c r="AQ158" s="275"/>
      <c r="AR158" s="262"/>
      <c r="AS158" s="250"/>
      <c r="AT158" s="250"/>
      <c r="AU158" s="250"/>
    </row>
    <row r="159" spans="1:47" hidden="1" outlineLevel="3" x14ac:dyDescent="0.2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5</v>
      </c>
      <c r="AJ159" s="280">
        <f t="shared" si="33"/>
        <v>6</v>
      </c>
      <c r="AK159" s="296" t="str">
        <f t="shared" si="27"/>
        <v>Late</v>
      </c>
      <c r="AL159" s="280">
        <f t="shared" si="29"/>
        <v>0</v>
      </c>
      <c r="AM159" s="280"/>
      <c r="AN159" s="350">
        <f t="shared" si="24"/>
        <v>43614</v>
      </c>
      <c r="AO159" s="350">
        <f t="shared" si="28"/>
        <v>43733</v>
      </c>
      <c r="AP159" s="774">
        <f>INDEX(Periods!$F$21:$O$31,INDEX(Annual!EndGS,1,$E159+2)+2,$E159+2)</f>
        <v>43770</v>
      </c>
      <c r="AQ159" s="275"/>
      <c r="AR159" s="262"/>
      <c r="AS159" s="250"/>
      <c r="AT159" s="250"/>
      <c r="AU159" s="250"/>
    </row>
    <row r="160" spans="1:47" hidden="1" outlineLevel="3" x14ac:dyDescent="0.2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v>
      </c>
      <c r="AI160" s="280">
        <f t="shared" si="32"/>
        <v>6</v>
      </c>
      <c r="AJ160" s="280">
        <f t="shared" si="33"/>
        <v>6</v>
      </c>
      <c r="AK160" s="296" t="str">
        <f t="shared" si="27"/>
        <v>Late</v>
      </c>
      <c r="AL160" s="280">
        <f t="shared" si="29"/>
        <v>20</v>
      </c>
      <c r="AM160" s="280"/>
      <c r="AN160" s="350">
        <f t="shared" si="24"/>
        <v>43614</v>
      </c>
      <c r="AO160" s="350">
        <f t="shared" si="28"/>
        <v>43733</v>
      </c>
      <c r="AP160" s="774">
        <f>INDEX(Periods!$F$21:$O$31,INDEX(Annual!EndGS,1,$E160+2)+2,$E160+2)</f>
        <v>43770</v>
      </c>
      <c r="AQ160" s="275"/>
      <c r="AR160" s="262"/>
      <c r="AS160" s="250"/>
      <c r="AT160" s="250"/>
      <c r="AU160" s="250"/>
    </row>
    <row r="161" spans="1:47" hidden="1" outlineLevel="3" x14ac:dyDescent="0.2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43733</v>
      </c>
      <c r="AP161" s="774">
        <f>INDEX(Periods!$F$21:$O$31,INDEX(Annual!EndGS,1,$E161+2)+2,$E161+2)</f>
        <v>43770</v>
      </c>
      <c r="AQ161" s="275"/>
      <c r="AR161" s="262"/>
      <c r="AS161" s="250"/>
      <c r="AT161" s="250"/>
      <c r="AU161" s="250"/>
    </row>
    <row r="162" spans="1:47" hidden="1" outlineLevel="3" x14ac:dyDescent="0.2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43733</v>
      </c>
      <c r="AP162" s="774">
        <f>INDEX(Periods!$F$21:$O$31,INDEX(Annual!EndGS,1,$E162+2)+2,$E162+2)</f>
        <v>43770</v>
      </c>
      <c r="AQ162" s="275"/>
      <c r="AR162" s="262"/>
      <c r="AS162" s="250"/>
      <c r="AT162" s="250"/>
      <c r="AU162" s="250"/>
    </row>
    <row r="163" spans="1:47" hidden="1" outlineLevel="3" x14ac:dyDescent="0.2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43733</v>
      </c>
      <c r="AP163" s="774">
        <f>INDEX(Periods!$F$21:$O$31,INDEX(Annual!EndGS,1,$E163+2)+2,$E163+2)</f>
        <v>43770</v>
      </c>
      <c r="AQ163" s="275"/>
      <c r="AR163" s="262"/>
      <c r="AS163" s="250"/>
      <c r="AT163" s="250"/>
      <c r="AU163" s="250"/>
    </row>
    <row r="164" spans="1:47" hidden="1" outlineLevel="3" x14ac:dyDescent="0.2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43733</v>
      </c>
      <c r="AP164" s="784">
        <f>INDEX(Periods!$F$21:$O$31,INDEX(Annual!EndGS,1,$E164+2)+2,$E164+2)</f>
        <v>43770</v>
      </c>
      <c r="AQ164" s="275"/>
      <c r="AR164" s="262"/>
      <c r="AS164" s="250"/>
      <c r="AT164" s="250"/>
      <c r="AU164" s="250"/>
    </row>
    <row r="165" spans="1:47" hidden="1" outlineLevel="3" x14ac:dyDescent="0.2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0999999999999996" hidden="1" customHeight="1" outlineLevel="2" collapsed="1" x14ac:dyDescent="0.2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0999999999999996" hidden="1" customHeight="1" outlineLevel="3" x14ac:dyDescent="0.2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hidden="1" outlineLevel="2" x14ac:dyDescent="0.2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0999999999999996" hidden="1" customHeight="1" outlineLevel="2" x14ac:dyDescent="0.2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7.25" outlineLevel="1" x14ac:dyDescent="0.2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1135</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collapsed="1" x14ac:dyDescent="0.2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865</v>
      </c>
      <c r="S171" s="309" t="s">
        <v>456</v>
      </c>
      <c r="T171" s="309" t="s">
        <v>457</v>
      </c>
      <c r="U171" s="265" t="s">
        <v>458</v>
      </c>
      <c r="V171" s="265"/>
      <c r="W171" s="265"/>
      <c r="X171" s="265"/>
      <c r="Y171" s="310"/>
      <c r="Z171" s="310"/>
      <c r="AA171" s="310"/>
      <c r="AB171" s="315"/>
      <c r="AC171" s="315" t="s">
        <v>1136</v>
      </c>
      <c r="AD171" s="315" t="s">
        <v>1137</v>
      </c>
      <c r="AE171" s="315"/>
      <c r="AF171" s="315"/>
      <c r="AG171" s="315"/>
      <c r="AH171" s="315"/>
      <c r="AI171" s="315"/>
      <c r="AJ171" s="315"/>
      <c r="AK171" s="315"/>
      <c r="AL171" s="315"/>
      <c r="AM171" s="315"/>
      <c r="AN171" s="315"/>
      <c r="AO171" s="315"/>
      <c r="AP171" s="315"/>
      <c r="AQ171" s="275"/>
      <c r="AR171" s="262"/>
      <c r="AS171" s="250"/>
      <c r="AT171" s="250"/>
      <c r="AU171" s="250"/>
    </row>
    <row r="172" spans="1:47" ht="5.0999999999999996" hidden="1" customHeight="1" outlineLevel="3" x14ac:dyDescent="0.2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hidden="1" outlineLevel="2" x14ac:dyDescent="0.2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hidden="1" outlineLevel="2" collapsed="1" x14ac:dyDescent="0.2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2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2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2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2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2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2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2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2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2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2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0999999999999996" hidden="1" customHeight="1" outlineLevel="2" collapsed="1" x14ac:dyDescent="0.2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0999999999999996" hidden="1" customHeight="1" outlineLevel="3" x14ac:dyDescent="0.2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hidden="1" outlineLevel="2" x14ac:dyDescent="0.25">
      <c r="A187" s="250"/>
      <c r="B187" s="259"/>
      <c r="C187" s="252">
        <f>INT($C$29)+2</f>
        <v>3</v>
      </c>
      <c r="D187" s="275"/>
      <c r="E187" s="330"/>
      <c r="F187" s="330"/>
      <c r="G187" s="275"/>
      <c r="H187" s="296" t="s">
        <v>867</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0999999999999996" hidden="1" customHeight="1" outlineLevel="2" x14ac:dyDescent="0.2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collapsed="1" x14ac:dyDescent="0.2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0999999999999996" hidden="1" customHeight="1" outlineLevel="3" x14ac:dyDescent="0.2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8" hidden="1" outlineLevel="2" x14ac:dyDescent="0.2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hidden="1" outlineLevel="2" x14ac:dyDescent="0.25">
      <c r="A192" s="250"/>
      <c r="B192" s="259"/>
      <c r="C192" s="252">
        <f>INT($C$29)+2</f>
        <v>3</v>
      </c>
      <c r="D192" s="275"/>
      <c r="E192" s="330"/>
      <c r="F192" s="330"/>
      <c r="G192" s="275"/>
      <c r="H192" s="280" t="s">
        <v>1134</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hidden="1" outlineLevel="2" x14ac:dyDescent="0.2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hidden="1" outlineLevel="3" x14ac:dyDescent="0.2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hidden="1" outlineLevel="3" x14ac:dyDescent="0.2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hidden="1" outlineLevel="3" x14ac:dyDescent="0.2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hidden="1" outlineLevel="3" x14ac:dyDescent="0.2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hidden="1" outlineLevel="3" x14ac:dyDescent="0.2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hidden="1" outlineLevel="3" x14ac:dyDescent="0.2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hidden="1" outlineLevel="3" x14ac:dyDescent="0.2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hidden="1" outlineLevel="3" x14ac:dyDescent="0.2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hidden="1" outlineLevel="3" x14ac:dyDescent="0.25">
      <c r="A202" s="250"/>
      <c r="B202" s="259"/>
      <c r="C202" s="252">
        <f t="shared" si="42"/>
        <v>4</v>
      </c>
      <c r="D202" s="275"/>
      <c r="E202" s="330"/>
      <c r="F202" s="330"/>
      <c r="G202" s="275"/>
      <c r="H202" s="282" t="s">
        <v>483</v>
      </c>
      <c r="I202" s="296"/>
      <c r="J202" s="321">
        <v>0</v>
      </c>
      <c r="K202" s="321">
        <v>0.25</v>
      </c>
      <c r="L202" s="321">
        <v>0.75</v>
      </c>
      <c r="M202" s="321">
        <v>0</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0999999999999996" hidden="1" customHeight="1" outlineLevel="2" x14ac:dyDescent="0.2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collapsed="1" x14ac:dyDescent="0.2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0999999999999996" hidden="1" customHeight="1" outlineLevel="3" x14ac:dyDescent="0.2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hidden="1" outlineLevel="2" x14ac:dyDescent="0.2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0999999999999996" hidden="1" customHeight="1" outlineLevel="2" x14ac:dyDescent="0.2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collapsed="1" x14ac:dyDescent="0.2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0999999999999996" hidden="1" customHeight="1" outlineLevel="3" x14ac:dyDescent="0.2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hidden="1" outlineLevel="2" x14ac:dyDescent="0.2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2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0999999999999996" hidden="1" customHeight="1" outlineLevel="2" x14ac:dyDescent="0.2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395</v>
      </c>
      <c r="AR212" s="262"/>
      <c r="AS212" s="250"/>
      <c r="AT212" s="250"/>
      <c r="AU212" s="250"/>
    </row>
    <row r="213" spans="1:47" ht="30" customHeight="1" outlineLevel="1" collapsed="1" x14ac:dyDescent="0.25">
      <c r="A213" s="250"/>
      <c r="B213" s="259"/>
      <c r="C213" s="252">
        <f>INT($C$29)+1</f>
        <v>2</v>
      </c>
      <c r="D213" s="275"/>
      <c r="E213" s="330"/>
      <c r="F213" s="330"/>
      <c r="G213" s="275"/>
      <c r="H213" s="292" t="s">
        <v>920</v>
      </c>
      <c r="I213" s="293"/>
      <c r="J213" s="877" t="s">
        <v>922</v>
      </c>
      <c r="K213" s="877"/>
      <c r="L213" s="877" t="s">
        <v>921</v>
      </c>
      <c r="M213" s="877"/>
      <c r="N213" s="309"/>
      <c r="O213" s="309" t="s">
        <v>943</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0999999999999996" hidden="1" customHeight="1" outlineLevel="3" x14ac:dyDescent="0.25">
      <c r="A214" s="250"/>
      <c r="B214" s="259"/>
      <c r="C214" s="252">
        <f>INT($C$29)+3.005</f>
        <v>4.0049999999999999</v>
      </c>
      <c r="D214" s="275" t="s">
        <v>391</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hidden="1" outlineLevel="2" x14ac:dyDescent="0.25">
      <c r="A215" s="250"/>
      <c r="B215" s="259"/>
      <c r="C215" s="252">
        <f>INT($C$29)+2</f>
        <v>3</v>
      </c>
      <c r="D215" s="275"/>
      <c r="E215" s="330"/>
      <c r="F215" s="330"/>
      <c r="G215" s="275"/>
      <c r="H215" s="280" t="str">
        <f>H248</f>
        <v>Aut</v>
      </c>
      <c r="I215" s="296"/>
      <c r="J215" s="374">
        <f>DATE(i_startyear,MONTH(MAX($N$682:$U$684)+21),DAY(MAX($N$682:$U$684)+21))</f>
        <v>43805</v>
      </c>
      <c r="K215" s="695">
        <f>MIN(363,INT((J215 - DATE(YEAR(J215),1,1))))+364*(YEAR(J215)-i_startyear)</f>
        <v>339</v>
      </c>
      <c r="L215" s="374">
        <f>DATE(i_startyear,MONTH(MIN($N$682:$U$684)-21),DAY(MIN($N$682:$U$684)-21))</f>
        <v>43763</v>
      </c>
      <c r="M215" s="695">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hidden="1" outlineLevel="2" x14ac:dyDescent="0.25">
      <c r="A216" s="250"/>
      <c r="B216" s="259"/>
      <c r="C216" s="252">
        <f t="shared" ref="C216:C219" si="43">INT($C$29)+2</f>
        <v>3</v>
      </c>
      <c r="D216" s="275"/>
      <c r="E216" s="330"/>
      <c r="F216" s="330"/>
      <c r="G216" s="275"/>
      <c r="H216" s="280" t="str">
        <f t="shared" ref="H216:H217" si="44">H249</f>
        <v>Win</v>
      </c>
      <c r="I216" s="296"/>
      <c r="J216" s="374">
        <f>DATE(i_startyear,MONTH(MAX($N$706:$U$708)+21),DAY(MAX($N$706:$U$708)+21))</f>
        <v>43470</v>
      </c>
      <c r="K216" s="695">
        <f>MIN(363,INT((J216 - DATE(YEAR(J216),1,1))))+364*(YEAR(J216)-i_startyear)</f>
        <v>4</v>
      </c>
      <c r="L216" s="374">
        <f>DATE(i_startyear,MONTH(MIN($N$706:$U$708)-21),DAY(MIN($N$706:$U$708)-21))</f>
        <v>43793</v>
      </c>
      <c r="M216" s="695">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hidden="1" outlineLevel="2" x14ac:dyDescent="0.25">
      <c r="A217" s="250"/>
      <c r="B217" s="259"/>
      <c r="C217" s="252">
        <f t="shared" si="43"/>
        <v>3</v>
      </c>
      <c r="D217" s="275"/>
      <c r="E217" s="330"/>
      <c r="F217" s="330"/>
      <c r="G217" s="275"/>
      <c r="H217" s="280" t="str">
        <f t="shared" si="44"/>
        <v>Spr</v>
      </c>
      <c r="I217" s="296"/>
      <c r="J217" s="374">
        <f>DATE(i_startyear,MONTH(MAX($N$730:$U$732)+21),DAY(MAX($N$730:$U$732)+21))</f>
        <v>43501</v>
      </c>
      <c r="K217" s="695">
        <f>MIN(363,INT((J217 - DATE(YEAR(J217),1,1))))+364*(YEAR(J217)-i_startyear)</f>
        <v>35</v>
      </c>
      <c r="L217" s="374">
        <f>DATE(i_startyear,MONTH(MIN($N$730:$U$732)-21),DAY(MIN($N$730:$U$732)-21))</f>
        <v>43824</v>
      </c>
      <c r="M217" s="695">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hidden="1" outlineLevel="2" x14ac:dyDescent="0.25">
      <c r="A218" s="250"/>
      <c r="B218" s="259"/>
      <c r="C218" s="252">
        <f t="shared" si="43"/>
        <v>3</v>
      </c>
      <c r="D218" s="275"/>
      <c r="E218" s="330"/>
      <c r="F218" s="330"/>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hidden="1" outlineLevel="2" x14ac:dyDescent="0.25">
      <c r="A219" s="250"/>
      <c r="B219" s="259"/>
      <c r="C219" s="252">
        <f t="shared" si="43"/>
        <v>3</v>
      </c>
      <c r="D219" s="275"/>
      <c r="E219" s="330"/>
      <c r="F219" s="330"/>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0999999999999996" hidden="1" customHeight="1" outlineLevel="2" x14ac:dyDescent="0.2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395</v>
      </c>
      <c r="AR220" s="262"/>
      <c r="AS220" s="250"/>
      <c r="AT220" s="250"/>
      <c r="AU220" s="250"/>
    </row>
    <row r="221" spans="1:47" ht="5.0999999999999996" hidden="1" customHeight="1" outlineLevel="2" x14ac:dyDescent="0.2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0999999999999996" customHeight="1" outlineLevel="1" x14ac:dyDescent="0.2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116</v>
      </c>
      <c r="AS222" s="250"/>
      <c r="AT222" s="250"/>
      <c r="AU222" s="250"/>
    </row>
    <row r="223" spans="1:47" ht="5.0999999999999996" customHeight="1" collapsed="1" x14ac:dyDescent="0.2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hidden="1" outlineLevel="2" x14ac:dyDescent="0.2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hidden="1" outlineLevel="2" x14ac:dyDescent="0.2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0999999999999996" customHeight="1" thickBot="1" x14ac:dyDescent="0.3">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0999999999999996" customHeight="1" outlineLevel="1" collapsed="1" x14ac:dyDescent="0.2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2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00000000000001" customHeight="1" x14ac:dyDescent="0.25">
      <c r="A229" s="250"/>
      <c r="B229" s="259"/>
      <c r="C229" s="252">
        <v>1.02</v>
      </c>
      <c r="D229" s="263"/>
      <c r="E229" s="323" t="s">
        <v>383</v>
      </c>
      <c r="F229" s="324"/>
      <c r="G229" s="264"/>
      <c r="H229" s="613"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5"/>
      <c r="Z229" s="325"/>
      <c r="AA229" s="325"/>
      <c r="AB229" s="325"/>
      <c r="AC229" s="325"/>
      <c r="AD229" s="325"/>
      <c r="AE229" s="325"/>
      <c r="AF229" s="325"/>
      <c r="AG229" s="325"/>
      <c r="AH229" s="325"/>
      <c r="AI229" s="325"/>
      <c r="AJ229" s="325"/>
      <c r="AK229" s="325"/>
      <c r="AL229" s="325"/>
      <c r="AM229" s="325"/>
      <c r="AN229" s="325"/>
      <c r="AO229" s="325"/>
      <c r="AP229" s="325"/>
      <c r="AQ229" s="326"/>
      <c r="AR229" s="262"/>
      <c r="AS229" s="250"/>
      <c r="AT229" s="250"/>
      <c r="AU229" s="250"/>
    </row>
    <row r="230" spans="1:47" ht="20.100000000000001" customHeight="1" outlineLevel="1" collapsed="1" x14ac:dyDescent="0.25">
      <c r="A230" s="250"/>
      <c r="B230" s="259"/>
      <c r="C230" s="252">
        <f>INT($C$229)+1.02</f>
        <v>2.02</v>
      </c>
      <c r="D230" s="263"/>
      <c r="E230" s="323" t="s">
        <v>385</v>
      </c>
      <c r="F230" s="327">
        <v>1</v>
      </c>
      <c r="G230" s="268"/>
      <c r="H230" s="269" t="s">
        <v>489</v>
      </c>
      <c r="I230" s="270"/>
      <c r="J230" s="270"/>
      <c r="K230" s="270"/>
      <c r="L230" s="270"/>
      <c r="M230" s="270"/>
      <c r="N230" s="270"/>
      <c r="O230" s="270"/>
      <c r="P230" s="270"/>
      <c r="Q230" s="270"/>
      <c r="R230" s="270"/>
      <c r="S230" s="270"/>
      <c r="T230" s="270"/>
      <c r="U230" s="270"/>
      <c r="V230" s="270"/>
      <c r="W230" s="270"/>
      <c r="X230" s="270"/>
      <c r="Y230" s="328"/>
      <c r="Z230" s="328"/>
      <c r="AA230" s="328"/>
      <c r="AB230" s="328"/>
      <c r="AC230" s="328"/>
      <c r="AD230" s="328"/>
      <c r="AE230" s="328"/>
      <c r="AF230" s="328"/>
      <c r="AG230" s="328"/>
      <c r="AH230" s="328"/>
      <c r="AI230" s="328"/>
      <c r="AJ230" s="328"/>
      <c r="AK230" s="328"/>
      <c r="AL230" s="328"/>
      <c r="AM230" s="328"/>
      <c r="AN230" s="328"/>
      <c r="AO230" s="328"/>
      <c r="AP230" s="328"/>
      <c r="AQ230" s="329"/>
      <c r="AR230" s="262"/>
      <c r="AS230" s="250"/>
      <c r="AT230" s="250"/>
      <c r="AU230" s="250"/>
    </row>
    <row r="231" spans="1:47" ht="5.0999999999999996" hidden="1" customHeight="1" outlineLevel="2" x14ac:dyDescent="0.2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hidden="1" outlineLevel="2" x14ac:dyDescent="0.25">
      <c r="A232" s="250"/>
      <c r="B232" s="259"/>
      <c r="C232" s="252">
        <f>INT($C$229)+2</f>
        <v>3</v>
      </c>
      <c r="D232" s="260"/>
      <c r="E232" s="330"/>
      <c r="F232" s="330"/>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hidden="1" outlineLevel="2" x14ac:dyDescent="0.25">
      <c r="A233" s="250"/>
      <c r="B233" s="259"/>
      <c r="C233" s="252">
        <f>INT($C$229)+2</f>
        <v>3</v>
      </c>
      <c r="D233" s="260"/>
      <c r="E233" s="330"/>
      <c r="F233" s="330"/>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hidden="1" outlineLevel="2" x14ac:dyDescent="0.25">
      <c r="A234" s="250"/>
      <c r="B234" s="259"/>
      <c r="C234" s="252">
        <f>INT($C$229)+2</f>
        <v>3</v>
      </c>
      <c r="D234" s="260"/>
      <c r="E234" s="330"/>
      <c r="F234" s="330"/>
      <c r="G234" s="260"/>
      <c r="H234" s="274"/>
      <c r="I234" s="274"/>
      <c r="J234" s="274"/>
      <c r="K234" s="331" t="s">
        <v>425</v>
      </c>
      <c r="L234" s="331"/>
      <c r="M234" s="331"/>
      <c r="N234" s="331" t="s">
        <v>426</v>
      </c>
      <c r="O234" s="331"/>
      <c r="P234" s="331"/>
      <c r="Q234" s="331"/>
      <c r="R234" s="331" t="s">
        <v>428</v>
      </c>
      <c r="S234" s="331"/>
      <c r="T234" s="331"/>
      <c r="U234" s="331"/>
      <c r="V234" s="332"/>
      <c r="W234" s="332"/>
      <c r="X234" s="332"/>
      <c r="Y234" s="332"/>
      <c r="Z234" s="332"/>
      <c r="AA234" s="332"/>
      <c r="AB234" s="332"/>
      <c r="AC234" s="332"/>
      <c r="AD234" s="332"/>
      <c r="AE234" s="332"/>
      <c r="AF234" s="332"/>
      <c r="AG234" s="332"/>
      <c r="AH234" s="332"/>
      <c r="AI234" s="332"/>
      <c r="AJ234" s="332"/>
      <c r="AK234" s="332"/>
      <c r="AL234" s="332"/>
      <c r="AM234" s="332"/>
      <c r="AN234" s="332"/>
      <c r="AO234" s="332"/>
      <c r="AP234" s="332"/>
      <c r="AQ234" s="260"/>
      <c r="AR234" s="262"/>
      <c r="AS234" s="250"/>
      <c r="AT234" s="250"/>
      <c r="AU234" s="250"/>
    </row>
    <row r="235" spans="1:47" hidden="1" outlineLevel="2" x14ac:dyDescent="0.25">
      <c r="A235" s="250"/>
      <c r="B235" s="259"/>
      <c r="C235" s="252">
        <f>INT($C$229)+2</f>
        <v>3</v>
      </c>
      <c r="D235" s="260"/>
      <c r="E235" s="330"/>
      <c r="F235" s="330"/>
      <c r="G235" s="260"/>
      <c r="H235" s="274"/>
      <c r="I235" s="274"/>
      <c r="J235" s="274"/>
      <c r="K235" s="320" t="s">
        <v>14</v>
      </c>
      <c r="L235" s="320" t="s">
        <v>490</v>
      </c>
      <c r="M235" s="320" t="s">
        <v>4</v>
      </c>
      <c r="N235" s="320" t="s">
        <v>491</v>
      </c>
      <c r="O235" s="320" t="s">
        <v>492</v>
      </c>
      <c r="P235" s="320" t="s">
        <v>493</v>
      </c>
      <c r="Q235" s="320" t="s">
        <v>494</v>
      </c>
      <c r="R235" s="320" t="s">
        <v>491</v>
      </c>
      <c r="S235" s="320" t="s">
        <v>492</v>
      </c>
      <c r="T235" s="320" t="s">
        <v>493</v>
      </c>
      <c r="U235" s="320" t="s">
        <v>494</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85" hidden="1" customHeight="1" outlineLevel="2" collapsed="1" x14ac:dyDescent="0.25">
      <c r="A236" s="250"/>
      <c r="B236" s="259" t="s">
        <v>388</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25">
      <c r="A237" s="250"/>
      <c r="B237" s="259"/>
      <c r="C237" s="252">
        <f>INT(MAX($C$241:$C$354))</f>
        <v>4</v>
      </c>
      <c r="D237" s="275"/>
      <c r="E237" s="330"/>
      <c r="F237" s="330"/>
      <c r="G237" s="275"/>
      <c r="H237" s="330" t="s">
        <v>495</v>
      </c>
      <c r="I237" s="330"/>
      <c r="J237" s="330"/>
      <c r="K237" s="283">
        <v>0</v>
      </c>
      <c r="L237" s="283">
        <v>0</v>
      </c>
      <c r="M237" s="283">
        <v>0</v>
      </c>
      <c r="N237" s="283">
        <v>0</v>
      </c>
      <c r="O237" s="283">
        <v>0</v>
      </c>
      <c r="P237" s="283">
        <v>0</v>
      </c>
      <c r="Q237" s="283">
        <v>1</v>
      </c>
      <c r="R237" s="283">
        <v>0</v>
      </c>
      <c r="S237" s="283">
        <v>1</v>
      </c>
      <c r="T237" s="283">
        <v>2</v>
      </c>
      <c r="U237" s="283">
        <v>3</v>
      </c>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75"/>
      <c r="AR237" s="262"/>
      <c r="AS237" s="250"/>
      <c r="AT237" s="250"/>
      <c r="AU237" s="250"/>
    </row>
    <row r="238" spans="1:47" hidden="1" outlineLevel="4" x14ac:dyDescent="0.25">
      <c r="A238" s="250"/>
      <c r="B238" s="259" t="s">
        <v>389</v>
      </c>
      <c r="C238" s="252">
        <f>INT(MAX($C$241:$C$354))+1</f>
        <v>5</v>
      </c>
      <c r="D238" s="275" t="s">
        <v>390</v>
      </c>
      <c r="E238" s="330"/>
      <c r="F238" s="330"/>
      <c r="G238" s="275"/>
      <c r="H238" s="330" t="s">
        <v>496</v>
      </c>
      <c r="I238" s="330"/>
      <c r="J238" s="330"/>
      <c r="K238" s="330"/>
      <c r="L238" s="330"/>
      <c r="M238" s="330"/>
      <c r="N238" s="283">
        <v>0</v>
      </c>
      <c r="O238" s="283">
        <v>1</v>
      </c>
      <c r="P238" s="283">
        <v>2</v>
      </c>
      <c r="Q238" s="283">
        <v>2</v>
      </c>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275"/>
      <c r="AR238" s="262"/>
      <c r="AS238" s="250"/>
      <c r="AT238" s="250"/>
      <c r="AU238" s="250"/>
    </row>
    <row r="239" spans="1:47" hidden="1" outlineLevel="4" x14ac:dyDescent="0.25">
      <c r="A239" s="250"/>
      <c r="B239" s="259" t="s">
        <v>389</v>
      </c>
      <c r="C239" s="252">
        <f>INT(MAX($C$241:$C$354))+1</f>
        <v>5</v>
      </c>
      <c r="D239" s="275" t="s">
        <v>390</v>
      </c>
      <c r="E239" s="330"/>
      <c r="F239" s="330"/>
      <c r="G239" s="275"/>
      <c r="H239" s="330" t="s">
        <v>969</v>
      </c>
      <c r="I239" s="330"/>
      <c r="J239" s="330"/>
      <c r="K239" s="330"/>
      <c r="L239" s="330"/>
      <c r="M239" s="330"/>
      <c r="N239" s="330"/>
      <c r="O239" s="330"/>
      <c r="P239" s="330"/>
      <c r="Q239" s="330"/>
      <c r="R239" s="283">
        <v>0</v>
      </c>
      <c r="S239" s="283">
        <v>3</v>
      </c>
      <c r="T239" s="283">
        <v>4</v>
      </c>
      <c r="U239" s="283">
        <v>4</v>
      </c>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275"/>
      <c r="AR239" s="262"/>
      <c r="AS239" s="250"/>
      <c r="AT239" s="250"/>
      <c r="AU239" s="250"/>
    </row>
    <row r="240" spans="1:47" outlineLevel="1" x14ac:dyDescent="0.25">
      <c r="A240" s="250"/>
      <c r="B240" s="259"/>
      <c r="C240" s="252">
        <f>INT($C$229)+1</f>
        <v>2</v>
      </c>
      <c r="D240" s="275"/>
      <c r="E240" s="330"/>
      <c r="F240" s="330"/>
      <c r="G240" s="275"/>
      <c r="H240" s="333" t="s">
        <v>497</v>
      </c>
      <c r="I240" s="293"/>
      <c r="J240" s="293"/>
      <c r="K240" s="265"/>
      <c r="L240" s="265"/>
      <c r="M240" s="265"/>
      <c r="N240" s="265"/>
      <c r="O240" s="265"/>
      <c r="P240" s="265"/>
      <c r="Q240" s="265"/>
      <c r="R240" s="265"/>
      <c r="S240" s="265"/>
      <c r="T240" s="265"/>
      <c r="U240" s="265"/>
      <c r="V240" s="265"/>
      <c r="W240" s="265"/>
      <c r="X240" s="265"/>
      <c r="Y240" s="265"/>
      <c r="Z240" s="322"/>
      <c r="AA240" s="322"/>
      <c r="AB240" s="322"/>
      <c r="AC240" s="322"/>
      <c r="AD240" s="322"/>
      <c r="AE240" s="322"/>
      <c r="AF240" s="322"/>
      <c r="AG240" s="322"/>
      <c r="AH240" s="322"/>
      <c r="AI240" s="322"/>
      <c r="AJ240" s="322"/>
      <c r="AK240" s="322"/>
      <c r="AL240" s="322"/>
      <c r="AM240" s="322"/>
      <c r="AN240" s="322"/>
      <c r="AO240" s="322"/>
      <c r="AP240" s="322"/>
      <c r="AQ240" s="275"/>
      <c r="AR240" s="262"/>
      <c r="AS240" s="250"/>
      <c r="AT240" s="250"/>
      <c r="AU240" s="250"/>
    </row>
    <row r="241" spans="1:47" ht="5.0999999999999996" customHeight="1" outlineLevel="3" x14ac:dyDescent="0.25">
      <c r="A241" s="250"/>
      <c r="B241" s="259"/>
      <c r="C241" s="252">
        <f>INT($C$229)+3.005</f>
        <v>4.0049999999999999</v>
      </c>
      <c r="D241" s="275" t="s">
        <v>391</v>
      </c>
      <c r="E241" s="275"/>
      <c r="F241" s="275"/>
      <c r="G241" s="275"/>
      <c r="H241" s="334"/>
      <c r="I241" s="334"/>
      <c r="J241" s="334"/>
      <c r="K241" s="334"/>
      <c r="L241" s="334"/>
      <c r="M241" s="334"/>
      <c r="N241" s="334"/>
      <c r="O241" s="334"/>
      <c r="P241" s="334"/>
      <c r="Q241" s="334"/>
      <c r="R241" s="334"/>
      <c r="S241" s="334"/>
      <c r="T241" s="334"/>
      <c r="U241" s="334"/>
      <c r="V241" s="334"/>
      <c r="W241" s="334"/>
      <c r="X241" s="334"/>
      <c r="Y241" s="334"/>
      <c r="Z241" s="334"/>
      <c r="AA241" s="334"/>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25">
      <c r="A242" s="250"/>
      <c r="B242" s="259"/>
      <c r="C242" s="252">
        <f>INT($C$229)+2</f>
        <v>3</v>
      </c>
      <c r="D242" s="275"/>
      <c r="E242" s="330"/>
      <c r="F242" s="330"/>
      <c r="G242" s="275"/>
      <c r="H242" s="279" t="s">
        <v>498</v>
      </c>
      <c r="I242" s="279"/>
      <c r="J242" s="279"/>
      <c r="K242" s="320">
        <v>1</v>
      </c>
      <c r="L242" s="320">
        <v>6</v>
      </c>
      <c r="M242" s="320">
        <v>7</v>
      </c>
      <c r="N242" s="279"/>
      <c r="O242" s="279"/>
      <c r="P242" s="279"/>
      <c r="Q242" s="279"/>
      <c r="R242" s="279"/>
      <c r="S242" s="279"/>
      <c r="T242" s="279"/>
      <c r="U242" s="279"/>
      <c r="V242" s="279"/>
      <c r="W242" s="279"/>
      <c r="X242" s="279"/>
      <c r="Y242" s="279"/>
      <c r="Z242" s="279"/>
      <c r="AA242" s="279"/>
      <c r="AB242" s="335"/>
      <c r="AC242" s="335"/>
      <c r="AD242" s="335"/>
      <c r="AE242" s="335"/>
      <c r="AF242" s="335"/>
      <c r="AG242" s="335"/>
      <c r="AH242" s="335"/>
      <c r="AI242" s="335"/>
      <c r="AJ242" s="335"/>
      <c r="AK242" s="335"/>
      <c r="AL242" s="335"/>
      <c r="AM242" s="335"/>
      <c r="AN242" s="335"/>
      <c r="AO242" s="335"/>
      <c r="AP242" s="335"/>
      <c r="AQ242" s="275"/>
      <c r="AR242" s="262"/>
      <c r="AS242" s="250"/>
      <c r="AT242" s="250"/>
      <c r="AU242" s="250"/>
    </row>
    <row r="243" spans="1:47" outlineLevel="2" x14ac:dyDescent="0.25">
      <c r="A243" s="250"/>
      <c r="B243" s="259"/>
      <c r="C243" s="252">
        <f>INT($C$229)+2</f>
        <v>3</v>
      </c>
      <c r="D243" s="275"/>
      <c r="E243" s="330"/>
      <c r="F243" s="330"/>
      <c r="G243" s="275"/>
      <c r="H243" s="280" t="s">
        <v>499</v>
      </c>
      <c r="I243" s="280"/>
      <c r="J243" s="280"/>
      <c r="K243" s="280"/>
      <c r="L243" s="280"/>
      <c r="M243" s="280"/>
      <c r="N243" s="280"/>
      <c r="O243" s="280"/>
      <c r="P243" s="280"/>
      <c r="Q243" s="280"/>
      <c r="R243" s="320" t="b">
        <v>1</v>
      </c>
      <c r="S243" s="320" t="b">
        <v>0</v>
      </c>
      <c r="T243" s="320" t="b">
        <v>0</v>
      </c>
      <c r="U243" s="320"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outlineLevel="3" x14ac:dyDescent="0.25">
      <c r="A244" s="250"/>
      <c r="B244" s="259"/>
      <c r="C244" s="252">
        <f>INT($C$229)+3</f>
        <v>4</v>
      </c>
      <c r="D244" s="275"/>
      <c r="E244" s="330"/>
      <c r="F244" s="330"/>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0999999999999996" customHeight="1" outlineLevel="2" x14ac:dyDescent="0.2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395</v>
      </c>
      <c r="AR245" s="262"/>
      <c r="AS245" s="250"/>
      <c r="AT245" s="250"/>
      <c r="AU245" s="250"/>
    </row>
    <row r="246" spans="1:47" outlineLevel="1" x14ac:dyDescent="0.25">
      <c r="A246" s="250"/>
      <c r="B246" s="259"/>
      <c r="C246" s="252">
        <f>INT($C$229)+1</f>
        <v>2</v>
      </c>
      <c r="D246" s="275"/>
      <c r="E246" s="330"/>
      <c r="F246" s="330"/>
      <c r="G246" s="275"/>
      <c r="H246" s="333" t="s">
        <v>500</v>
      </c>
      <c r="I246" s="265" t="s">
        <v>501</v>
      </c>
      <c r="J246" s="336"/>
      <c r="K246" s="265" t="s">
        <v>502</v>
      </c>
      <c r="L246" s="265"/>
      <c r="M246" s="265"/>
      <c r="N246" s="265"/>
      <c r="O246" s="265"/>
      <c r="P246" s="265"/>
      <c r="Q246" s="265"/>
      <c r="R246" s="322"/>
      <c r="S246" s="265"/>
      <c r="T246" s="265"/>
      <c r="U246" s="265"/>
      <c r="V246" s="265"/>
      <c r="W246" s="265"/>
      <c r="X246" s="265"/>
      <c r="Y246" s="265"/>
      <c r="Z246" s="322"/>
      <c r="AA246" s="322"/>
      <c r="AB246" s="322"/>
      <c r="AC246" s="322"/>
      <c r="AD246" s="322"/>
      <c r="AE246" s="322"/>
      <c r="AF246" s="322"/>
      <c r="AG246" s="322"/>
      <c r="AH246" s="322"/>
      <c r="AI246" s="322"/>
      <c r="AJ246" s="322"/>
      <c r="AK246" s="322"/>
      <c r="AL246" s="322"/>
      <c r="AM246" s="322"/>
      <c r="AN246" s="322"/>
      <c r="AO246" s="322"/>
      <c r="AP246" s="322"/>
      <c r="AQ246" s="275"/>
      <c r="AR246" s="262"/>
      <c r="AS246" s="250"/>
      <c r="AT246" s="250"/>
      <c r="AU246" s="250"/>
    </row>
    <row r="247" spans="1:47" ht="5.0999999999999996" customHeight="1" outlineLevel="3" x14ac:dyDescent="0.25">
      <c r="A247" s="250"/>
      <c r="B247" s="259"/>
      <c r="C247" s="252">
        <f>INT($C$229)+3.005</f>
        <v>4.0049999999999999</v>
      </c>
      <c r="D247" s="275" t="s">
        <v>391</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25">
      <c r="A248" s="250"/>
      <c r="B248" s="259"/>
      <c r="C248" s="252">
        <f>INT($C$229)+2</f>
        <v>3</v>
      </c>
      <c r="D248" s="275"/>
      <c r="E248" s="330"/>
      <c r="F248" s="330"/>
      <c r="G248" s="275"/>
      <c r="H248" s="337" t="s">
        <v>825</v>
      </c>
      <c r="I248" s="338" t="b">
        <v>0</v>
      </c>
      <c r="J248" s="338" t="b">
        <v>0</v>
      </c>
      <c r="K248" s="339">
        <f t="shared" ref="K248:Q248" si="45">DATE($I$251,MONTH(INDEX($N$257:$Q$257,1,K$237+1)),DAY(INDEX($N$257:$Q$257,1,K$237+1)))</f>
        <v>43600</v>
      </c>
      <c r="L248" s="339">
        <f t="shared" si="45"/>
        <v>43600</v>
      </c>
      <c r="M248" s="339">
        <f t="shared" si="45"/>
        <v>43600</v>
      </c>
      <c r="N248" s="339">
        <f t="shared" si="45"/>
        <v>43600</v>
      </c>
      <c r="O248" s="339">
        <f t="shared" si="45"/>
        <v>43600</v>
      </c>
      <c r="P248" s="339">
        <f t="shared" si="45"/>
        <v>43600</v>
      </c>
      <c r="Q248" s="339">
        <f t="shared" si="45"/>
        <v>43600</v>
      </c>
      <c r="R248" s="280"/>
      <c r="S248" s="280"/>
      <c r="T248" s="280"/>
      <c r="U248" s="280"/>
      <c r="V248" s="280"/>
      <c r="W248" s="302"/>
      <c r="X248" s="302"/>
      <c r="Y248" s="302"/>
      <c r="Z248" s="302"/>
      <c r="AA248" s="302"/>
      <c r="AB248" s="280"/>
      <c r="AC248" s="844" t="s">
        <v>504</v>
      </c>
      <c r="AD248" s="845"/>
      <c r="AE248" s="845"/>
      <c r="AF248" s="846"/>
      <c r="AG248" s="280"/>
      <c r="AH248" s="280"/>
      <c r="AI248" s="280"/>
      <c r="AJ248" s="280"/>
      <c r="AK248" s="280"/>
      <c r="AL248" s="280"/>
      <c r="AM248" s="280"/>
      <c r="AN248" s="280"/>
      <c r="AO248" s="280"/>
      <c r="AP248" s="280"/>
      <c r="AQ248" s="275"/>
      <c r="AR248" s="262"/>
      <c r="AS248" s="250"/>
      <c r="AT248" s="250"/>
      <c r="AU248" s="250"/>
    </row>
    <row r="249" spans="1:47" outlineLevel="2" x14ac:dyDescent="0.25">
      <c r="A249" s="250"/>
      <c r="B249" s="259"/>
      <c r="C249" s="252">
        <f>INT($C$229)+2</f>
        <v>3</v>
      </c>
      <c r="D249" s="275"/>
      <c r="E249" s="330"/>
      <c r="F249" s="330"/>
      <c r="G249" s="275"/>
      <c r="H249" s="520" t="s">
        <v>824</v>
      </c>
      <c r="I249" s="338" t="b">
        <v>0</v>
      </c>
      <c r="J249" s="338" t="b">
        <v>0</v>
      </c>
      <c r="K249" s="342">
        <f>DATE($I$251,MONTH(INDEX($N$265:$Q$265,1,K$237+1)),DAY(INDEX($N$265:$Q$265,1,K$237+1)))</f>
        <v>43634</v>
      </c>
      <c r="L249" s="342">
        <f t="shared" ref="L249:Q249" si="46">DATE($I$251,MONTH(INDEX($N$265:$Q$265,1,L$237+1)),DAY(INDEX($N$265:$Q$265,1,L$237+1)))</f>
        <v>43634</v>
      </c>
      <c r="M249" s="342">
        <f t="shared" si="46"/>
        <v>43634</v>
      </c>
      <c r="N249" s="342">
        <f t="shared" si="46"/>
        <v>43634</v>
      </c>
      <c r="O249" s="342">
        <f t="shared" si="46"/>
        <v>43634</v>
      </c>
      <c r="P249" s="342">
        <f t="shared" si="46"/>
        <v>43634</v>
      </c>
      <c r="Q249" s="342">
        <f t="shared" si="46"/>
        <v>43634</v>
      </c>
      <c r="R249" s="280"/>
      <c r="S249" s="280"/>
      <c r="T249" s="280"/>
      <c r="U249" s="280"/>
      <c r="V249" s="280"/>
      <c r="W249" s="302"/>
      <c r="X249" s="302"/>
      <c r="Y249" s="302"/>
      <c r="Z249" s="302"/>
      <c r="AA249" s="302"/>
      <c r="AB249" s="280"/>
      <c r="AC249" s="847"/>
      <c r="AD249" s="848"/>
      <c r="AE249" s="848"/>
      <c r="AF249" s="849"/>
      <c r="AG249" s="280"/>
      <c r="AH249" s="280"/>
      <c r="AI249" s="280"/>
      <c r="AJ249" s="280"/>
      <c r="AK249" s="280"/>
      <c r="AL249" s="280"/>
      <c r="AM249" s="280"/>
      <c r="AN249" s="280"/>
      <c r="AO249" s="280"/>
      <c r="AP249" s="280"/>
      <c r="AQ249" s="275"/>
      <c r="AR249" s="262"/>
      <c r="AS249" s="250"/>
      <c r="AT249" s="250"/>
      <c r="AU249" s="250"/>
    </row>
    <row r="250" spans="1:47" outlineLevel="2" x14ac:dyDescent="0.25">
      <c r="A250" s="250"/>
      <c r="B250" s="259"/>
      <c r="C250" s="252">
        <f>INT($C$229)+2</f>
        <v>3</v>
      </c>
      <c r="D250" s="275"/>
      <c r="E250" s="330"/>
      <c r="F250" s="330"/>
      <c r="G250" s="275"/>
      <c r="H250" s="340" t="s">
        <v>823</v>
      </c>
      <c r="I250" s="341" t="b">
        <f>NOT(OR(I248,I249))</f>
        <v>1</v>
      </c>
      <c r="J250" s="297" t="b">
        <v>1</v>
      </c>
      <c r="K250" s="352">
        <f t="shared" ref="K250:Q250" si="47">DATE($I$251,MONTH(INDEX($N$273:$Q$273,1,K$237+1)),DAY(INDEX($N$273:$Q$273,1,K$237+1)))</f>
        <v>43669</v>
      </c>
      <c r="L250" s="352">
        <f t="shared" si="47"/>
        <v>43669</v>
      </c>
      <c r="M250" s="352">
        <f t="shared" si="47"/>
        <v>43669</v>
      </c>
      <c r="N250" s="352">
        <f t="shared" si="47"/>
        <v>43669</v>
      </c>
      <c r="O250" s="352">
        <f t="shared" si="47"/>
        <v>43669</v>
      </c>
      <c r="P250" s="352">
        <f t="shared" si="47"/>
        <v>43669</v>
      </c>
      <c r="Q250" s="352">
        <f t="shared" si="47"/>
        <v>43669</v>
      </c>
      <c r="R250" s="280"/>
      <c r="S250" s="280"/>
      <c r="T250" s="280"/>
      <c r="U250" s="280"/>
      <c r="V250" s="280"/>
      <c r="W250" s="296"/>
      <c r="X250" s="296"/>
      <c r="Y250" s="296"/>
      <c r="Z250" s="296"/>
      <c r="AA250" s="296"/>
      <c r="AB250" s="296"/>
      <c r="AC250" s="850"/>
      <c r="AD250" s="851"/>
      <c r="AE250" s="851"/>
      <c r="AF250" s="852"/>
      <c r="AG250" s="296"/>
      <c r="AH250" s="296"/>
      <c r="AI250" s="296"/>
      <c r="AJ250" s="296"/>
      <c r="AK250" s="296"/>
      <c r="AL250" s="296"/>
      <c r="AM250" s="296"/>
      <c r="AN250" s="296"/>
      <c r="AO250" s="296"/>
      <c r="AP250" s="296"/>
      <c r="AQ250" s="275"/>
      <c r="AR250" s="262"/>
      <c r="AS250" s="250"/>
      <c r="AT250" s="250"/>
      <c r="AU250" s="250"/>
    </row>
    <row r="251" spans="1:47" outlineLevel="2" x14ac:dyDescent="0.25">
      <c r="A251" s="250"/>
      <c r="B251" s="259"/>
      <c r="C251" s="252">
        <f>INT($C$229)+3</f>
        <v>4</v>
      </c>
      <c r="D251" s="275"/>
      <c r="E251" s="330"/>
      <c r="F251" s="330"/>
      <c r="G251" s="275"/>
      <c r="H251" s="279" t="s">
        <v>505</v>
      </c>
      <c r="I251" s="414">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44" t="s">
        <v>1023</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25">
      <c r="A252" s="250"/>
      <c r="B252" s="259"/>
      <c r="C252" s="252">
        <f>INT($C$229)+3</f>
        <v>4</v>
      </c>
      <c r="D252" s="275"/>
      <c r="E252" s="330"/>
      <c r="F252" s="330"/>
      <c r="G252" s="275"/>
      <c r="H252" s="280" t="s">
        <v>506</v>
      </c>
      <c r="I252" s="280">
        <f>YEAR(MIN(N248:Q250)+MIN(R351:U353))</f>
        <v>2019</v>
      </c>
      <c r="J252" s="280"/>
      <c r="K252" s="280"/>
      <c r="L252" s="280"/>
      <c r="M252" s="280"/>
      <c r="N252" s="280"/>
      <c r="O252" s="280"/>
      <c r="P252" s="280"/>
      <c r="Q252" s="280"/>
      <c r="R252" s="280"/>
      <c r="S252" s="280"/>
      <c r="T252" s="280"/>
      <c r="U252" s="280"/>
      <c r="V252" s="280"/>
      <c r="W252" s="557" t="s">
        <v>503</v>
      </c>
      <c r="X252" s="280"/>
      <c r="Y252" s="280"/>
      <c r="Z252" s="280"/>
      <c r="AA252" s="280"/>
      <c r="AB252" s="280"/>
      <c r="AC252" s="850"/>
      <c r="AD252" s="851"/>
      <c r="AE252" s="851"/>
      <c r="AF252" s="852"/>
      <c r="AG252" s="280"/>
      <c r="AH252" s="280"/>
      <c r="AI252" s="280"/>
      <c r="AJ252" s="280"/>
      <c r="AK252" s="280"/>
      <c r="AL252" s="280"/>
      <c r="AM252" s="280"/>
      <c r="AN252" s="280"/>
      <c r="AO252" s="280"/>
      <c r="AP252" s="280"/>
      <c r="AQ252" s="275"/>
      <c r="AR252" s="262"/>
      <c r="AS252" s="250"/>
      <c r="AT252" s="250"/>
      <c r="AU252" s="250"/>
    </row>
    <row r="253" spans="1:47" outlineLevel="2" x14ac:dyDescent="0.25">
      <c r="A253" s="250"/>
      <c r="B253" s="259"/>
      <c r="C253" s="252">
        <f>INT($C$229)+2</f>
        <v>3</v>
      </c>
      <c r="D253" s="275"/>
      <c r="E253" s="330" t="s">
        <v>507</v>
      </c>
      <c r="F253" s="330"/>
      <c r="G253" s="275"/>
      <c r="H253" s="343" t="s">
        <v>508</v>
      </c>
      <c r="I253" s="303" t="s">
        <v>509</v>
      </c>
      <c r="J253" s="344"/>
      <c r="K253" s="283">
        <f>COUNTA($H$254:$H$309)</f>
        <v>3</v>
      </c>
      <c r="L253" s="283">
        <f>COUNTA($I$254:$I$309)/K253</f>
        <v>8</v>
      </c>
      <c r="M253" s="345">
        <v>-8</v>
      </c>
      <c r="N253" s="303" t="s">
        <v>787</v>
      </c>
      <c r="O253" s="303"/>
      <c r="P253" s="303"/>
      <c r="Q253" s="303"/>
      <c r="R253" s="303" t="s">
        <v>510</v>
      </c>
      <c r="S253" s="303"/>
      <c r="T253" s="303"/>
      <c r="U253" s="303"/>
      <c r="V253" s="280"/>
      <c r="W253" s="346" t="s">
        <v>511</v>
      </c>
      <c r="X253" s="346" t="s">
        <v>512</v>
      </c>
      <c r="Y253" s="346" t="s">
        <v>513</v>
      </c>
      <c r="Z253" s="346" t="s">
        <v>514</v>
      </c>
      <c r="AA253" s="347"/>
      <c r="AB253" s="280"/>
      <c r="AC253" s="346" t="s">
        <v>511</v>
      </c>
      <c r="AD253" s="346" t="s">
        <v>512</v>
      </c>
      <c r="AE253" s="346" t="s">
        <v>513</v>
      </c>
      <c r="AF253" s="346" t="s">
        <v>514</v>
      </c>
      <c r="AG253" s="280"/>
      <c r="AH253" s="280"/>
      <c r="AI253" s="280"/>
      <c r="AJ253" s="280"/>
      <c r="AK253" s="280"/>
      <c r="AL253" s="280"/>
      <c r="AM253" s="280"/>
      <c r="AN253" s="280"/>
      <c r="AO253" s="280"/>
      <c r="AP253" s="280"/>
      <c r="AQ253" s="275"/>
      <c r="AR253" s="262"/>
      <c r="AS253" s="250"/>
      <c r="AT253" s="250"/>
      <c r="AU253" s="250"/>
    </row>
    <row r="254" spans="1:47" outlineLevel="2" collapsed="1" x14ac:dyDescent="0.25">
      <c r="A254" s="250"/>
      <c r="B254" s="259"/>
      <c r="C254" s="252">
        <f>INT($C$229)+2</f>
        <v>3</v>
      </c>
      <c r="D254" s="275"/>
      <c r="E254" s="330">
        <v>1</v>
      </c>
      <c r="F254" s="330"/>
      <c r="G254" s="275"/>
      <c r="H254" s="296" t="str">
        <f>H$248</f>
        <v>Aut</v>
      </c>
      <c r="I254" s="348">
        <v>0</v>
      </c>
      <c r="J254" s="349" t="s">
        <v>515</v>
      </c>
      <c r="K254" s="350"/>
      <c r="L254" s="350"/>
      <c r="M254" s="280"/>
      <c r="N254" s="351">
        <v>43966</v>
      </c>
      <c r="O254" s="351">
        <v>43966</v>
      </c>
      <c r="P254" s="351">
        <v>43966</v>
      </c>
      <c r="Q254" s="351">
        <v>43966</v>
      </c>
      <c r="R254" s="352">
        <f t="shared" ref="R254:U277" si="48">DATE($I$251,MONTH(INDEX($N254:$Q254,1,R$237+1)),DAY(INDEX($N254:$Q254,1,R$237+1)))</f>
        <v>43600</v>
      </c>
      <c r="S254" s="352">
        <f t="shared" si="48"/>
        <v>43600</v>
      </c>
      <c r="T254" s="352">
        <f t="shared" si="48"/>
        <v>43600</v>
      </c>
      <c r="U254" s="352">
        <f t="shared" si="48"/>
        <v>43600</v>
      </c>
      <c r="V254" s="280"/>
      <c r="W254" s="353">
        <f>((N254-150)-INDEX(N$248:N$250,$E254,1))/30.5</f>
        <v>7.081967213114754</v>
      </c>
      <c r="X254" s="353">
        <f t="shared" ref="X254:X277" si="49">((O254-150)-INDEX(O$248:O$250,$E254,1))/30.5</f>
        <v>7.081967213114754</v>
      </c>
      <c r="Y254" s="353">
        <f t="shared" ref="Y254:Y277" si="50">((P254-150)-INDEX(P$248:P$250,$E254,1))/30.5</f>
        <v>7.081967213114754</v>
      </c>
      <c r="Z254" s="353">
        <f t="shared" ref="Z254:Z277" si="51">((Q254-150)-INDEX(Q$248:Q$250,$E254,1))/30.5</f>
        <v>7.081967213114754</v>
      </c>
      <c r="AA254" s="354"/>
      <c r="AB254" s="280"/>
      <c r="AC254" s="355">
        <v>0</v>
      </c>
      <c r="AD254" s="356">
        <v>0</v>
      </c>
      <c r="AE254" s="356">
        <v>0</v>
      </c>
      <c r="AF254" s="357">
        <v>0</v>
      </c>
      <c r="AG254" s="280"/>
      <c r="AH254" s="280"/>
      <c r="AI254" s="280"/>
      <c r="AJ254" s="280"/>
      <c r="AK254" s="280"/>
      <c r="AL254" s="280"/>
      <c r="AM254" s="280"/>
      <c r="AN254" s="280"/>
      <c r="AO254" s="280"/>
      <c r="AP254" s="280"/>
      <c r="AQ254" s="275"/>
      <c r="AR254" s="262"/>
      <c r="AS254" s="250"/>
      <c r="AT254" s="250"/>
      <c r="AU254" s="250"/>
    </row>
    <row r="255" spans="1:47" hidden="1" outlineLevel="3" x14ac:dyDescent="0.25">
      <c r="A255" s="250"/>
      <c r="B255" s="259"/>
      <c r="C255" s="252">
        <f>INT($C$229)+3</f>
        <v>4</v>
      </c>
      <c r="D255" s="275"/>
      <c r="E255" s="330">
        <v>1</v>
      </c>
      <c r="F255" s="330"/>
      <c r="G255" s="275"/>
      <c r="H255" s="280"/>
      <c r="I255" s="348">
        <v>1</v>
      </c>
      <c r="J255" s="358" t="s">
        <v>516</v>
      </c>
      <c r="K255" s="350"/>
      <c r="L255" s="350"/>
      <c r="M255" s="280"/>
      <c r="N255" s="351">
        <v>44331</v>
      </c>
      <c r="O255" s="351">
        <v>44331</v>
      </c>
      <c r="P255" s="351">
        <v>44331</v>
      </c>
      <c r="Q255" s="351">
        <v>44331</v>
      </c>
      <c r="R255" s="352">
        <f t="shared" si="48"/>
        <v>43600</v>
      </c>
      <c r="S255" s="352">
        <f t="shared" si="48"/>
        <v>43600</v>
      </c>
      <c r="T255" s="352">
        <f t="shared" si="48"/>
        <v>43600</v>
      </c>
      <c r="U255" s="352">
        <f t="shared" si="48"/>
        <v>43600</v>
      </c>
      <c r="V255" s="280"/>
      <c r="W255" s="359">
        <f t="shared" ref="W255:W277" si="52">((N255-150)-INDEX(N$248:N$250,$E255,1))/30.5</f>
        <v>19.049180327868854</v>
      </c>
      <c r="X255" s="359">
        <f t="shared" si="49"/>
        <v>19.049180327868854</v>
      </c>
      <c r="Y255" s="359">
        <f t="shared" si="50"/>
        <v>19.049180327868854</v>
      </c>
      <c r="Z255" s="359">
        <f t="shared" si="51"/>
        <v>19.049180327868854</v>
      </c>
      <c r="AA255" s="360"/>
      <c r="AB255" s="280"/>
      <c r="AC255" s="361">
        <v>0</v>
      </c>
      <c r="AD255" s="362">
        <v>0</v>
      </c>
      <c r="AE255" s="362">
        <v>0</v>
      </c>
      <c r="AF255" s="363">
        <v>0</v>
      </c>
      <c r="AG255" s="280"/>
      <c r="AH255" s="280"/>
      <c r="AI255" s="280"/>
      <c r="AJ255" s="280"/>
      <c r="AK255" s="280"/>
      <c r="AL255" s="280"/>
      <c r="AM255" s="280"/>
      <c r="AN255" s="280"/>
      <c r="AO255" s="280"/>
      <c r="AP255" s="280"/>
      <c r="AQ255" s="275"/>
      <c r="AR255" s="262"/>
      <c r="AS255" s="250"/>
      <c r="AT255" s="250"/>
      <c r="AU255" s="250"/>
    </row>
    <row r="256" spans="1:47" hidden="1" outlineLevel="3" x14ac:dyDescent="0.25">
      <c r="A256" s="250"/>
      <c r="B256" s="259"/>
      <c r="C256" s="252">
        <f t="shared" ref="C256:C261" si="53">INT($C$229+3)</f>
        <v>4</v>
      </c>
      <c r="D256" s="275"/>
      <c r="E256" s="330">
        <v>1</v>
      </c>
      <c r="F256" s="330"/>
      <c r="G256" s="275"/>
      <c r="H256" s="280"/>
      <c r="I256" s="348">
        <v>2</v>
      </c>
      <c r="J256" s="364" t="s">
        <v>517</v>
      </c>
      <c r="K256" s="365"/>
      <c r="L256" s="280"/>
      <c r="M256" s="280"/>
      <c r="N256" s="366">
        <f t="shared" ref="N256:Q261" si="54">DATEVALUE(DAY(N255)&amp;"/"&amp;MONTH(N255)&amp;"/"&amp;YEAR(N255)+1)</f>
        <v>44696</v>
      </c>
      <c r="O256" s="366">
        <f t="shared" si="54"/>
        <v>44696</v>
      </c>
      <c r="P256" s="366">
        <f t="shared" si="54"/>
        <v>44696</v>
      </c>
      <c r="Q256" s="366">
        <f t="shared" si="54"/>
        <v>44696</v>
      </c>
      <c r="R256" s="352">
        <f t="shared" si="48"/>
        <v>43600</v>
      </c>
      <c r="S256" s="352">
        <f t="shared" si="48"/>
        <v>43600</v>
      </c>
      <c r="T256" s="352">
        <f t="shared" si="48"/>
        <v>43600</v>
      </c>
      <c r="U256" s="352">
        <f t="shared" si="48"/>
        <v>43600</v>
      </c>
      <c r="V256" s="280"/>
      <c r="W256" s="359">
        <f t="shared" si="52"/>
        <v>31.016393442622952</v>
      </c>
      <c r="X256" s="359">
        <f t="shared" si="49"/>
        <v>31.016393442622952</v>
      </c>
      <c r="Y256" s="359">
        <f t="shared" si="50"/>
        <v>31.016393442622952</v>
      </c>
      <c r="Z256" s="359">
        <f t="shared" si="51"/>
        <v>31.016393442622952</v>
      </c>
      <c r="AA256" s="360"/>
      <c r="AB256" s="280"/>
      <c r="AC256" s="361">
        <v>0</v>
      </c>
      <c r="AD256" s="362">
        <v>0</v>
      </c>
      <c r="AE256" s="362">
        <v>0</v>
      </c>
      <c r="AF256" s="363">
        <v>0</v>
      </c>
      <c r="AG256" s="280"/>
      <c r="AH256" s="280"/>
      <c r="AI256" s="280"/>
      <c r="AJ256" s="280"/>
      <c r="AK256" s="280"/>
      <c r="AL256" s="280"/>
      <c r="AM256" s="280"/>
      <c r="AN256" s="280"/>
      <c r="AO256" s="280"/>
      <c r="AP256" s="280"/>
      <c r="AQ256" s="275"/>
      <c r="AR256" s="262"/>
      <c r="AS256" s="250"/>
      <c r="AT256" s="250"/>
      <c r="AU256" s="250"/>
    </row>
    <row r="257" spans="1:47" hidden="1" outlineLevel="3" x14ac:dyDescent="0.25">
      <c r="A257" s="250"/>
      <c r="B257" s="259"/>
      <c r="C257" s="252">
        <f t="shared" si="53"/>
        <v>4</v>
      </c>
      <c r="D257" s="275"/>
      <c r="E257" s="330">
        <v>1</v>
      </c>
      <c r="F257" s="330"/>
      <c r="G257" s="275"/>
      <c r="H257" s="280"/>
      <c r="I257" s="280">
        <v>3</v>
      </c>
      <c r="J257" s="279" t="s">
        <v>518</v>
      </c>
      <c r="K257" s="280"/>
      <c r="L257" s="280"/>
      <c r="M257" s="280"/>
      <c r="N257" s="366">
        <f t="shared" si="54"/>
        <v>45061</v>
      </c>
      <c r="O257" s="366">
        <f t="shared" si="54"/>
        <v>45061</v>
      </c>
      <c r="P257" s="366">
        <f t="shared" si="54"/>
        <v>45061</v>
      </c>
      <c r="Q257" s="366">
        <f t="shared" si="54"/>
        <v>45061</v>
      </c>
      <c r="R257" s="352">
        <f t="shared" si="48"/>
        <v>43600</v>
      </c>
      <c r="S257" s="352">
        <f t="shared" si="48"/>
        <v>43600</v>
      </c>
      <c r="T257" s="352">
        <f t="shared" si="48"/>
        <v>43600</v>
      </c>
      <c r="U257" s="352">
        <f t="shared" si="48"/>
        <v>43600</v>
      </c>
      <c r="V257" s="280"/>
      <c r="W257" s="359">
        <f t="shared" si="52"/>
        <v>42.983606557377051</v>
      </c>
      <c r="X257" s="359">
        <f t="shared" si="49"/>
        <v>42.983606557377051</v>
      </c>
      <c r="Y257" s="359">
        <f t="shared" si="50"/>
        <v>42.983606557377051</v>
      </c>
      <c r="Z257" s="359">
        <f t="shared" si="51"/>
        <v>42.983606557377051</v>
      </c>
      <c r="AA257" s="360"/>
      <c r="AB257" s="280"/>
      <c r="AC257" s="361">
        <v>0</v>
      </c>
      <c r="AD257" s="362">
        <v>0</v>
      </c>
      <c r="AE257" s="362">
        <v>0</v>
      </c>
      <c r="AF257" s="363">
        <v>0</v>
      </c>
      <c r="AG257" s="280"/>
      <c r="AH257" s="280"/>
      <c r="AI257" s="280"/>
      <c r="AJ257" s="280"/>
      <c r="AK257" s="280"/>
      <c r="AL257" s="280"/>
      <c r="AM257" s="280"/>
      <c r="AN257" s="280"/>
      <c r="AO257" s="280"/>
      <c r="AP257" s="280"/>
      <c r="AQ257" s="275"/>
      <c r="AR257" s="262"/>
      <c r="AS257" s="250"/>
      <c r="AT257" s="250"/>
      <c r="AU257" s="250"/>
    </row>
    <row r="258" spans="1:47" hidden="1" outlineLevel="3" x14ac:dyDescent="0.25">
      <c r="A258" s="250"/>
      <c r="B258" s="259"/>
      <c r="C258" s="252">
        <f t="shared" si="53"/>
        <v>4</v>
      </c>
      <c r="D258" s="275"/>
      <c r="E258" s="330">
        <v>1</v>
      </c>
      <c r="F258" s="330"/>
      <c r="G258" s="275"/>
      <c r="H258" s="280"/>
      <c r="I258" s="280">
        <v>4</v>
      </c>
      <c r="J258" s="280" t="s">
        <v>519</v>
      </c>
      <c r="K258" s="280"/>
      <c r="L258" s="280"/>
      <c r="M258" s="280"/>
      <c r="N258" s="366">
        <f t="shared" si="54"/>
        <v>45427</v>
      </c>
      <c r="O258" s="366">
        <f t="shared" si="54"/>
        <v>45427</v>
      </c>
      <c r="P258" s="366">
        <f t="shared" si="54"/>
        <v>45427</v>
      </c>
      <c r="Q258" s="366">
        <f t="shared" si="54"/>
        <v>45427</v>
      </c>
      <c r="R258" s="352">
        <f t="shared" si="48"/>
        <v>43600</v>
      </c>
      <c r="S258" s="352">
        <f>DATE($I$251,MONTH(INDEX($N258:$Q258,1,S$237+1)),DAY(INDEX($N258:$Q258,1,S$237+1)))</f>
        <v>43600</v>
      </c>
      <c r="T258" s="352">
        <f t="shared" si="48"/>
        <v>43600</v>
      </c>
      <c r="U258" s="352">
        <f t="shared" si="48"/>
        <v>43600</v>
      </c>
      <c r="V258" s="280"/>
      <c r="W258" s="359">
        <f t="shared" si="52"/>
        <v>54.983606557377051</v>
      </c>
      <c r="X258" s="359">
        <f t="shared" si="49"/>
        <v>54.983606557377051</v>
      </c>
      <c r="Y258" s="359">
        <f t="shared" si="50"/>
        <v>54.983606557377051</v>
      </c>
      <c r="Z258" s="359">
        <f t="shared" si="51"/>
        <v>54.983606557377051</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25">
      <c r="A259" s="250"/>
      <c r="B259" s="259"/>
      <c r="C259" s="252">
        <f t="shared" si="53"/>
        <v>4</v>
      </c>
      <c r="D259" s="275"/>
      <c r="E259" s="330">
        <v>1</v>
      </c>
      <c r="F259" s="330"/>
      <c r="G259" s="275"/>
      <c r="H259" s="280"/>
      <c r="I259" s="280">
        <v>5</v>
      </c>
      <c r="J259" s="280" t="s">
        <v>520</v>
      </c>
      <c r="K259" s="280"/>
      <c r="L259" s="280"/>
      <c r="M259" s="280"/>
      <c r="N259" s="366">
        <f t="shared" si="54"/>
        <v>45792</v>
      </c>
      <c r="O259" s="366">
        <f t="shared" si="54"/>
        <v>45792</v>
      </c>
      <c r="P259" s="366">
        <f t="shared" si="54"/>
        <v>45792</v>
      </c>
      <c r="Q259" s="366">
        <f t="shared" si="54"/>
        <v>45792</v>
      </c>
      <c r="R259" s="352">
        <f t="shared" si="48"/>
        <v>43600</v>
      </c>
      <c r="S259" s="352">
        <f>DATE($I$251,MONTH(INDEX($N259:$Q259,1,S$237+1)),DAY(INDEX($N259:$Q259,1,S$237+1)))</f>
        <v>43600</v>
      </c>
      <c r="T259" s="352">
        <f t="shared" si="48"/>
        <v>43600</v>
      </c>
      <c r="U259" s="352">
        <f t="shared" si="48"/>
        <v>43600</v>
      </c>
      <c r="V259" s="280"/>
      <c r="W259" s="359">
        <f t="shared" si="52"/>
        <v>66.950819672131146</v>
      </c>
      <c r="X259" s="359">
        <f t="shared" si="49"/>
        <v>66.950819672131146</v>
      </c>
      <c r="Y259" s="359">
        <f t="shared" si="50"/>
        <v>66.950819672131146</v>
      </c>
      <c r="Z259" s="359">
        <f t="shared" si="51"/>
        <v>66.950819672131146</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25">
      <c r="A260" s="250"/>
      <c r="B260" s="259"/>
      <c r="C260" s="252">
        <f t="shared" si="53"/>
        <v>4</v>
      </c>
      <c r="D260" s="275"/>
      <c r="E260" s="330">
        <v>1</v>
      </c>
      <c r="F260" s="330"/>
      <c r="G260" s="275"/>
      <c r="H260" s="280"/>
      <c r="I260" s="280">
        <v>6</v>
      </c>
      <c r="J260" s="280" t="s">
        <v>521</v>
      </c>
      <c r="K260" s="280"/>
      <c r="L260" s="280"/>
      <c r="M260" s="280"/>
      <c r="N260" s="366">
        <f t="shared" si="54"/>
        <v>46157</v>
      </c>
      <c r="O260" s="366">
        <f t="shared" si="54"/>
        <v>46157</v>
      </c>
      <c r="P260" s="366">
        <f t="shared" si="54"/>
        <v>46157</v>
      </c>
      <c r="Q260" s="366">
        <f t="shared" si="54"/>
        <v>46157</v>
      </c>
      <c r="R260" s="352">
        <f t="shared" si="48"/>
        <v>43600</v>
      </c>
      <c r="S260" s="352">
        <f t="shared" si="48"/>
        <v>43600</v>
      </c>
      <c r="T260" s="352">
        <f t="shared" si="48"/>
        <v>43600</v>
      </c>
      <c r="U260" s="352">
        <f t="shared" si="48"/>
        <v>43600</v>
      </c>
      <c r="V260" s="280"/>
      <c r="W260" s="359">
        <f t="shared" si="52"/>
        <v>78.918032786885249</v>
      </c>
      <c r="X260" s="359">
        <f t="shared" si="49"/>
        <v>78.918032786885249</v>
      </c>
      <c r="Y260" s="359">
        <f t="shared" si="50"/>
        <v>78.918032786885249</v>
      </c>
      <c r="Z260" s="359">
        <f t="shared" si="51"/>
        <v>78.918032786885249</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25">
      <c r="A261" s="250"/>
      <c r="B261" s="259"/>
      <c r="C261" s="252">
        <f t="shared" si="53"/>
        <v>4</v>
      </c>
      <c r="D261" s="275"/>
      <c r="E261" s="330">
        <v>1</v>
      </c>
      <c r="F261" s="330"/>
      <c r="G261" s="275"/>
      <c r="H261" s="280"/>
      <c r="I261" s="280">
        <v>7</v>
      </c>
      <c r="J261" s="280" t="s">
        <v>522</v>
      </c>
      <c r="K261" s="280"/>
      <c r="L261" s="280"/>
      <c r="M261" s="280"/>
      <c r="N261" s="366">
        <f t="shared" si="54"/>
        <v>46522</v>
      </c>
      <c r="O261" s="366">
        <f t="shared" si="54"/>
        <v>46522</v>
      </c>
      <c r="P261" s="366">
        <f t="shared" si="54"/>
        <v>46522</v>
      </c>
      <c r="Q261" s="366">
        <f t="shared" si="54"/>
        <v>46522</v>
      </c>
      <c r="R261" s="352">
        <f t="shared" si="48"/>
        <v>43600</v>
      </c>
      <c r="S261" s="352">
        <f t="shared" si="48"/>
        <v>43600</v>
      </c>
      <c r="T261" s="352">
        <f t="shared" si="48"/>
        <v>43600</v>
      </c>
      <c r="U261" s="352">
        <f t="shared" si="48"/>
        <v>43600</v>
      </c>
      <c r="V261" s="280"/>
      <c r="W261" s="367">
        <f t="shared" si="52"/>
        <v>90.885245901639351</v>
      </c>
      <c r="X261" s="367">
        <f t="shared" si="49"/>
        <v>90.885245901639351</v>
      </c>
      <c r="Y261" s="367">
        <f t="shared" si="50"/>
        <v>90.885245901639351</v>
      </c>
      <c r="Z261" s="367">
        <f t="shared" si="51"/>
        <v>90.885245901639351</v>
      </c>
      <c r="AA261" s="368"/>
      <c r="AB261" s="280"/>
      <c r="AC261" s="369">
        <v>0</v>
      </c>
      <c r="AD261" s="370">
        <v>0</v>
      </c>
      <c r="AE261" s="370">
        <v>0</v>
      </c>
      <c r="AF261" s="371">
        <v>0</v>
      </c>
      <c r="AG261" s="280"/>
      <c r="AH261" s="280"/>
      <c r="AI261" s="280"/>
      <c r="AJ261" s="280"/>
      <c r="AK261" s="280"/>
      <c r="AL261" s="280"/>
      <c r="AM261" s="280"/>
      <c r="AN261" s="280"/>
      <c r="AO261" s="280"/>
      <c r="AP261" s="280"/>
      <c r="AQ261" s="275"/>
      <c r="AR261" s="262"/>
      <c r="AS261" s="250"/>
      <c r="AT261" s="250"/>
      <c r="AU261" s="250"/>
    </row>
    <row r="262" spans="1:47" outlineLevel="2" collapsed="1" x14ac:dyDescent="0.25">
      <c r="A262" s="250"/>
      <c r="B262" s="259"/>
      <c r="C262" s="252">
        <f>INT($C$229)+2</f>
        <v>3</v>
      </c>
      <c r="D262" s="275"/>
      <c r="E262" s="330">
        <v>2</v>
      </c>
      <c r="F262" s="330"/>
      <c r="G262" s="275"/>
      <c r="H262" s="296" t="str">
        <f>H$249</f>
        <v>Win</v>
      </c>
      <c r="I262" s="280">
        <v>0</v>
      </c>
      <c r="J262" s="349" t="s">
        <v>515</v>
      </c>
      <c r="K262" s="350"/>
      <c r="L262" s="350"/>
      <c r="M262" s="280"/>
      <c r="N262" s="351">
        <v>44000</v>
      </c>
      <c r="O262" s="351">
        <v>44000</v>
      </c>
      <c r="P262" s="351">
        <v>44000</v>
      </c>
      <c r="Q262" s="351">
        <v>44000</v>
      </c>
      <c r="R262" s="352">
        <f t="shared" si="48"/>
        <v>43634</v>
      </c>
      <c r="S262" s="352">
        <f t="shared" si="48"/>
        <v>43634</v>
      </c>
      <c r="T262" s="352">
        <f t="shared" si="48"/>
        <v>43634</v>
      </c>
      <c r="U262" s="352">
        <f t="shared" si="48"/>
        <v>43634</v>
      </c>
      <c r="V262" s="280"/>
      <c r="W262" s="353">
        <f t="shared" si="52"/>
        <v>7.081967213114754</v>
      </c>
      <c r="X262" s="353">
        <f t="shared" si="49"/>
        <v>7.081967213114754</v>
      </c>
      <c r="Y262" s="353">
        <f t="shared" si="50"/>
        <v>7.081967213114754</v>
      </c>
      <c r="Z262" s="353">
        <f t="shared" si="51"/>
        <v>7.081967213114754</v>
      </c>
      <c r="AA262" s="354"/>
      <c r="AB262" s="280"/>
      <c r="AC262" s="355">
        <v>1</v>
      </c>
      <c r="AD262" s="356">
        <v>1</v>
      </c>
      <c r="AE262" s="356">
        <v>1</v>
      </c>
      <c r="AF262" s="357">
        <v>1</v>
      </c>
      <c r="AG262" s="280"/>
      <c r="AH262" s="280"/>
      <c r="AI262" s="280"/>
      <c r="AJ262" s="280"/>
      <c r="AK262" s="280"/>
      <c r="AL262" s="280"/>
      <c r="AM262" s="280"/>
      <c r="AN262" s="280"/>
      <c r="AO262" s="280"/>
      <c r="AP262" s="280"/>
      <c r="AQ262" s="275"/>
      <c r="AR262" s="262"/>
      <c r="AS262" s="250"/>
      <c r="AT262" s="250"/>
      <c r="AU262" s="250"/>
    </row>
    <row r="263" spans="1:47" hidden="1" outlineLevel="3" x14ac:dyDescent="0.25">
      <c r="A263" s="250"/>
      <c r="B263" s="259"/>
      <c r="C263" s="252">
        <f>INT($C$229)+3</f>
        <v>4</v>
      </c>
      <c r="D263" s="275"/>
      <c r="E263" s="330">
        <v>2</v>
      </c>
      <c r="F263" s="330"/>
      <c r="G263" s="275"/>
      <c r="H263" s="280"/>
      <c r="I263" s="280">
        <v>1</v>
      </c>
      <c r="J263" s="358" t="s">
        <v>516</v>
      </c>
      <c r="K263" s="350"/>
      <c r="L263" s="350"/>
      <c r="M263" s="280"/>
      <c r="N263" s="351">
        <v>44365</v>
      </c>
      <c r="O263" s="351">
        <v>44365</v>
      </c>
      <c r="P263" s="351">
        <v>44365</v>
      </c>
      <c r="Q263" s="351">
        <v>44365</v>
      </c>
      <c r="R263" s="352">
        <f t="shared" si="48"/>
        <v>43634</v>
      </c>
      <c r="S263" s="352">
        <f t="shared" si="48"/>
        <v>43634</v>
      </c>
      <c r="T263" s="352">
        <f t="shared" si="48"/>
        <v>43634</v>
      </c>
      <c r="U263" s="352">
        <f t="shared" si="48"/>
        <v>43634</v>
      </c>
      <c r="V263" s="280"/>
      <c r="W263" s="359">
        <f t="shared" si="52"/>
        <v>19.049180327868854</v>
      </c>
      <c r="X263" s="359">
        <f t="shared" si="49"/>
        <v>19.049180327868854</v>
      </c>
      <c r="Y263" s="359">
        <f t="shared" si="50"/>
        <v>19.049180327868854</v>
      </c>
      <c r="Z263" s="359">
        <f t="shared" si="51"/>
        <v>19.049180327868854</v>
      </c>
      <c r="AA263" s="360"/>
      <c r="AB263" s="280"/>
      <c r="AC263" s="361">
        <v>1</v>
      </c>
      <c r="AD263" s="362">
        <v>1</v>
      </c>
      <c r="AE263" s="362">
        <v>1</v>
      </c>
      <c r="AF263" s="363">
        <v>1</v>
      </c>
      <c r="AG263" s="280"/>
      <c r="AH263" s="280"/>
      <c r="AI263" s="280"/>
      <c r="AJ263" s="280"/>
      <c r="AK263" s="280"/>
      <c r="AL263" s="280"/>
      <c r="AM263" s="280"/>
      <c r="AN263" s="280"/>
      <c r="AO263" s="280"/>
      <c r="AP263" s="280"/>
      <c r="AQ263" s="275"/>
      <c r="AR263" s="262"/>
      <c r="AS263" s="250"/>
      <c r="AT263" s="250"/>
      <c r="AU263" s="250"/>
    </row>
    <row r="264" spans="1:47" hidden="1" outlineLevel="3" x14ac:dyDescent="0.25">
      <c r="A264" s="250"/>
      <c r="B264" s="259"/>
      <c r="C264" s="252">
        <f t="shared" ref="C264:C269" si="55">INT($C$229+3)</f>
        <v>4</v>
      </c>
      <c r="D264" s="275"/>
      <c r="E264" s="330">
        <v>2</v>
      </c>
      <c r="F264" s="330"/>
      <c r="G264" s="275"/>
      <c r="H264" s="280"/>
      <c r="I264" s="280">
        <v>2</v>
      </c>
      <c r="J264" s="358" t="s">
        <v>523</v>
      </c>
      <c r="K264" s="280"/>
      <c r="L264" s="280"/>
      <c r="M264" s="280"/>
      <c r="N264" s="366">
        <f t="shared" ref="N264:Q264" si="56">DATEVALUE(DAY(N263)&amp;"/"&amp;MONTH(N263)&amp;"/"&amp;YEAR(N263)+1)</f>
        <v>44730</v>
      </c>
      <c r="O264" s="366">
        <f t="shared" si="56"/>
        <v>44730</v>
      </c>
      <c r="P264" s="366">
        <f t="shared" si="56"/>
        <v>44730</v>
      </c>
      <c r="Q264" s="366">
        <f t="shared" si="56"/>
        <v>44730</v>
      </c>
      <c r="R264" s="352">
        <f t="shared" si="48"/>
        <v>43634</v>
      </c>
      <c r="S264" s="352">
        <f t="shared" si="48"/>
        <v>43634</v>
      </c>
      <c r="T264" s="352">
        <f t="shared" si="48"/>
        <v>43634</v>
      </c>
      <c r="U264" s="352">
        <f t="shared" si="48"/>
        <v>43634</v>
      </c>
      <c r="V264" s="280"/>
      <c r="W264" s="359">
        <f t="shared" si="52"/>
        <v>31.016393442622952</v>
      </c>
      <c r="X264" s="359">
        <f t="shared" si="49"/>
        <v>31.016393442622952</v>
      </c>
      <c r="Y264" s="359">
        <f t="shared" si="50"/>
        <v>31.016393442622952</v>
      </c>
      <c r="Z264" s="359">
        <f t="shared" si="51"/>
        <v>31.016393442622952</v>
      </c>
      <c r="AA264" s="360"/>
      <c r="AB264" s="280"/>
      <c r="AC264" s="361">
        <v>1</v>
      </c>
      <c r="AD264" s="362">
        <v>1</v>
      </c>
      <c r="AE264" s="362">
        <v>1</v>
      </c>
      <c r="AF264" s="363">
        <v>1</v>
      </c>
      <c r="AG264" s="280"/>
      <c r="AH264" s="280"/>
      <c r="AI264" s="280"/>
      <c r="AJ264" s="280"/>
      <c r="AK264" s="280"/>
      <c r="AL264" s="280"/>
      <c r="AM264" s="280"/>
      <c r="AN264" s="280"/>
      <c r="AO264" s="280"/>
      <c r="AP264" s="280"/>
      <c r="AQ264" s="275"/>
      <c r="AR264" s="262"/>
      <c r="AS264" s="250"/>
      <c r="AT264" s="250"/>
      <c r="AU264" s="250"/>
    </row>
    <row r="265" spans="1:47" hidden="1" outlineLevel="3" x14ac:dyDescent="0.25">
      <c r="A265" s="250"/>
      <c r="B265" s="259"/>
      <c r="C265" s="252">
        <f t="shared" si="55"/>
        <v>4</v>
      </c>
      <c r="D265" s="275"/>
      <c r="E265" s="330">
        <v>2</v>
      </c>
      <c r="F265" s="330"/>
      <c r="G265" s="275"/>
      <c r="H265" s="280"/>
      <c r="I265" s="280">
        <v>3</v>
      </c>
      <c r="J265" s="358" t="s">
        <v>524</v>
      </c>
      <c r="K265" s="280"/>
      <c r="L265" s="280"/>
      <c r="M265" s="280"/>
      <c r="N265" s="366">
        <f t="shared" ref="N265:Q265" si="57">DATEVALUE(DAY(N264)&amp;"/"&amp;MONTH(N264)&amp;"/"&amp;YEAR(N264)+1)</f>
        <v>45095</v>
      </c>
      <c r="O265" s="366">
        <f t="shared" si="57"/>
        <v>45095</v>
      </c>
      <c r="P265" s="366">
        <f t="shared" si="57"/>
        <v>45095</v>
      </c>
      <c r="Q265" s="366">
        <f t="shared" si="57"/>
        <v>45095</v>
      </c>
      <c r="R265" s="352">
        <f t="shared" si="48"/>
        <v>43634</v>
      </c>
      <c r="S265" s="352">
        <f t="shared" si="48"/>
        <v>43634</v>
      </c>
      <c r="T265" s="352">
        <f t="shared" si="48"/>
        <v>43634</v>
      </c>
      <c r="U265" s="352">
        <f t="shared" si="48"/>
        <v>43634</v>
      </c>
      <c r="V265" s="280"/>
      <c r="W265" s="359">
        <f t="shared" si="52"/>
        <v>42.983606557377051</v>
      </c>
      <c r="X265" s="359">
        <f t="shared" si="49"/>
        <v>42.983606557377051</v>
      </c>
      <c r="Y265" s="359">
        <f t="shared" si="50"/>
        <v>42.983606557377051</v>
      </c>
      <c r="Z265" s="359">
        <f t="shared" si="51"/>
        <v>42.983606557377051</v>
      </c>
      <c r="AA265" s="360"/>
      <c r="AB265" s="280"/>
      <c r="AC265" s="361">
        <v>1</v>
      </c>
      <c r="AD265" s="362">
        <v>1</v>
      </c>
      <c r="AE265" s="362">
        <v>1</v>
      </c>
      <c r="AF265" s="363">
        <v>1</v>
      </c>
      <c r="AG265" s="280"/>
      <c r="AH265" s="280"/>
      <c r="AI265" s="280"/>
      <c r="AJ265" s="280"/>
      <c r="AK265" s="280"/>
      <c r="AL265" s="280"/>
      <c r="AM265" s="280"/>
      <c r="AN265" s="280"/>
      <c r="AO265" s="280"/>
      <c r="AP265" s="280"/>
      <c r="AQ265" s="275"/>
      <c r="AR265" s="262"/>
      <c r="AS265" s="250"/>
      <c r="AT265" s="250"/>
      <c r="AU265" s="250"/>
    </row>
    <row r="266" spans="1:47" hidden="1" outlineLevel="3" x14ac:dyDescent="0.25">
      <c r="A266" s="250"/>
      <c r="B266" s="259"/>
      <c r="C266" s="252">
        <f t="shared" si="55"/>
        <v>4</v>
      </c>
      <c r="D266" s="275"/>
      <c r="E266" s="330">
        <v>2</v>
      </c>
      <c r="F266" s="330"/>
      <c r="G266" s="275"/>
      <c r="H266" s="280"/>
      <c r="I266" s="280">
        <v>4</v>
      </c>
      <c r="J266" s="358" t="s">
        <v>525</v>
      </c>
      <c r="K266" s="280"/>
      <c r="L266" s="280"/>
      <c r="M266" s="280"/>
      <c r="N266" s="366">
        <f t="shared" ref="N266:Q266" si="58">DATEVALUE(DAY(N265)&amp;"/"&amp;MONTH(N265)&amp;"/"&amp;YEAR(N265)+1)</f>
        <v>45461</v>
      </c>
      <c r="O266" s="366">
        <f t="shared" si="58"/>
        <v>45461</v>
      </c>
      <c r="P266" s="366">
        <f t="shared" si="58"/>
        <v>45461</v>
      </c>
      <c r="Q266" s="366">
        <f t="shared" si="58"/>
        <v>45461</v>
      </c>
      <c r="R266" s="352">
        <f t="shared" si="48"/>
        <v>43634</v>
      </c>
      <c r="S266" s="352">
        <f t="shared" si="48"/>
        <v>43634</v>
      </c>
      <c r="T266" s="352">
        <f t="shared" si="48"/>
        <v>43634</v>
      </c>
      <c r="U266" s="352">
        <f t="shared" si="48"/>
        <v>43634</v>
      </c>
      <c r="V266" s="280"/>
      <c r="W266" s="359">
        <f t="shared" si="52"/>
        <v>54.983606557377051</v>
      </c>
      <c r="X266" s="359">
        <f t="shared" si="49"/>
        <v>54.983606557377051</v>
      </c>
      <c r="Y266" s="359">
        <f t="shared" si="50"/>
        <v>54.983606557377051</v>
      </c>
      <c r="Z266" s="359">
        <f t="shared" si="51"/>
        <v>54.983606557377051</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25">
      <c r="A267" s="250"/>
      <c r="B267" s="259"/>
      <c r="C267" s="252">
        <f t="shared" si="55"/>
        <v>4</v>
      </c>
      <c r="D267" s="275"/>
      <c r="E267" s="330">
        <v>2</v>
      </c>
      <c r="F267" s="330"/>
      <c r="G267" s="275"/>
      <c r="H267" s="280"/>
      <c r="I267" s="280">
        <v>5</v>
      </c>
      <c r="J267" s="358" t="s">
        <v>526</v>
      </c>
      <c r="K267" s="280"/>
      <c r="L267" s="280"/>
      <c r="M267" s="280"/>
      <c r="N267" s="366">
        <f t="shared" ref="N267:Q267" si="59">DATEVALUE(DAY(N266)&amp;"/"&amp;MONTH(N266)&amp;"/"&amp;YEAR(N266)+1)</f>
        <v>45826</v>
      </c>
      <c r="O267" s="366">
        <f t="shared" si="59"/>
        <v>45826</v>
      </c>
      <c r="P267" s="366">
        <f t="shared" si="59"/>
        <v>45826</v>
      </c>
      <c r="Q267" s="366">
        <f t="shared" si="59"/>
        <v>45826</v>
      </c>
      <c r="R267" s="352">
        <f t="shared" si="48"/>
        <v>43634</v>
      </c>
      <c r="S267" s="352">
        <f t="shared" si="48"/>
        <v>43634</v>
      </c>
      <c r="T267" s="352">
        <f t="shared" si="48"/>
        <v>43634</v>
      </c>
      <c r="U267" s="352">
        <f t="shared" si="48"/>
        <v>43634</v>
      </c>
      <c r="V267" s="280"/>
      <c r="W267" s="359">
        <f t="shared" si="52"/>
        <v>66.950819672131146</v>
      </c>
      <c r="X267" s="359">
        <f t="shared" si="49"/>
        <v>66.950819672131146</v>
      </c>
      <c r="Y267" s="359">
        <f t="shared" si="50"/>
        <v>66.950819672131146</v>
      </c>
      <c r="Z267" s="359">
        <f t="shared" si="51"/>
        <v>66.950819672131146</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25">
      <c r="A268" s="250"/>
      <c r="B268" s="259"/>
      <c r="C268" s="252">
        <f t="shared" si="55"/>
        <v>4</v>
      </c>
      <c r="D268" s="275"/>
      <c r="E268" s="330">
        <v>2</v>
      </c>
      <c r="F268" s="330"/>
      <c r="G268" s="275"/>
      <c r="H268" s="280"/>
      <c r="I268" s="280">
        <v>6</v>
      </c>
      <c r="J268" s="358" t="s">
        <v>527</v>
      </c>
      <c r="K268" s="280"/>
      <c r="L268" s="280"/>
      <c r="M268" s="280"/>
      <c r="N268" s="366">
        <f t="shared" ref="N268:Q268" si="60">DATEVALUE(DAY(N267)&amp;"/"&amp;MONTH(N267)&amp;"/"&amp;YEAR(N267)+1)</f>
        <v>46191</v>
      </c>
      <c r="O268" s="366">
        <f t="shared" si="60"/>
        <v>46191</v>
      </c>
      <c r="P268" s="366">
        <f t="shared" si="60"/>
        <v>46191</v>
      </c>
      <c r="Q268" s="366">
        <f t="shared" si="60"/>
        <v>46191</v>
      </c>
      <c r="R268" s="352">
        <f t="shared" si="48"/>
        <v>43634</v>
      </c>
      <c r="S268" s="352">
        <f t="shared" si="48"/>
        <v>43634</v>
      </c>
      <c r="T268" s="352">
        <f t="shared" si="48"/>
        <v>43634</v>
      </c>
      <c r="U268" s="352">
        <f t="shared" si="48"/>
        <v>43634</v>
      </c>
      <c r="V268" s="280"/>
      <c r="W268" s="359">
        <f t="shared" si="52"/>
        <v>78.918032786885249</v>
      </c>
      <c r="X268" s="359">
        <f t="shared" si="49"/>
        <v>78.918032786885249</v>
      </c>
      <c r="Y268" s="359">
        <f t="shared" si="50"/>
        <v>78.918032786885249</v>
      </c>
      <c r="Z268" s="359">
        <f t="shared" si="51"/>
        <v>78.918032786885249</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25">
      <c r="A269" s="250"/>
      <c r="B269" s="259"/>
      <c r="C269" s="252">
        <f t="shared" si="55"/>
        <v>4</v>
      </c>
      <c r="D269" s="275"/>
      <c r="E269" s="330">
        <v>2</v>
      </c>
      <c r="F269" s="330"/>
      <c r="G269" s="275"/>
      <c r="H269" s="280"/>
      <c r="I269" s="280">
        <v>7</v>
      </c>
      <c r="J269" s="522" t="s">
        <v>528</v>
      </c>
      <c r="K269" s="280"/>
      <c r="L269" s="280"/>
      <c r="M269" s="280"/>
      <c r="N269" s="366">
        <f t="shared" ref="N269:Q269" si="61">DATEVALUE(DAY(N268)&amp;"/"&amp;MONTH(N268)&amp;"/"&amp;YEAR(N268)+1)</f>
        <v>46556</v>
      </c>
      <c r="O269" s="366">
        <f t="shared" si="61"/>
        <v>46556</v>
      </c>
      <c r="P269" s="366">
        <f t="shared" si="61"/>
        <v>46556</v>
      </c>
      <c r="Q269" s="366">
        <f t="shared" si="61"/>
        <v>46556</v>
      </c>
      <c r="R269" s="352">
        <f t="shared" si="48"/>
        <v>43634</v>
      </c>
      <c r="S269" s="352">
        <f t="shared" si="48"/>
        <v>43634</v>
      </c>
      <c r="T269" s="352">
        <f t="shared" si="48"/>
        <v>43634</v>
      </c>
      <c r="U269" s="352">
        <f t="shared" si="48"/>
        <v>43634</v>
      </c>
      <c r="V269" s="280"/>
      <c r="W269" s="367">
        <f t="shared" si="52"/>
        <v>90.885245901639351</v>
      </c>
      <c r="X269" s="367">
        <f t="shared" si="49"/>
        <v>90.885245901639351</v>
      </c>
      <c r="Y269" s="367">
        <f t="shared" si="50"/>
        <v>90.885245901639351</v>
      </c>
      <c r="Z269" s="367">
        <f t="shared" si="51"/>
        <v>90.885245901639351</v>
      </c>
      <c r="AA269" s="368"/>
      <c r="AB269" s="280"/>
      <c r="AC269" s="369">
        <v>1</v>
      </c>
      <c r="AD269" s="370">
        <v>1</v>
      </c>
      <c r="AE269" s="370">
        <v>1</v>
      </c>
      <c r="AF269" s="371">
        <v>1</v>
      </c>
      <c r="AG269" s="280"/>
      <c r="AH269" s="280"/>
      <c r="AI269" s="280"/>
      <c r="AJ269" s="280"/>
      <c r="AK269" s="280"/>
      <c r="AL269" s="280"/>
      <c r="AM269" s="280"/>
      <c r="AN269" s="280"/>
      <c r="AO269" s="280"/>
      <c r="AP269" s="280"/>
      <c r="AQ269" s="275"/>
      <c r="AR269" s="262"/>
      <c r="AS269" s="250"/>
      <c r="AT269" s="250"/>
      <c r="AU269" s="250"/>
    </row>
    <row r="270" spans="1:47" outlineLevel="2" collapsed="1" x14ac:dyDescent="0.25">
      <c r="A270" s="250"/>
      <c r="B270" s="259"/>
      <c r="C270" s="252">
        <f>INT($C$229)+2</f>
        <v>3</v>
      </c>
      <c r="D270" s="275"/>
      <c r="E270" s="330">
        <v>3</v>
      </c>
      <c r="F270" s="330"/>
      <c r="G270" s="275"/>
      <c r="H270" s="296" t="str">
        <f>H$250</f>
        <v>Spr</v>
      </c>
      <c r="I270" s="348">
        <v>0</v>
      </c>
      <c r="J270" s="523" t="s">
        <v>515</v>
      </c>
      <c r="K270" s="521"/>
      <c r="L270" s="350"/>
      <c r="M270" s="280"/>
      <c r="N270" s="351">
        <v>44035</v>
      </c>
      <c r="O270" s="351">
        <v>44035</v>
      </c>
      <c r="P270" s="351">
        <v>44035</v>
      </c>
      <c r="Q270" s="351">
        <v>44035</v>
      </c>
      <c r="R270" s="352">
        <f t="shared" si="48"/>
        <v>43669</v>
      </c>
      <c r="S270" s="352">
        <f t="shared" si="48"/>
        <v>43669</v>
      </c>
      <c r="T270" s="352">
        <f t="shared" si="48"/>
        <v>43669</v>
      </c>
      <c r="U270" s="352">
        <f t="shared" si="48"/>
        <v>43669</v>
      </c>
      <c r="V270" s="280"/>
      <c r="W270" s="353">
        <f t="shared" si="52"/>
        <v>7.081967213114754</v>
      </c>
      <c r="X270" s="353">
        <f t="shared" si="49"/>
        <v>7.081967213114754</v>
      </c>
      <c r="Y270" s="353">
        <f t="shared" si="50"/>
        <v>7.081967213114754</v>
      </c>
      <c r="Z270" s="353">
        <f t="shared" si="51"/>
        <v>7.081967213114754</v>
      </c>
      <c r="AA270" s="354"/>
      <c r="AB270" s="280"/>
      <c r="AC270" s="355">
        <v>2</v>
      </c>
      <c r="AD270" s="356">
        <v>2</v>
      </c>
      <c r="AE270" s="356">
        <v>2</v>
      </c>
      <c r="AF270" s="357">
        <v>2</v>
      </c>
      <c r="AG270" s="280"/>
      <c r="AH270" s="280"/>
      <c r="AI270" s="280"/>
      <c r="AJ270" s="280"/>
      <c r="AK270" s="280"/>
      <c r="AL270" s="280"/>
      <c r="AM270" s="280"/>
      <c r="AN270" s="280"/>
      <c r="AO270" s="280"/>
      <c r="AP270" s="280"/>
      <c r="AQ270" s="275"/>
      <c r="AR270" s="262"/>
      <c r="AS270" s="250"/>
      <c r="AT270" s="250"/>
      <c r="AU270" s="250"/>
    </row>
    <row r="271" spans="1:47" hidden="1" outlineLevel="3" x14ac:dyDescent="0.25">
      <c r="A271" s="250"/>
      <c r="B271" s="259"/>
      <c r="C271" s="252">
        <f>INT($C$229)+3</f>
        <v>4</v>
      </c>
      <c r="D271" s="275"/>
      <c r="E271" s="330">
        <v>3</v>
      </c>
      <c r="F271" s="330"/>
      <c r="G271" s="275"/>
      <c r="H271" s="280"/>
      <c r="I271" s="348">
        <v>1</v>
      </c>
      <c r="J271" s="280" t="s">
        <v>516</v>
      </c>
      <c r="K271" s="521"/>
      <c r="L271" s="350"/>
      <c r="M271" s="280"/>
      <c r="N271" s="351">
        <v>44400</v>
      </c>
      <c r="O271" s="351">
        <v>44400</v>
      </c>
      <c r="P271" s="351">
        <v>44400</v>
      </c>
      <c r="Q271" s="351">
        <v>44400</v>
      </c>
      <c r="R271" s="352">
        <f t="shared" si="48"/>
        <v>43669</v>
      </c>
      <c r="S271" s="352">
        <f t="shared" si="48"/>
        <v>43669</v>
      </c>
      <c r="T271" s="352">
        <f t="shared" si="48"/>
        <v>43669</v>
      </c>
      <c r="U271" s="352">
        <f t="shared" si="48"/>
        <v>43669</v>
      </c>
      <c r="V271" s="280"/>
      <c r="W271" s="359">
        <f t="shared" si="52"/>
        <v>19.049180327868854</v>
      </c>
      <c r="X271" s="359">
        <f t="shared" si="49"/>
        <v>19.049180327868854</v>
      </c>
      <c r="Y271" s="359">
        <f t="shared" si="50"/>
        <v>19.049180327868854</v>
      </c>
      <c r="Z271" s="359">
        <f t="shared" si="51"/>
        <v>19.049180327868854</v>
      </c>
      <c r="AA271" s="360"/>
      <c r="AB271" s="280"/>
      <c r="AC271" s="361">
        <v>2</v>
      </c>
      <c r="AD271" s="362">
        <v>2</v>
      </c>
      <c r="AE271" s="362">
        <v>2</v>
      </c>
      <c r="AF271" s="363">
        <v>2</v>
      </c>
      <c r="AG271" s="280"/>
      <c r="AH271" s="280"/>
      <c r="AI271" s="280"/>
      <c r="AJ271" s="280"/>
      <c r="AK271" s="280"/>
      <c r="AL271" s="280"/>
      <c r="AM271" s="280"/>
      <c r="AN271" s="280"/>
      <c r="AO271" s="280"/>
      <c r="AP271" s="280"/>
      <c r="AQ271" s="275"/>
      <c r="AR271" s="262"/>
      <c r="AS271" s="250"/>
      <c r="AT271" s="250"/>
      <c r="AU271" s="250"/>
    </row>
    <row r="272" spans="1:47" hidden="1" outlineLevel="3" x14ac:dyDescent="0.25">
      <c r="A272" s="250"/>
      <c r="B272" s="259"/>
      <c r="C272" s="252">
        <f t="shared" ref="C272:C277" si="62">INT($C$229+3)</f>
        <v>4</v>
      </c>
      <c r="D272" s="275"/>
      <c r="E272" s="330">
        <v>3</v>
      </c>
      <c r="F272" s="330"/>
      <c r="G272" s="275"/>
      <c r="H272" s="280"/>
      <c r="I272" s="348">
        <v>2</v>
      </c>
      <c r="J272" s="280" t="s">
        <v>523</v>
      </c>
      <c r="K272" s="365"/>
      <c r="L272" s="280"/>
      <c r="M272" s="280"/>
      <c r="N272" s="366">
        <f t="shared" ref="N272:Q277" si="63">DATEVALUE(DAY(N271)&amp;"/"&amp;MONTH(N271)&amp;"/"&amp;YEAR(N271)+1)</f>
        <v>44765</v>
      </c>
      <c r="O272" s="366">
        <f t="shared" si="63"/>
        <v>44765</v>
      </c>
      <c r="P272" s="366">
        <f t="shared" si="63"/>
        <v>44765</v>
      </c>
      <c r="Q272" s="366">
        <f t="shared" si="63"/>
        <v>44765</v>
      </c>
      <c r="R272" s="352">
        <f t="shared" si="48"/>
        <v>43669</v>
      </c>
      <c r="S272" s="352">
        <f t="shared" si="48"/>
        <v>43669</v>
      </c>
      <c r="T272" s="352">
        <f t="shared" si="48"/>
        <v>43669</v>
      </c>
      <c r="U272" s="352">
        <f t="shared" si="48"/>
        <v>43669</v>
      </c>
      <c r="V272" s="280"/>
      <c r="W272" s="359">
        <f t="shared" si="52"/>
        <v>31.016393442622952</v>
      </c>
      <c r="X272" s="359">
        <f t="shared" si="49"/>
        <v>31.016393442622952</v>
      </c>
      <c r="Y272" s="359">
        <f t="shared" si="50"/>
        <v>31.016393442622952</v>
      </c>
      <c r="Z272" s="359">
        <f t="shared" si="51"/>
        <v>31.016393442622952</v>
      </c>
      <c r="AA272" s="360"/>
      <c r="AB272" s="280"/>
      <c r="AC272" s="361">
        <v>2</v>
      </c>
      <c r="AD272" s="362">
        <v>2</v>
      </c>
      <c r="AE272" s="362">
        <v>2</v>
      </c>
      <c r="AF272" s="363">
        <v>2</v>
      </c>
      <c r="AG272" s="280"/>
      <c r="AH272" s="280"/>
      <c r="AI272" s="280"/>
      <c r="AJ272" s="280"/>
      <c r="AK272" s="280"/>
      <c r="AL272" s="280"/>
      <c r="AM272" s="280"/>
      <c r="AN272" s="280"/>
      <c r="AO272" s="280"/>
      <c r="AP272" s="280"/>
      <c r="AQ272" s="275"/>
      <c r="AR272" s="262"/>
      <c r="AS272" s="250"/>
      <c r="AT272" s="250"/>
      <c r="AU272" s="250"/>
    </row>
    <row r="273" spans="1:47" hidden="1" outlineLevel="3" x14ac:dyDescent="0.25">
      <c r="A273" s="250"/>
      <c r="B273" s="259"/>
      <c r="C273" s="252">
        <f t="shared" si="62"/>
        <v>4</v>
      </c>
      <c r="D273" s="275"/>
      <c r="E273" s="330">
        <v>3</v>
      </c>
      <c r="F273" s="330"/>
      <c r="G273" s="275"/>
      <c r="H273" s="280"/>
      <c r="I273" s="348">
        <v>3</v>
      </c>
      <c r="J273" s="280" t="s">
        <v>524</v>
      </c>
      <c r="K273" s="365"/>
      <c r="L273" s="280"/>
      <c r="M273" s="280"/>
      <c r="N273" s="366">
        <f t="shared" si="63"/>
        <v>45130</v>
      </c>
      <c r="O273" s="366">
        <f t="shared" si="63"/>
        <v>45130</v>
      </c>
      <c r="P273" s="366">
        <f t="shared" si="63"/>
        <v>45130</v>
      </c>
      <c r="Q273" s="366">
        <f t="shared" si="63"/>
        <v>45130</v>
      </c>
      <c r="R273" s="352">
        <f t="shared" si="48"/>
        <v>43669</v>
      </c>
      <c r="S273" s="352">
        <f t="shared" si="48"/>
        <v>43669</v>
      </c>
      <c r="T273" s="352">
        <f t="shared" si="48"/>
        <v>43669</v>
      </c>
      <c r="U273" s="352">
        <f t="shared" si="48"/>
        <v>43669</v>
      </c>
      <c r="V273" s="280"/>
      <c r="W273" s="359">
        <f t="shared" si="52"/>
        <v>42.983606557377051</v>
      </c>
      <c r="X273" s="359">
        <f t="shared" si="49"/>
        <v>42.983606557377051</v>
      </c>
      <c r="Y273" s="359">
        <f t="shared" si="50"/>
        <v>42.983606557377051</v>
      </c>
      <c r="Z273" s="359">
        <f t="shared" si="51"/>
        <v>42.983606557377051</v>
      </c>
      <c r="AA273" s="360"/>
      <c r="AB273" s="280"/>
      <c r="AC273" s="361">
        <v>2</v>
      </c>
      <c r="AD273" s="362">
        <v>2</v>
      </c>
      <c r="AE273" s="362">
        <v>2</v>
      </c>
      <c r="AF273" s="363">
        <v>2</v>
      </c>
      <c r="AG273" s="280"/>
      <c r="AH273" s="280"/>
      <c r="AI273" s="280"/>
      <c r="AJ273" s="280"/>
      <c r="AK273" s="280"/>
      <c r="AL273" s="280"/>
      <c r="AM273" s="280"/>
      <c r="AN273" s="280"/>
      <c r="AO273" s="280"/>
      <c r="AP273" s="280"/>
      <c r="AQ273" s="275"/>
      <c r="AR273" s="262"/>
      <c r="AS273" s="250"/>
      <c r="AT273" s="250"/>
      <c r="AU273" s="250"/>
    </row>
    <row r="274" spans="1:47" hidden="1" outlineLevel="3" x14ac:dyDescent="0.25">
      <c r="A274" s="250"/>
      <c r="B274" s="259"/>
      <c r="C274" s="252">
        <f t="shared" si="62"/>
        <v>4</v>
      </c>
      <c r="D274" s="275"/>
      <c r="E274" s="330">
        <v>3</v>
      </c>
      <c r="F274" s="330"/>
      <c r="G274" s="275"/>
      <c r="H274" s="280"/>
      <c r="I274" s="348">
        <v>4</v>
      </c>
      <c r="J274" s="280" t="s">
        <v>525</v>
      </c>
      <c r="K274" s="365"/>
      <c r="L274" s="280"/>
      <c r="M274" s="280"/>
      <c r="N274" s="366">
        <f t="shared" si="63"/>
        <v>45496</v>
      </c>
      <c r="O274" s="366">
        <f t="shared" si="63"/>
        <v>45496</v>
      </c>
      <c r="P274" s="366">
        <f t="shared" si="63"/>
        <v>45496</v>
      </c>
      <c r="Q274" s="366">
        <f t="shared" si="63"/>
        <v>45496</v>
      </c>
      <c r="R274" s="352">
        <f t="shared" si="48"/>
        <v>43669</v>
      </c>
      <c r="S274" s="352">
        <f t="shared" si="48"/>
        <v>43669</v>
      </c>
      <c r="T274" s="352">
        <f t="shared" si="48"/>
        <v>43669</v>
      </c>
      <c r="U274" s="352">
        <f t="shared" si="48"/>
        <v>43669</v>
      </c>
      <c r="V274" s="280"/>
      <c r="W274" s="359">
        <f t="shared" si="52"/>
        <v>54.983606557377051</v>
      </c>
      <c r="X274" s="359">
        <f t="shared" si="49"/>
        <v>54.983606557377051</v>
      </c>
      <c r="Y274" s="359">
        <f t="shared" si="50"/>
        <v>54.983606557377051</v>
      </c>
      <c r="Z274" s="359">
        <f t="shared" si="51"/>
        <v>54.983606557377051</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25">
      <c r="A275" s="250"/>
      <c r="B275" s="259"/>
      <c r="C275" s="252">
        <f t="shared" si="62"/>
        <v>4</v>
      </c>
      <c r="D275" s="275"/>
      <c r="E275" s="330">
        <v>3</v>
      </c>
      <c r="F275" s="330"/>
      <c r="G275" s="275"/>
      <c r="H275" s="280"/>
      <c r="I275" s="348">
        <v>5</v>
      </c>
      <c r="J275" s="280" t="s">
        <v>526</v>
      </c>
      <c r="K275" s="365"/>
      <c r="L275" s="280"/>
      <c r="M275" s="280"/>
      <c r="N275" s="366">
        <f t="shared" si="63"/>
        <v>45861</v>
      </c>
      <c r="O275" s="366">
        <f t="shared" si="63"/>
        <v>45861</v>
      </c>
      <c r="P275" s="366">
        <f t="shared" si="63"/>
        <v>45861</v>
      </c>
      <c r="Q275" s="366">
        <f t="shared" si="63"/>
        <v>45861</v>
      </c>
      <c r="R275" s="352">
        <f t="shared" si="48"/>
        <v>43669</v>
      </c>
      <c r="S275" s="352">
        <f t="shared" si="48"/>
        <v>43669</v>
      </c>
      <c r="T275" s="352">
        <f t="shared" si="48"/>
        <v>43669</v>
      </c>
      <c r="U275" s="352">
        <f t="shared" si="48"/>
        <v>43669</v>
      </c>
      <c r="V275" s="280"/>
      <c r="W275" s="359">
        <f t="shared" si="52"/>
        <v>66.950819672131146</v>
      </c>
      <c r="X275" s="359">
        <f t="shared" si="49"/>
        <v>66.950819672131146</v>
      </c>
      <c r="Y275" s="359">
        <f t="shared" si="50"/>
        <v>66.950819672131146</v>
      </c>
      <c r="Z275" s="359">
        <f t="shared" si="51"/>
        <v>66.950819672131146</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25">
      <c r="A276" s="250"/>
      <c r="B276" s="259"/>
      <c r="C276" s="252">
        <f t="shared" si="62"/>
        <v>4</v>
      </c>
      <c r="D276" s="275"/>
      <c r="E276" s="330">
        <v>3</v>
      </c>
      <c r="F276" s="330"/>
      <c r="G276" s="275"/>
      <c r="H276" s="280"/>
      <c r="I276" s="348">
        <v>6</v>
      </c>
      <c r="J276" s="280" t="s">
        <v>527</v>
      </c>
      <c r="K276" s="365"/>
      <c r="L276" s="280"/>
      <c r="M276" s="280"/>
      <c r="N276" s="366">
        <f t="shared" si="63"/>
        <v>46226</v>
      </c>
      <c r="O276" s="366">
        <f t="shared" si="63"/>
        <v>46226</v>
      </c>
      <c r="P276" s="366">
        <f t="shared" si="63"/>
        <v>46226</v>
      </c>
      <c r="Q276" s="366">
        <f t="shared" si="63"/>
        <v>46226</v>
      </c>
      <c r="R276" s="352">
        <f t="shared" si="48"/>
        <v>43669</v>
      </c>
      <c r="S276" s="352">
        <f t="shared" si="48"/>
        <v>43669</v>
      </c>
      <c r="T276" s="352">
        <f t="shared" si="48"/>
        <v>43669</v>
      </c>
      <c r="U276" s="352">
        <f t="shared" si="48"/>
        <v>43669</v>
      </c>
      <c r="V276" s="280"/>
      <c r="W276" s="359">
        <f t="shared" si="52"/>
        <v>78.918032786885249</v>
      </c>
      <c r="X276" s="359">
        <f t="shared" si="49"/>
        <v>78.918032786885249</v>
      </c>
      <c r="Y276" s="359">
        <f t="shared" si="50"/>
        <v>78.918032786885249</v>
      </c>
      <c r="Z276" s="359">
        <f t="shared" si="51"/>
        <v>78.918032786885249</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25">
      <c r="A277" s="250"/>
      <c r="B277" s="259"/>
      <c r="C277" s="252">
        <f t="shared" si="62"/>
        <v>4</v>
      </c>
      <c r="D277" s="275"/>
      <c r="E277" s="330">
        <v>3</v>
      </c>
      <c r="F277" s="330"/>
      <c r="G277" s="275"/>
      <c r="H277" s="280"/>
      <c r="I277" s="348">
        <v>7</v>
      </c>
      <c r="J277" s="280" t="s">
        <v>528</v>
      </c>
      <c r="K277" s="365"/>
      <c r="L277" s="280"/>
      <c r="M277" s="280"/>
      <c r="N277" s="366">
        <f t="shared" si="63"/>
        <v>46591</v>
      </c>
      <c r="O277" s="366">
        <f t="shared" si="63"/>
        <v>46591</v>
      </c>
      <c r="P277" s="366">
        <f t="shared" si="63"/>
        <v>46591</v>
      </c>
      <c r="Q277" s="366">
        <f t="shared" si="63"/>
        <v>46591</v>
      </c>
      <c r="R277" s="352">
        <f t="shared" si="48"/>
        <v>43669</v>
      </c>
      <c r="S277" s="352">
        <f t="shared" si="48"/>
        <v>43669</v>
      </c>
      <c r="T277" s="352">
        <f t="shared" si="48"/>
        <v>43669</v>
      </c>
      <c r="U277" s="352">
        <f t="shared" si="48"/>
        <v>43669</v>
      </c>
      <c r="V277" s="280"/>
      <c r="W277" s="367">
        <f t="shared" si="52"/>
        <v>90.885245901639351</v>
      </c>
      <c r="X277" s="367">
        <f t="shared" si="49"/>
        <v>90.885245901639351</v>
      </c>
      <c r="Y277" s="367">
        <f t="shared" si="50"/>
        <v>90.885245901639351</v>
      </c>
      <c r="Z277" s="367">
        <f t="shared" si="51"/>
        <v>90.885245901639351</v>
      </c>
      <c r="AA277" s="368"/>
      <c r="AB277" s="280"/>
      <c r="AC277" s="369">
        <v>2</v>
      </c>
      <c r="AD277" s="370">
        <v>2</v>
      </c>
      <c r="AE277" s="370">
        <v>2</v>
      </c>
      <c r="AF277" s="371">
        <v>2</v>
      </c>
      <c r="AG277" s="280"/>
      <c r="AH277" s="280"/>
      <c r="AI277" s="280"/>
      <c r="AJ277" s="280"/>
      <c r="AK277" s="280"/>
      <c r="AL277" s="280"/>
      <c r="AM277" s="280"/>
      <c r="AN277" s="280"/>
      <c r="AO277" s="280"/>
      <c r="AP277" s="280"/>
      <c r="AQ277" s="275"/>
      <c r="AR277" s="262"/>
      <c r="AS277" s="250"/>
      <c r="AT277" s="250"/>
      <c r="AU277" s="250"/>
    </row>
    <row r="278" spans="1:47" hidden="1" outlineLevel="3" x14ac:dyDescent="0.25">
      <c r="A278" s="250"/>
      <c r="B278" s="259"/>
      <c r="C278" s="252"/>
      <c r="D278" s="275"/>
      <c r="E278" s="330"/>
      <c r="F278" s="330"/>
      <c r="G278" s="275"/>
      <c r="H278" s="280"/>
      <c r="I278" s="335"/>
      <c r="J278" s="335"/>
      <c r="K278" s="335"/>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25">
      <c r="A279" s="250"/>
      <c r="B279" s="259"/>
      <c r="C279" s="252"/>
      <c r="D279" s="275"/>
      <c r="E279" s="330"/>
      <c r="F279" s="330"/>
      <c r="G279" s="275"/>
      <c r="H279" s="280"/>
      <c r="I279" s="335"/>
      <c r="J279" s="335"/>
      <c r="K279" s="692" t="s">
        <v>1024</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25">
      <c r="A280" s="250"/>
      <c r="B280" s="259"/>
      <c r="C280" s="252"/>
      <c r="D280" s="275"/>
      <c r="E280" s="330"/>
      <c r="F280" s="330"/>
      <c r="G280" s="275"/>
      <c r="H280" s="280"/>
      <c r="I280" s="335"/>
      <c r="J280" s="335"/>
      <c r="K280" s="335"/>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25">
      <c r="A281" s="250"/>
      <c r="B281" s="259"/>
      <c r="C281" s="252"/>
      <c r="D281" s="275"/>
      <c r="E281" s="330"/>
      <c r="F281" s="330"/>
      <c r="G281" s="275"/>
      <c r="H281" s="280"/>
      <c r="I281" s="335"/>
      <c r="J281" s="335"/>
      <c r="K281" s="695">
        <f t="shared" ref="K281:Q283" si="64">MIN(363,INT((K248 - DATE(YEAR(K248),1,1))))+364*(YEAR(K248)-i_startyear)</f>
        <v>134</v>
      </c>
      <c r="L281" s="695">
        <f t="shared" si="64"/>
        <v>134</v>
      </c>
      <c r="M281" s="695">
        <f t="shared" si="64"/>
        <v>134</v>
      </c>
      <c r="N281" s="695">
        <f t="shared" si="64"/>
        <v>134</v>
      </c>
      <c r="O281" s="695">
        <f t="shared" si="64"/>
        <v>134</v>
      </c>
      <c r="P281" s="695">
        <f t="shared" si="64"/>
        <v>134</v>
      </c>
      <c r="Q281" s="695">
        <f t="shared" si="64"/>
        <v>134</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25">
      <c r="A282" s="250"/>
      <c r="B282" s="259"/>
      <c r="C282" s="252"/>
      <c r="D282" s="275"/>
      <c r="E282" s="330"/>
      <c r="F282" s="330"/>
      <c r="G282" s="275"/>
      <c r="H282" s="280"/>
      <c r="I282" s="335"/>
      <c r="J282" s="335"/>
      <c r="K282" s="695">
        <f t="shared" si="64"/>
        <v>168</v>
      </c>
      <c r="L282" s="695">
        <f t="shared" si="64"/>
        <v>168</v>
      </c>
      <c r="M282" s="695">
        <f t="shared" si="64"/>
        <v>168</v>
      </c>
      <c r="N282" s="695">
        <f t="shared" si="64"/>
        <v>168</v>
      </c>
      <c r="O282" s="695">
        <f t="shared" si="64"/>
        <v>168</v>
      </c>
      <c r="P282" s="695">
        <f t="shared" si="64"/>
        <v>168</v>
      </c>
      <c r="Q282" s="695">
        <f t="shared" si="64"/>
        <v>168</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25">
      <c r="A283" s="250"/>
      <c r="B283" s="259"/>
      <c r="C283" s="252"/>
      <c r="D283" s="275"/>
      <c r="E283" s="330"/>
      <c r="F283" s="330"/>
      <c r="G283" s="275"/>
      <c r="H283" s="280"/>
      <c r="I283" s="335"/>
      <c r="J283" s="335"/>
      <c r="K283" s="695">
        <f t="shared" si="64"/>
        <v>203</v>
      </c>
      <c r="L283" s="695">
        <f t="shared" si="64"/>
        <v>203</v>
      </c>
      <c r="M283" s="695">
        <f t="shared" si="64"/>
        <v>203</v>
      </c>
      <c r="N283" s="695">
        <f t="shared" si="64"/>
        <v>203</v>
      </c>
      <c r="O283" s="695">
        <f t="shared" si="64"/>
        <v>203</v>
      </c>
      <c r="P283" s="695">
        <f t="shared" si="64"/>
        <v>203</v>
      </c>
      <c r="Q283" s="695">
        <f t="shared" si="64"/>
        <v>203</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25">
      <c r="A284" s="250"/>
      <c r="B284" s="259"/>
      <c r="C284" s="252"/>
      <c r="D284" s="275"/>
      <c r="E284" s="330"/>
      <c r="F284" s="330"/>
      <c r="G284" s="275"/>
      <c r="H284" s="280"/>
      <c r="I284" s="335"/>
      <c r="J284" s="335"/>
      <c r="K284" s="335"/>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25">
      <c r="A285" s="250"/>
      <c r="B285" s="259"/>
      <c r="C285" s="252"/>
      <c r="D285" s="275"/>
      <c r="E285" s="330"/>
      <c r="F285" s="330"/>
      <c r="G285" s="275"/>
      <c r="H285" s="280"/>
      <c r="I285" s="335"/>
      <c r="J285" s="335"/>
      <c r="K285" s="335"/>
      <c r="L285" s="280"/>
      <c r="M285" s="280"/>
      <c r="N285" s="695">
        <f>MIN(363,INT((N254 - DATE(YEAR(N254),1,1))))+364*INT(YEAR(N254)-i_startyear)</f>
        <v>499</v>
      </c>
      <c r="O285" s="695">
        <f t="shared" ref="O285:U294" si="65">MIN(363,INT((O254 - DATE(YEAR(O254),1,1))))+364*(YEAR(O254)-i_startyear)</f>
        <v>499</v>
      </c>
      <c r="P285" s="695">
        <f t="shared" si="65"/>
        <v>499</v>
      </c>
      <c r="Q285" s="695">
        <f t="shared" si="65"/>
        <v>499</v>
      </c>
      <c r="R285" s="698">
        <f t="shared" si="65"/>
        <v>134</v>
      </c>
      <c r="S285" s="698">
        <f t="shared" si="65"/>
        <v>134</v>
      </c>
      <c r="T285" s="698">
        <f t="shared" si="65"/>
        <v>134</v>
      </c>
      <c r="U285" s="698">
        <f t="shared" si="65"/>
        <v>134</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25">
      <c r="A286" s="250"/>
      <c r="B286" s="259"/>
      <c r="C286" s="252"/>
      <c r="D286" s="275"/>
      <c r="E286" s="330"/>
      <c r="F286" s="330"/>
      <c r="G286" s="275"/>
      <c r="H286" s="280"/>
      <c r="I286" s="335"/>
      <c r="J286" s="335"/>
      <c r="K286" s="335"/>
      <c r="L286" s="280"/>
      <c r="M286" s="280"/>
      <c r="N286" s="695">
        <f t="shared" ref="N286:N308" si="66">MIN(363,INT((N255 - DATE(YEAR(N255),1,1))))+364*(YEAR(N255)-i_startyear)</f>
        <v>862</v>
      </c>
      <c r="O286" s="696">
        <f t="shared" si="65"/>
        <v>862</v>
      </c>
      <c r="P286" s="696">
        <f t="shared" si="65"/>
        <v>862</v>
      </c>
      <c r="Q286" s="696">
        <f t="shared" si="65"/>
        <v>862</v>
      </c>
      <c r="R286" s="698">
        <f t="shared" si="65"/>
        <v>134</v>
      </c>
      <c r="S286" s="698">
        <f t="shared" si="65"/>
        <v>134</v>
      </c>
      <c r="T286" s="698">
        <f t="shared" si="65"/>
        <v>134</v>
      </c>
      <c r="U286" s="698">
        <f t="shared" si="65"/>
        <v>134</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25">
      <c r="A287" s="250"/>
      <c r="B287" s="259"/>
      <c r="C287" s="252"/>
      <c r="D287" s="275"/>
      <c r="E287" s="330"/>
      <c r="F287" s="330"/>
      <c r="G287" s="275"/>
      <c r="H287" s="280"/>
      <c r="I287" s="335"/>
      <c r="J287" s="335"/>
      <c r="K287" s="335"/>
      <c r="L287" s="280"/>
      <c r="M287" s="280"/>
      <c r="N287" s="695">
        <f t="shared" si="66"/>
        <v>1226</v>
      </c>
      <c r="O287" s="697">
        <f t="shared" si="65"/>
        <v>1226</v>
      </c>
      <c r="P287" s="697">
        <f t="shared" si="65"/>
        <v>1226</v>
      </c>
      <c r="Q287" s="697">
        <f t="shared" si="65"/>
        <v>1226</v>
      </c>
      <c r="R287" s="698">
        <f t="shared" si="65"/>
        <v>134</v>
      </c>
      <c r="S287" s="698">
        <f t="shared" si="65"/>
        <v>134</v>
      </c>
      <c r="T287" s="698">
        <f t="shared" si="65"/>
        <v>134</v>
      </c>
      <c r="U287" s="698">
        <f t="shared" si="65"/>
        <v>134</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25">
      <c r="A288" s="250"/>
      <c r="B288" s="259"/>
      <c r="C288" s="252"/>
      <c r="D288" s="275"/>
      <c r="E288" s="330"/>
      <c r="F288" s="330"/>
      <c r="G288" s="275"/>
      <c r="H288" s="280"/>
      <c r="I288" s="335"/>
      <c r="J288" s="335"/>
      <c r="K288" s="335"/>
      <c r="L288" s="280"/>
      <c r="M288" s="280"/>
      <c r="N288" s="695">
        <f t="shared" si="66"/>
        <v>1590</v>
      </c>
      <c r="O288" s="697">
        <f t="shared" si="65"/>
        <v>1590</v>
      </c>
      <c r="P288" s="697">
        <f t="shared" si="65"/>
        <v>1590</v>
      </c>
      <c r="Q288" s="697">
        <f t="shared" si="65"/>
        <v>1590</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25">
      <c r="A289" s="250"/>
      <c r="B289" s="259"/>
      <c r="C289" s="252"/>
      <c r="D289" s="275"/>
      <c r="E289" s="330"/>
      <c r="F289" s="330"/>
      <c r="G289" s="275"/>
      <c r="H289" s="280"/>
      <c r="I289" s="335"/>
      <c r="J289" s="335"/>
      <c r="K289" s="335"/>
      <c r="L289" s="280"/>
      <c r="M289" s="280"/>
      <c r="N289" s="695">
        <f t="shared" si="66"/>
        <v>1955</v>
      </c>
      <c r="O289" s="697">
        <f t="shared" si="65"/>
        <v>1955</v>
      </c>
      <c r="P289" s="697">
        <f t="shared" si="65"/>
        <v>1955</v>
      </c>
      <c r="Q289" s="697">
        <f t="shared" si="65"/>
        <v>1955</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25">
      <c r="A290" s="250"/>
      <c r="B290" s="259"/>
      <c r="C290" s="252"/>
      <c r="D290" s="275"/>
      <c r="E290" s="330"/>
      <c r="F290" s="330"/>
      <c r="G290" s="275"/>
      <c r="H290" s="280"/>
      <c r="I290" s="335"/>
      <c r="J290" s="335"/>
      <c r="K290" s="335"/>
      <c r="L290" s="280"/>
      <c r="M290" s="280"/>
      <c r="N290" s="695">
        <f t="shared" si="66"/>
        <v>2318</v>
      </c>
      <c r="O290" s="697">
        <f t="shared" si="65"/>
        <v>2318</v>
      </c>
      <c r="P290" s="697">
        <f t="shared" si="65"/>
        <v>2318</v>
      </c>
      <c r="Q290" s="697">
        <f t="shared" si="65"/>
        <v>2318</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25">
      <c r="A291" s="250"/>
      <c r="B291" s="259"/>
      <c r="C291" s="252"/>
      <c r="D291" s="275"/>
      <c r="E291" s="330"/>
      <c r="F291" s="330"/>
      <c r="G291" s="275"/>
      <c r="H291" s="280"/>
      <c r="I291" s="335"/>
      <c r="J291" s="335"/>
      <c r="K291" s="335"/>
      <c r="L291" s="280"/>
      <c r="M291" s="280"/>
      <c r="N291" s="695">
        <f t="shared" si="66"/>
        <v>2682</v>
      </c>
      <c r="O291" s="697">
        <f t="shared" si="65"/>
        <v>2682</v>
      </c>
      <c r="P291" s="697">
        <f t="shared" si="65"/>
        <v>2682</v>
      </c>
      <c r="Q291" s="697">
        <f t="shared" si="65"/>
        <v>2682</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25">
      <c r="A292" s="250"/>
      <c r="B292" s="259"/>
      <c r="C292" s="252"/>
      <c r="D292" s="275"/>
      <c r="E292" s="330"/>
      <c r="F292" s="330"/>
      <c r="G292" s="275"/>
      <c r="H292" s="280"/>
      <c r="I292" s="335"/>
      <c r="J292" s="335"/>
      <c r="K292" s="335"/>
      <c r="L292" s="280"/>
      <c r="M292" s="280"/>
      <c r="N292" s="695">
        <f t="shared" si="66"/>
        <v>3046</v>
      </c>
      <c r="O292" s="697">
        <f t="shared" si="65"/>
        <v>3046</v>
      </c>
      <c r="P292" s="697">
        <f t="shared" si="65"/>
        <v>3046</v>
      </c>
      <c r="Q292" s="697">
        <f t="shared" si="65"/>
        <v>3046</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25">
      <c r="A293" s="250"/>
      <c r="B293" s="259"/>
      <c r="C293" s="252"/>
      <c r="D293" s="275"/>
      <c r="E293" s="330"/>
      <c r="F293" s="330"/>
      <c r="G293" s="275"/>
      <c r="H293" s="280"/>
      <c r="I293" s="335"/>
      <c r="J293" s="335"/>
      <c r="K293" s="335"/>
      <c r="L293" s="280"/>
      <c r="M293" s="280"/>
      <c r="N293" s="695">
        <f t="shared" si="66"/>
        <v>533</v>
      </c>
      <c r="O293" s="696">
        <f t="shared" si="65"/>
        <v>533</v>
      </c>
      <c r="P293" s="696">
        <f t="shared" si="65"/>
        <v>533</v>
      </c>
      <c r="Q293" s="696">
        <f t="shared" si="65"/>
        <v>533</v>
      </c>
      <c r="R293" s="698">
        <f t="shared" si="65"/>
        <v>168</v>
      </c>
      <c r="S293" s="698">
        <f t="shared" si="65"/>
        <v>168</v>
      </c>
      <c r="T293" s="698">
        <f t="shared" si="65"/>
        <v>168</v>
      </c>
      <c r="U293" s="698">
        <f t="shared" si="65"/>
        <v>168</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25">
      <c r="A294" s="250"/>
      <c r="B294" s="259"/>
      <c r="C294" s="252"/>
      <c r="D294" s="275"/>
      <c r="E294" s="330"/>
      <c r="F294" s="330"/>
      <c r="G294" s="275"/>
      <c r="H294" s="280"/>
      <c r="I294" s="335"/>
      <c r="J294" s="335"/>
      <c r="K294" s="335"/>
      <c r="L294" s="280"/>
      <c r="M294" s="280"/>
      <c r="N294" s="695">
        <f t="shared" si="66"/>
        <v>896</v>
      </c>
      <c r="O294" s="696">
        <f t="shared" si="65"/>
        <v>896</v>
      </c>
      <c r="P294" s="696">
        <f t="shared" si="65"/>
        <v>896</v>
      </c>
      <c r="Q294" s="696">
        <f t="shared" si="65"/>
        <v>896</v>
      </c>
      <c r="R294" s="698">
        <f t="shared" si="65"/>
        <v>168</v>
      </c>
      <c r="S294" s="698">
        <f t="shared" si="65"/>
        <v>168</v>
      </c>
      <c r="T294" s="698">
        <f t="shared" si="65"/>
        <v>168</v>
      </c>
      <c r="U294" s="698">
        <f t="shared" si="65"/>
        <v>168</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25">
      <c r="A295" s="250"/>
      <c r="B295" s="259"/>
      <c r="C295" s="252"/>
      <c r="D295" s="275"/>
      <c r="E295" s="330"/>
      <c r="F295" s="330"/>
      <c r="G295" s="275"/>
      <c r="H295" s="280"/>
      <c r="I295" s="335"/>
      <c r="J295" s="335"/>
      <c r="K295" s="335"/>
      <c r="L295" s="280"/>
      <c r="M295" s="280"/>
      <c r="N295" s="695">
        <f t="shared" si="66"/>
        <v>1260</v>
      </c>
      <c r="O295" s="697">
        <f t="shared" ref="O295:U304" si="67">MIN(363,INT((O264 - DATE(YEAR(O264),1,1))))+364*(YEAR(O264)-i_startyear)</f>
        <v>1260</v>
      </c>
      <c r="P295" s="697">
        <f t="shared" si="67"/>
        <v>1260</v>
      </c>
      <c r="Q295" s="697">
        <f t="shared" si="67"/>
        <v>1260</v>
      </c>
      <c r="R295" s="698">
        <f t="shared" si="67"/>
        <v>168</v>
      </c>
      <c r="S295" s="698">
        <f t="shared" si="67"/>
        <v>168</v>
      </c>
      <c r="T295" s="698">
        <f t="shared" si="67"/>
        <v>168</v>
      </c>
      <c r="U295" s="698">
        <f t="shared" si="67"/>
        <v>168</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25">
      <c r="A296" s="250"/>
      <c r="B296" s="259"/>
      <c r="C296" s="252"/>
      <c r="D296" s="275"/>
      <c r="E296" s="330"/>
      <c r="F296" s="330"/>
      <c r="G296" s="275"/>
      <c r="H296" s="280"/>
      <c r="I296" s="335"/>
      <c r="J296" s="335"/>
      <c r="K296" s="335"/>
      <c r="L296" s="280"/>
      <c r="M296" s="280"/>
      <c r="N296" s="695">
        <f t="shared" si="66"/>
        <v>1624</v>
      </c>
      <c r="O296" s="697">
        <f t="shared" si="67"/>
        <v>1624</v>
      </c>
      <c r="P296" s="697">
        <f t="shared" si="67"/>
        <v>1624</v>
      </c>
      <c r="Q296" s="697">
        <f t="shared" si="67"/>
        <v>1624</v>
      </c>
      <c r="R296" s="698">
        <f t="shared" si="67"/>
        <v>168</v>
      </c>
      <c r="S296" s="698">
        <f t="shared" si="67"/>
        <v>168</v>
      </c>
      <c r="T296" s="698">
        <f t="shared" si="67"/>
        <v>168</v>
      </c>
      <c r="U296" s="698">
        <f t="shared" si="67"/>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25">
      <c r="A297" s="250"/>
      <c r="B297" s="259"/>
      <c r="C297" s="252"/>
      <c r="D297" s="275"/>
      <c r="E297" s="330"/>
      <c r="F297" s="330"/>
      <c r="G297" s="275"/>
      <c r="H297" s="280"/>
      <c r="I297" s="335"/>
      <c r="J297" s="335"/>
      <c r="K297" s="335"/>
      <c r="L297" s="280"/>
      <c r="M297" s="280"/>
      <c r="N297" s="695">
        <f t="shared" si="66"/>
        <v>1989</v>
      </c>
      <c r="O297" s="697">
        <f t="shared" si="67"/>
        <v>1989</v>
      </c>
      <c r="P297" s="697">
        <f t="shared" si="67"/>
        <v>1989</v>
      </c>
      <c r="Q297" s="697">
        <f t="shared" si="67"/>
        <v>1989</v>
      </c>
      <c r="R297" s="698">
        <f t="shared" si="67"/>
        <v>168</v>
      </c>
      <c r="S297" s="698">
        <f t="shared" si="67"/>
        <v>168</v>
      </c>
      <c r="T297" s="698">
        <f t="shared" si="67"/>
        <v>168</v>
      </c>
      <c r="U297" s="698">
        <f t="shared" si="67"/>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25">
      <c r="A298" s="250"/>
      <c r="B298" s="259"/>
      <c r="C298" s="252"/>
      <c r="D298" s="275"/>
      <c r="E298" s="330"/>
      <c r="F298" s="330"/>
      <c r="G298" s="275"/>
      <c r="H298" s="280"/>
      <c r="I298" s="335"/>
      <c r="J298" s="335"/>
      <c r="K298" s="335"/>
      <c r="L298" s="280"/>
      <c r="M298" s="280"/>
      <c r="N298" s="695">
        <f t="shared" si="66"/>
        <v>2352</v>
      </c>
      <c r="O298" s="697">
        <f t="shared" si="67"/>
        <v>2352</v>
      </c>
      <c r="P298" s="697">
        <f t="shared" si="67"/>
        <v>2352</v>
      </c>
      <c r="Q298" s="697">
        <f t="shared" si="67"/>
        <v>2352</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25">
      <c r="A299" s="250"/>
      <c r="B299" s="259"/>
      <c r="C299" s="252"/>
      <c r="D299" s="275"/>
      <c r="E299" s="330"/>
      <c r="F299" s="330"/>
      <c r="G299" s="275"/>
      <c r="H299" s="280"/>
      <c r="I299" s="335"/>
      <c r="J299" s="335"/>
      <c r="K299" s="335"/>
      <c r="L299" s="280"/>
      <c r="M299" s="280"/>
      <c r="N299" s="695">
        <f t="shared" si="66"/>
        <v>2716</v>
      </c>
      <c r="O299" s="697">
        <f t="shared" si="67"/>
        <v>2716</v>
      </c>
      <c r="P299" s="697">
        <f t="shared" si="67"/>
        <v>2716</v>
      </c>
      <c r="Q299" s="697">
        <f t="shared" si="67"/>
        <v>2716</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25">
      <c r="A300" s="250"/>
      <c r="B300" s="259"/>
      <c r="C300" s="252"/>
      <c r="D300" s="275"/>
      <c r="E300" s="330"/>
      <c r="F300" s="330"/>
      <c r="G300" s="275"/>
      <c r="H300" s="280"/>
      <c r="I300" s="335"/>
      <c r="J300" s="335"/>
      <c r="K300" s="335"/>
      <c r="L300" s="280"/>
      <c r="M300" s="280"/>
      <c r="N300" s="695">
        <f t="shared" si="66"/>
        <v>3080</v>
      </c>
      <c r="O300" s="697">
        <f t="shared" si="67"/>
        <v>3080</v>
      </c>
      <c r="P300" s="697">
        <f t="shared" si="67"/>
        <v>3080</v>
      </c>
      <c r="Q300" s="697">
        <f t="shared" si="67"/>
        <v>3080</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25">
      <c r="A301" s="250"/>
      <c r="B301" s="259"/>
      <c r="C301" s="252"/>
      <c r="D301" s="275"/>
      <c r="E301" s="330"/>
      <c r="F301" s="330"/>
      <c r="G301" s="275"/>
      <c r="H301" s="280"/>
      <c r="I301" s="335"/>
      <c r="J301" s="335"/>
      <c r="K301" s="335"/>
      <c r="L301" s="280"/>
      <c r="M301" s="280"/>
      <c r="N301" s="695">
        <f t="shared" si="66"/>
        <v>568</v>
      </c>
      <c r="O301" s="696">
        <f t="shared" si="67"/>
        <v>568</v>
      </c>
      <c r="P301" s="696">
        <f t="shared" si="67"/>
        <v>568</v>
      </c>
      <c r="Q301" s="696">
        <f t="shared" si="67"/>
        <v>568</v>
      </c>
      <c r="R301" s="698">
        <f t="shared" si="67"/>
        <v>203</v>
      </c>
      <c r="S301" s="698">
        <f t="shared" si="67"/>
        <v>203</v>
      </c>
      <c r="T301" s="698">
        <f t="shared" si="67"/>
        <v>203</v>
      </c>
      <c r="U301" s="698">
        <f t="shared" si="67"/>
        <v>203</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25">
      <c r="A302" s="250"/>
      <c r="B302" s="259"/>
      <c r="C302" s="252"/>
      <c r="D302" s="275"/>
      <c r="E302" s="330"/>
      <c r="F302" s="330"/>
      <c r="G302" s="275"/>
      <c r="H302" s="280"/>
      <c r="I302" s="335"/>
      <c r="J302" s="335"/>
      <c r="K302" s="335"/>
      <c r="L302" s="280"/>
      <c r="M302" s="280"/>
      <c r="N302" s="695">
        <f t="shared" si="66"/>
        <v>931</v>
      </c>
      <c r="O302" s="696">
        <f t="shared" si="67"/>
        <v>931</v>
      </c>
      <c r="P302" s="696">
        <f t="shared" si="67"/>
        <v>931</v>
      </c>
      <c r="Q302" s="696">
        <f t="shared" si="67"/>
        <v>931</v>
      </c>
      <c r="R302" s="698">
        <f t="shared" si="67"/>
        <v>203</v>
      </c>
      <c r="S302" s="698">
        <f t="shared" si="67"/>
        <v>203</v>
      </c>
      <c r="T302" s="698">
        <f t="shared" si="67"/>
        <v>203</v>
      </c>
      <c r="U302" s="698">
        <f t="shared" si="67"/>
        <v>203</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25">
      <c r="A303" s="250"/>
      <c r="B303" s="259"/>
      <c r="C303" s="252"/>
      <c r="D303" s="275"/>
      <c r="E303" s="330"/>
      <c r="F303" s="330"/>
      <c r="G303" s="275"/>
      <c r="H303" s="280"/>
      <c r="I303" s="335"/>
      <c r="J303" s="335"/>
      <c r="K303" s="335"/>
      <c r="L303" s="280"/>
      <c r="M303" s="280"/>
      <c r="N303" s="695">
        <f t="shared" si="66"/>
        <v>1295</v>
      </c>
      <c r="O303" s="697">
        <f t="shared" si="67"/>
        <v>1295</v>
      </c>
      <c r="P303" s="697">
        <f t="shared" si="67"/>
        <v>1295</v>
      </c>
      <c r="Q303" s="697">
        <f t="shared" si="67"/>
        <v>1295</v>
      </c>
      <c r="R303" s="698">
        <f t="shared" si="67"/>
        <v>203</v>
      </c>
      <c r="S303" s="698">
        <f t="shared" si="67"/>
        <v>203</v>
      </c>
      <c r="T303" s="698">
        <f t="shared" si="67"/>
        <v>203</v>
      </c>
      <c r="U303" s="698">
        <f t="shared" si="67"/>
        <v>203</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25">
      <c r="A304" s="250"/>
      <c r="B304" s="259"/>
      <c r="C304" s="252"/>
      <c r="D304" s="275"/>
      <c r="E304" s="330"/>
      <c r="F304" s="330"/>
      <c r="G304" s="275"/>
      <c r="H304" s="280"/>
      <c r="I304" s="335"/>
      <c r="J304" s="335"/>
      <c r="K304" s="335"/>
      <c r="L304" s="280"/>
      <c r="M304" s="280"/>
      <c r="N304" s="695">
        <f t="shared" si="66"/>
        <v>1659</v>
      </c>
      <c r="O304" s="697">
        <f t="shared" si="67"/>
        <v>1659</v>
      </c>
      <c r="P304" s="697">
        <f t="shared" si="67"/>
        <v>1659</v>
      </c>
      <c r="Q304" s="697">
        <f t="shared" si="67"/>
        <v>1659</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25">
      <c r="A305" s="250"/>
      <c r="B305" s="259"/>
      <c r="C305" s="252"/>
      <c r="D305" s="275"/>
      <c r="E305" s="330"/>
      <c r="F305" s="330"/>
      <c r="G305" s="275"/>
      <c r="H305" s="280"/>
      <c r="I305" s="335"/>
      <c r="J305" s="335"/>
      <c r="K305" s="335"/>
      <c r="L305" s="280"/>
      <c r="M305" s="280"/>
      <c r="N305" s="695">
        <f t="shared" si="66"/>
        <v>2024</v>
      </c>
      <c r="O305" s="697">
        <f t="shared" ref="O305:U308" si="68">MIN(363,INT((O274 - DATE(YEAR(O274),1,1))))+364*(YEAR(O274)-i_startyear)</f>
        <v>2024</v>
      </c>
      <c r="P305" s="697">
        <f t="shared" si="68"/>
        <v>2024</v>
      </c>
      <c r="Q305" s="697">
        <f t="shared" si="68"/>
        <v>2024</v>
      </c>
      <c r="R305" s="698">
        <f t="shared" si="68"/>
        <v>203</v>
      </c>
      <c r="S305" s="698">
        <f t="shared" si="68"/>
        <v>203</v>
      </c>
      <c r="T305" s="698">
        <f t="shared" si="68"/>
        <v>203</v>
      </c>
      <c r="U305" s="698">
        <f t="shared" si="68"/>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25">
      <c r="A306" s="250"/>
      <c r="B306" s="259"/>
      <c r="C306" s="252"/>
      <c r="D306" s="275"/>
      <c r="E306" s="330"/>
      <c r="F306" s="330"/>
      <c r="G306" s="275"/>
      <c r="H306" s="280"/>
      <c r="I306" s="335"/>
      <c r="J306" s="335"/>
      <c r="K306" s="335"/>
      <c r="L306" s="280"/>
      <c r="M306" s="280"/>
      <c r="N306" s="695">
        <f t="shared" si="66"/>
        <v>2387</v>
      </c>
      <c r="O306" s="697">
        <f t="shared" si="68"/>
        <v>2387</v>
      </c>
      <c r="P306" s="697">
        <f t="shared" si="68"/>
        <v>2387</v>
      </c>
      <c r="Q306" s="697">
        <f t="shared" si="68"/>
        <v>2387</v>
      </c>
      <c r="R306" s="698">
        <f t="shared" si="68"/>
        <v>203</v>
      </c>
      <c r="S306" s="698">
        <f t="shared" si="68"/>
        <v>203</v>
      </c>
      <c r="T306" s="698">
        <f t="shared" si="68"/>
        <v>203</v>
      </c>
      <c r="U306" s="698">
        <f t="shared" si="68"/>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25">
      <c r="A307" s="250"/>
      <c r="B307" s="259"/>
      <c r="C307" s="252"/>
      <c r="D307" s="275"/>
      <c r="E307" s="330"/>
      <c r="F307" s="330"/>
      <c r="G307" s="275"/>
      <c r="H307" s="280"/>
      <c r="I307" s="335"/>
      <c r="J307" s="335"/>
      <c r="K307" s="335"/>
      <c r="L307" s="280"/>
      <c r="M307" s="280"/>
      <c r="N307" s="695">
        <f t="shared" si="66"/>
        <v>2751</v>
      </c>
      <c r="O307" s="697">
        <f t="shared" si="68"/>
        <v>2751</v>
      </c>
      <c r="P307" s="697">
        <f t="shared" si="68"/>
        <v>2751</v>
      </c>
      <c r="Q307" s="697">
        <f t="shared" si="68"/>
        <v>2751</v>
      </c>
      <c r="R307" s="698">
        <f t="shared" si="68"/>
        <v>203</v>
      </c>
      <c r="S307" s="698">
        <f t="shared" si="68"/>
        <v>203</v>
      </c>
      <c r="T307" s="698">
        <f t="shared" si="68"/>
        <v>203</v>
      </c>
      <c r="U307" s="698">
        <f t="shared" si="68"/>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25">
      <c r="A308" s="250"/>
      <c r="B308" s="259"/>
      <c r="C308" s="252"/>
      <c r="D308" s="275"/>
      <c r="E308" s="330"/>
      <c r="F308" s="330"/>
      <c r="G308" s="275"/>
      <c r="H308" s="280"/>
      <c r="I308" s="335"/>
      <c r="J308" s="335"/>
      <c r="K308" s="335"/>
      <c r="L308" s="280"/>
      <c r="M308" s="280"/>
      <c r="N308" s="695">
        <f t="shared" si="66"/>
        <v>3115</v>
      </c>
      <c r="O308" s="697">
        <f t="shared" si="68"/>
        <v>3115</v>
      </c>
      <c r="P308" s="697">
        <f t="shared" si="68"/>
        <v>3115</v>
      </c>
      <c r="Q308" s="697">
        <f t="shared" si="68"/>
        <v>3115</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0999999999999996" customHeight="1" outlineLevel="2" x14ac:dyDescent="0.2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395</v>
      </c>
      <c r="AR309" s="262"/>
      <c r="AS309" s="250"/>
      <c r="AT309" s="250"/>
      <c r="AU309" s="250"/>
    </row>
    <row r="310" spans="1:47" outlineLevel="2" x14ac:dyDescent="0.25">
      <c r="A310" s="250"/>
      <c r="B310" s="259"/>
      <c r="C310" s="252">
        <f>INT($C$229)+2</f>
        <v>3</v>
      </c>
      <c r="D310" s="275"/>
      <c r="E310" s="330" t="s">
        <v>507</v>
      </c>
      <c r="F310" s="330"/>
      <c r="G310" s="275"/>
      <c r="H310" s="343" t="s">
        <v>508</v>
      </c>
      <c r="I310" s="303" t="s">
        <v>509</v>
      </c>
      <c r="J310" s="303"/>
      <c r="K310" s="280"/>
      <c r="L310" s="280"/>
      <c r="M310" s="280"/>
      <c r="N310" s="303" t="s">
        <v>529</v>
      </c>
      <c r="O310" s="303"/>
      <c r="P310" s="303"/>
      <c r="Q310" s="303"/>
      <c r="R310" s="280" t="s">
        <v>530</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25">
      <c r="A311" s="250"/>
      <c r="B311" s="259"/>
      <c r="C311" s="252">
        <f>INT($C$229)+2</f>
        <v>3</v>
      </c>
      <c r="D311" s="275"/>
      <c r="E311" s="330">
        <v>1</v>
      </c>
      <c r="F311" s="330"/>
      <c r="G311" s="275"/>
      <c r="H311" s="296" t="str">
        <f>H$248</f>
        <v>Aut</v>
      </c>
      <c r="I311" s="280">
        <v>0</v>
      </c>
      <c r="J311" s="280" t="s">
        <v>531</v>
      </c>
      <c r="K311" s="280"/>
      <c r="L311" s="280"/>
      <c r="M311" s="280"/>
      <c r="N311" s="372">
        <v>2.5000000000000001E-2</v>
      </c>
      <c r="O311" s="372">
        <v>2.5000000000000001E-2</v>
      </c>
      <c r="P311" s="372">
        <v>2.5000000000000001E-2</v>
      </c>
      <c r="Q311" s="372">
        <v>2.5000000000000001E-2</v>
      </c>
      <c r="R311" s="373">
        <f t="shared" ref="R311:R334" si="69">N254-150</f>
        <v>43816</v>
      </c>
      <c r="S311" s="373">
        <f t="shared" ref="S311:S334" si="70">O254-150</f>
        <v>43816</v>
      </c>
      <c r="T311" s="373">
        <f t="shared" ref="T311:T334" si="71">P254-150</f>
        <v>43816</v>
      </c>
      <c r="U311" s="373">
        <f t="shared" ref="U311:U334" si="72">Q254-150</f>
        <v>43816</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25">
      <c r="A312" s="250"/>
      <c r="B312" s="259"/>
      <c r="C312" s="252">
        <f>INT($C$229)+3</f>
        <v>4</v>
      </c>
      <c r="D312" s="275"/>
      <c r="E312" s="330">
        <v>1</v>
      </c>
      <c r="F312" s="330"/>
      <c r="G312" s="275"/>
      <c r="H312" s="280"/>
      <c r="I312" s="280">
        <v>1</v>
      </c>
      <c r="J312" s="280" t="s">
        <v>532</v>
      </c>
      <c r="K312" s="280"/>
      <c r="L312" s="280"/>
      <c r="M312" s="280"/>
      <c r="N312" s="372">
        <v>2.5000000000000001E-2</v>
      </c>
      <c r="O312" s="372">
        <v>2.5000000000000001E-2</v>
      </c>
      <c r="P312" s="372">
        <v>2.5000000000000001E-2</v>
      </c>
      <c r="Q312" s="372">
        <v>2.5000000000000001E-2</v>
      </c>
      <c r="R312" s="373">
        <f t="shared" si="69"/>
        <v>44181</v>
      </c>
      <c r="S312" s="373">
        <f t="shared" si="70"/>
        <v>44181</v>
      </c>
      <c r="T312" s="373">
        <f t="shared" si="71"/>
        <v>44181</v>
      </c>
      <c r="U312" s="373">
        <f t="shared" si="72"/>
        <v>44181</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25">
      <c r="A313" s="250"/>
      <c r="B313" s="259"/>
      <c r="C313" s="252">
        <f t="shared" ref="C313:C318" si="73">INT($C$229+3)</f>
        <v>4</v>
      </c>
      <c r="D313" s="275"/>
      <c r="E313" s="330">
        <v>1</v>
      </c>
      <c r="F313" s="330"/>
      <c r="G313" s="275"/>
      <c r="H313" s="280"/>
      <c r="I313" s="280">
        <v>2</v>
      </c>
      <c r="J313" s="280" t="s">
        <v>533</v>
      </c>
      <c r="K313" s="280"/>
      <c r="L313" s="280"/>
      <c r="M313" s="280"/>
      <c r="N313" s="372">
        <v>1.4999999999999999E-2</v>
      </c>
      <c r="O313" s="372">
        <v>1.4999999999999999E-2</v>
      </c>
      <c r="P313" s="372">
        <v>1.4999999999999999E-2</v>
      </c>
      <c r="Q313" s="372">
        <v>1.4999999999999999E-2</v>
      </c>
      <c r="R313" s="373">
        <f t="shared" si="69"/>
        <v>44546</v>
      </c>
      <c r="S313" s="373">
        <f t="shared" si="70"/>
        <v>44546</v>
      </c>
      <c r="T313" s="373">
        <f t="shared" si="71"/>
        <v>44546</v>
      </c>
      <c r="U313" s="373">
        <f t="shared" si="72"/>
        <v>44546</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25">
      <c r="A314" s="250"/>
      <c r="B314" s="259"/>
      <c r="C314" s="252">
        <f t="shared" si="73"/>
        <v>4</v>
      </c>
      <c r="D314" s="275"/>
      <c r="E314" s="330">
        <v>1</v>
      </c>
      <c r="F314" s="330"/>
      <c r="G314" s="275"/>
      <c r="H314" s="280"/>
      <c r="I314" s="280">
        <v>3</v>
      </c>
      <c r="J314" s="280" t="s">
        <v>518</v>
      </c>
      <c r="K314" s="280"/>
      <c r="L314" s="280"/>
      <c r="M314" s="280"/>
      <c r="N314" s="372">
        <v>1.4999999999999999E-2</v>
      </c>
      <c r="O314" s="372">
        <v>1.4999999999999999E-2</v>
      </c>
      <c r="P314" s="372">
        <v>1.4999999999999999E-2</v>
      </c>
      <c r="Q314" s="372">
        <v>1.4999999999999999E-2</v>
      </c>
      <c r="R314" s="373">
        <f t="shared" si="69"/>
        <v>44911</v>
      </c>
      <c r="S314" s="373">
        <f t="shared" si="70"/>
        <v>44911</v>
      </c>
      <c r="T314" s="373">
        <f t="shared" si="71"/>
        <v>44911</v>
      </c>
      <c r="U314" s="373">
        <f t="shared" si="72"/>
        <v>44911</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25">
      <c r="A315" s="250"/>
      <c r="B315" s="259"/>
      <c r="C315" s="252">
        <f t="shared" si="73"/>
        <v>4</v>
      </c>
      <c r="D315" s="275"/>
      <c r="E315" s="330">
        <v>1</v>
      </c>
      <c r="F315" s="330"/>
      <c r="G315" s="275"/>
      <c r="H315" s="280"/>
      <c r="I315" s="280">
        <v>4</v>
      </c>
      <c r="J315" s="280" t="s">
        <v>519</v>
      </c>
      <c r="K315" s="280"/>
      <c r="L315" s="280"/>
      <c r="M315" s="280"/>
      <c r="N315" s="372">
        <v>1.4999999999999999E-2</v>
      </c>
      <c r="O315" s="372">
        <v>1.4999999999999999E-2</v>
      </c>
      <c r="P315" s="372">
        <v>1.4999999999999999E-2</v>
      </c>
      <c r="Q315" s="372">
        <v>1.4999999999999999E-2</v>
      </c>
      <c r="R315" s="373">
        <f t="shared" si="69"/>
        <v>45277</v>
      </c>
      <c r="S315" s="373">
        <f t="shared" si="70"/>
        <v>45277</v>
      </c>
      <c r="T315" s="373">
        <f t="shared" si="71"/>
        <v>45277</v>
      </c>
      <c r="U315" s="373">
        <f t="shared" si="72"/>
        <v>45277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25">
      <c r="A316" s="250"/>
      <c r="B316" s="259"/>
      <c r="C316" s="252">
        <f t="shared" si="73"/>
        <v>4</v>
      </c>
      <c r="D316" s="275"/>
      <c r="E316" s="330">
        <v>1</v>
      </c>
      <c r="F316" s="330"/>
      <c r="G316" s="275"/>
      <c r="H316" s="280"/>
      <c r="I316" s="280">
        <v>5</v>
      </c>
      <c r="J316" s="280" t="s">
        <v>520</v>
      </c>
      <c r="K316" s="280"/>
      <c r="L316" s="280"/>
      <c r="M316" s="280"/>
      <c r="N316" s="372">
        <v>1.4999999999999999E-2</v>
      </c>
      <c r="O316" s="372">
        <v>1.4999999999999999E-2</v>
      </c>
      <c r="P316" s="372">
        <v>1.4999999999999999E-2</v>
      </c>
      <c r="Q316" s="372">
        <v>1.4999999999999999E-2</v>
      </c>
      <c r="R316" s="373">
        <f t="shared" si="69"/>
        <v>45642</v>
      </c>
      <c r="S316" s="373">
        <f t="shared" si="70"/>
        <v>45642</v>
      </c>
      <c r="T316" s="373">
        <f t="shared" si="71"/>
        <v>45642</v>
      </c>
      <c r="U316" s="373">
        <f t="shared" si="72"/>
        <v>45642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25">
      <c r="A317" s="250"/>
      <c r="B317" s="259"/>
      <c r="C317" s="252">
        <f t="shared" si="73"/>
        <v>4</v>
      </c>
      <c r="D317" s="275"/>
      <c r="E317" s="330">
        <v>1</v>
      </c>
      <c r="F317" s="330"/>
      <c r="G317" s="275"/>
      <c r="H317" s="280"/>
      <c r="I317" s="280">
        <v>6</v>
      </c>
      <c r="J317" s="280" t="s">
        <v>521</v>
      </c>
      <c r="K317" s="280"/>
      <c r="L317" s="280"/>
      <c r="M317" s="280"/>
      <c r="N317" s="372">
        <v>1.4999999999999999E-2</v>
      </c>
      <c r="O317" s="372">
        <v>1.4999999999999999E-2</v>
      </c>
      <c r="P317" s="372">
        <v>1.4999999999999999E-2</v>
      </c>
      <c r="Q317" s="372">
        <v>1.4999999999999999E-2</v>
      </c>
      <c r="R317" s="373">
        <f t="shared" si="69"/>
        <v>46007</v>
      </c>
      <c r="S317" s="373">
        <f t="shared" si="70"/>
        <v>46007</v>
      </c>
      <c r="T317" s="373">
        <f t="shared" si="71"/>
        <v>46007</v>
      </c>
      <c r="U317" s="373">
        <f t="shared" si="72"/>
        <v>46007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25">
      <c r="A318" s="250"/>
      <c r="B318" s="259"/>
      <c r="C318" s="252">
        <f t="shared" si="73"/>
        <v>4</v>
      </c>
      <c r="D318" s="275"/>
      <c r="E318" s="330">
        <v>1</v>
      </c>
      <c r="F318" s="330"/>
      <c r="G318" s="275"/>
      <c r="H318" s="280"/>
      <c r="I318" s="280">
        <v>7</v>
      </c>
      <c r="J318" s="280" t="s">
        <v>522</v>
      </c>
      <c r="K318" s="280"/>
      <c r="L318" s="280"/>
      <c r="M318" s="280"/>
      <c r="N318" s="372">
        <v>1.4999999999999999E-2</v>
      </c>
      <c r="O318" s="372">
        <v>1.4999999999999999E-2</v>
      </c>
      <c r="P318" s="372">
        <v>1.4999999999999999E-2</v>
      </c>
      <c r="Q318" s="372">
        <v>1.4999999999999999E-2</v>
      </c>
      <c r="R318" s="373">
        <f t="shared" si="69"/>
        <v>46372</v>
      </c>
      <c r="S318" s="373">
        <f t="shared" si="70"/>
        <v>46372</v>
      </c>
      <c r="T318" s="373">
        <f t="shared" si="71"/>
        <v>46372</v>
      </c>
      <c r="U318" s="373">
        <f t="shared" si="72"/>
        <v>46372</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25">
      <c r="A319" s="250"/>
      <c r="B319" s="259"/>
      <c r="C319" s="252">
        <f>INT($C$229)+2</f>
        <v>3</v>
      </c>
      <c r="D319" s="275"/>
      <c r="E319" s="330">
        <v>2</v>
      </c>
      <c r="F319" s="330"/>
      <c r="G319" s="275"/>
      <c r="H319" s="296" t="str">
        <f>H$249</f>
        <v>Win</v>
      </c>
      <c r="I319" s="280">
        <v>0</v>
      </c>
      <c r="J319" s="280" t="s">
        <v>531</v>
      </c>
      <c r="K319" s="280"/>
      <c r="L319" s="280"/>
      <c r="M319" s="280"/>
      <c r="N319" s="372">
        <v>2.5000000000000001E-2</v>
      </c>
      <c r="O319" s="372">
        <v>2.5000000000000001E-2</v>
      </c>
      <c r="P319" s="372">
        <v>2.5000000000000001E-2</v>
      </c>
      <c r="Q319" s="372">
        <v>2.5000000000000001E-2</v>
      </c>
      <c r="R319" s="373">
        <f t="shared" si="69"/>
        <v>43850</v>
      </c>
      <c r="S319" s="373">
        <f t="shared" si="70"/>
        <v>43850</v>
      </c>
      <c r="T319" s="373">
        <f t="shared" si="71"/>
        <v>43850</v>
      </c>
      <c r="U319" s="373">
        <f t="shared" si="72"/>
        <v>43850</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25">
      <c r="A320" s="250"/>
      <c r="B320" s="259"/>
      <c r="C320" s="252">
        <f>INT($C$229)+3</f>
        <v>4</v>
      </c>
      <c r="D320" s="275"/>
      <c r="E320" s="330">
        <v>2</v>
      </c>
      <c r="F320" s="330"/>
      <c r="G320" s="275"/>
      <c r="H320" s="280"/>
      <c r="I320" s="280">
        <v>1</v>
      </c>
      <c r="J320" s="280" t="s">
        <v>532</v>
      </c>
      <c r="K320" s="280"/>
      <c r="L320" s="280"/>
      <c r="M320" s="280"/>
      <c r="N320" s="372">
        <v>2.5000000000000001E-2</v>
      </c>
      <c r="O320" s="372">
        <v>2.5000000000000001E-2</v>
      </c>
      <c r="P320" s="372">
        <v>2.5000000000000001E-2</v>
      </c>
      <c r="Q320" s="372">
        <v>2.5000000000000001E-2</v>
      </c>
      <c r="R320" s="373">
        <f t="shared" si="69"/>
        <v>44215</v>
      </c>
      <c r="S320" s="373">
        <f t="shared" si="70"/>
        <v>44215</v>
      </c>
      <c r="T320" s="373">
        <f t="shared" si="71"/>
        <v>44215</v>
      </c>
      <c r="U320" s="373">
        <f t="shared" si="72"/>
        <v>44215</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25">
      <c r="A321" s="250"/>
      <c r="B321" s="259"/>
      <c r="C321" s="252">
        <f t="shared" ref="C321:C326" si="74">INT($C$229+3)</f>
        <v>4</v>
      </c>
      <c r="D321" s="275"/>
      <c r="E321" s="330">
        <v>2</v>
      </c>
      <c r="F321" s="330"/>
      <c r="G321" s="275"/>
      <c r="H321" s="280"/>
      <c r="I321" s="280">
        <v>2</v>
      </c>
      <c r="J321" s="280" t="s">
        <v>533</v>
      </c>
      <c r="K321" s="280"/>
      <c r="L321" s="280"/>
      <c r="M321" s="280"/>
      <c r="N321" s="372">
        <v>1.4999999999999999E-2</v>
      </c>
      <c r="O321" s="372">
        <v>1.4999999999999999E-2</v>
      </c>
      <c r="P321" s="372">
        <v>1.4999999999999999E-2</v>
      </c>
      <c r="Q321" s="372">
        <v>1.4999999999999999E-2</v>
      </c>
      <c r="R321" s="373">
        <f t="shared" si="69"/>
        <v>44580</v>
      </c>
      <c r="S321" s="373">
        <f t="shared" si="70"/>
        <v>44580</v>
      </c>
      <c r="T321" s="373">
        <f t="shared" si="71"/>
        <v>44580</v>
      </c>
      <c r="U321" s="373">
        <f t="shared" si="72"/>
        <v>44580</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25">
      <c r="A322" s="250"/>
      <c r="B322" s="259"/>
      <c r="C322" s="252">
        <f t="shared" si="74"/>
        <v>4</v>
      </c>
      <c r="D322" s="275"/>
      <c r="E322" s="330">
        <v>2</v>
      </c>
      <c r="F322" s="330"/>
      <c r="G322" s="275"/>
      <c r="H322" s="280"/>
      <c r="I322" s="280">
        <v>3</v>
      </c>
      <c r="J322" s="280" t="s">
        <v>518</v>
      </c>
      <c r="K322" s="280"/>
      <c r="L322" s="280"/>
      <c r="M322" s="280"/>
      <c r="N322" s="372">
        <v>1.4999999999999999E-2</v>
      </c>
      <c r="O322" s="372">
        <v>1.4999999999999999E-2</v>
      </c>
      <c r="P322" s="372">
        <v>1.4999999999999999E-2</v>
      </c>
      <c r="Q322" s="372">
        <v>1.4999999999999999E-2</v>
      </c>
      <c r="R322" s="373">
        <f t="shared" si="69"/>
        <v>44945</v>
      </c>
      <c r="S322" s="373">
        <f t="shared" si="70"/>
        <v>44945</v>
      </c>
      <c r="T322" s="373">
        <f t="shared" si="71"/>
        <v>44945</v>
      </c>
      <c r="U322" s="373">
        <f t="shared" si="72"/>
        <v>44945</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25">
      <c r="A323" s="250"/>
      <c r="B323" s="259"/>
      <c r="C323" s="252">
        <f t="shared" si="74"/>
        <v>4</v>
      </c>
      <c r="D323" s="275"/>
      <c r="E323" s="330">
        <v>2</v>
      </c>
      <c r="F323" s="330"/>
      <c r="G323" s="275"/>
      <c r="H323" s="280"/>
      <c r="I323" s="280">
        <v>4</v>
      </c>
      <c r="J323" s="280" t="s">
        <v>519</v>
      </c>
      <c r="K323" s="280"/>
      <c r="L323" s="280"/>
      <c r="M323" s="280"/>
      <c r="N323" s="372">
        <v>1.4999999999999999E-2</v>
      </c>
      <c r="O323" s="372">
        <v>1.4999999999999999E-2</v>
      </c>
      <c r="P323" s="372">
        <v>1.4999999999999999E-2</v>
      </c>
      <c r="Q323" s="372">
        <v>1.4999999999999999E-2</v>
      </c>
      <c r="R323" s="373">
        <f t="shared" si="69"/>
        <v>45311</v>
      </c>
      <c r="S323" s="373">
        <f t="shared" si="70"/>
        <v>45311</v>
      </c>
      <c r="T323" s="373">
        <f t="shared" si="71"/>
        <v>45311</v>
      </c>
      <c r="U323" s="373">
        <f t="shared" si="72"/>
        <v>45311</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25">
      <c r="A324" s="250"/>
      <c r="B324" s="259"/>
      <c r="C324" s="252">
        <f t="shared" si="74"/>
        <v>4</v>
      </c>
      <c r="D324" s="275"/>
      <c r="E324" s="330">
        <v>2</v>
      </c>
      <c r="F324" s="330"/>
      <c r="G324" s="275"/>
      <c r="H324" s="280"/>
      <c r="I324" s="280">
        <v>5</v>
      </c>
      <c r="J324" s="280" t="s">
        <v>520</v>
      </c>
      <c r="K324" s="280"/>
      <c r="L324" s="280"/>
      <c r="M324" s="280"/>
      <c r="N324" s="372">
        <v>1.4999999999999999E-2</v>
      </c>
      <c r="O324" s="372">
        <v>1.4999999999999999E-2</v>
      </c>
      <c r="P324" s="372">
        <v>1.4999999999999999E-2</v>
      </c>
      <c r="Q324" s="372">
        <v>1.4999999999999999E-2</v>
      </c>
      <c r="R324" s="373">
        <f t="shared" si="69"/>
        <v>45676</v>
      </c>
      <c r="S324" s="373">
        <f t="shared" si="70"/>
        <v>45676</v>
      </c>
      <c r="T324" s="373">
        <f t="shared" si="71"/>
        <v>45676</v>
      </c>
      <c r="U324" s="373">
        <f t="shared" si="72"/>
        <v>45676</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25">
      <c r="A325" s="250"/>
      <c r="B325" s="259"/>
      <c r="C325" s="252">
        <f t="shared" si="74"/>
        <v>4</v>
      </c>
      <c r="D325" s="275"/>
      <c r="E325" s="330">
        <v>2</v>
      </c>
      <c r="F325" s="330"/>
      <c r="G325" s="275"/>
      <c r="H325" s="280"/>
      <c r="I325" s="280">
        <v>6</v>
      </c>
      <c r="J325" s="280" t="s">
        <v>521</v>
      </c>
      <c r="K325" s="280"/>
      <c r="L325" s="280"/>
      <c r="M325" s="280"/>
      <c r="N325" s="372">
        <v>1.4999999999999999E-2</v>
      </c>
      <c r="O325" s="372">
        <v>1.4999999999999999E-2</v>
      </c>
      <c r="P325" s="372">
        <v>1.4999999999999999E-2</v>
      </c>
      <c r="Q325" s="372">
        <v>1.4999999999999999E-2</v>
      </c>
      <c r="R325" s="373">
        <f t="shared" si="69"/>
        <v>46041</v>
      </c>
      <c r="S325" s="373">
        <f t="shared" si="70"/>
        <v>46041</v>
      </c>
      <c r="T325" s="373">
        <f t="shared" si="71"/>
        <v>46041</v>
      </c>
      <c r="U325" s="373">
        <f t="shared" si="72"/>
        <v>46041</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25">
      <c r="A326" s="250"/>
      <c r="B326" s="259"/>
      <c r="C326" s="252">
        <f t="shared" si="74"/>
        <v>4</v>
      </c>
      <c r="D326" s="275"/>
      <c r="E326" s="330">
        <v>2</v>
      </c>
      <c r="F326" s="330"/>
      <c r="G326" s="275"/>
      <c r="H326" s="280"/>
      <c r="I326" s="280">
        <v>7</v>
      </c>
      <c r="J326" s="280" t="s">
        <v>522</v>
      </c>
      <c r="K326" s="280"/>
      <c r="L326" s="280"/>
      <c r="M326" s="280"/>
      <c r="N326" s="372">
        <v>1.4999999999999999E-2</v>
      </c>
      <c r="O326" s="372">
        <v>1.4999999999999999E-2</v>
      </c>
      <c r="P326" s="372">
        <v>1.4999999999999999E-2</v>
      </c>
      <c r="Q326" s="372">
        <v>1.4999999999999999E-2</v>
      </c>
      <c r="R326" s="373">
        <f t="shared" si="69"/>
        <v>46406</v>
      </c>
      <c r="S326" s="373">
        <f t="shared" si="70"/>
        <v>46406</v>
      </c>
      <c r="T326" s="373">
        <f t="shared" si="71"/>
        <v>46406</v>
      </c>
      <c r="U326" s="373">
        <f t="shared" si="72"/>
        <v>46406</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x14ac:dyDescent="0.25">
      <c r="A327" s="250"/>
      <c r="B327" s="259"/>
      <c r="C327" s="252">
        <f>INT($C$229)+2</f>
        <v>3</v>
      </c>
      <c r="D327" s="275"/>
      <c r="E327" s="330">
        <v>3</v>
      </c>
      <c r="F327" s="330"/>
      <c r="G327" s="275"/>
      <c r="H327" s="296" t="str">
        <f>H$250</f>
        <v>Spr</v>
      </c>
      <c r="I327" s="280">
        <v>0</v>
      </c>
      <c r="J327" s="280" t="s">
        <v>531</v>
      </c>
      <c r="K327" s="280"/>
      <c r="L327" s="280"/>
      <c r="M327" s="280"/>
      <c r="N327" s="372">
        <v>2.5000000000000001E-2</v>
      </c>
      <c r="O327" s="372">
        <v>2.5000000000000001E-2</v>
      </c>
      <c r="P327" s="372">
        <v>2.5000000000000001E-2</v>
      </c>
      <c r="Q327" s="372">
        <v>2.5000000000000001E-2</v>
      </c>
      <c r="R327" s="373">
        <f t="shared" si="69"/>
        <v>43885</v>
      </c>
      <c r="S327" s="373">
        <f t="shared" si="70"/>
        <v>43885</v>
      </c>
      <c r="T327" s="373">
        <f t="shared" si="71"/>
        <v>43885</v>
      </c>
      <c r="U327" s="373">
        <f t="shared" si="72"/>
        <v>43885</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outlineLevel="3" x14ac:dyDescent="0.25">
      <c r="A328" s="250"/>
      <c r="B328" s="259"/>
      <c r="C328" s="252">
        <f>INT($C$229)+3</f>
        <v>4</v>
      </c>
      <c r="D328" s="275"/>
      <c r="E328" s="330">
        <v>3</v>
      </c>
      <c r="F328" s="330"/>
      <c r="G328" s="275"/>
      <c r="H328" s="280"/>
      <c r="I328" s="280">
        <v>1</v>
      </c>
      <c r="J328" s="280" t="s">
        <v>532</v>
      </c>
      <c r="K328" s="280"/>
      <c r="L328" s="280"/>
      <c r="M328" s="280"/>
      <c r="N328" s="372">
        <v>2.5000000000000001E-2</v>
      </c>
      <c r="O328" s="372">
        <v>2.5000000000000001E-2</v>
      </c>
      <c r="P328" s="372">
        <v>2.5000000000000001E-2</v>
      </c>
      <c r="Q328" s="372">
        <v>2.5000000000000001E-2</v>
      </c>
      <c r="R328" s="373">
        <f t="shared" si="69"/>
        <v>44250</v>
      </c>
      <c r="S328" s="373">
        <f t="shared" si="70"/>
        <v>44250</v>
      </c>
      <c r="T328" s="373">
        <f t="shared" si="71"/>
        <v>44250</v>
      </c>
      <c r="U328" s="373">
        <f t="shared" si="72"/>
        <v>44250</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outlineLevel="3" x14ac:dyDescent="0.25">
      <c r="A329" s="250"/>
      <c r="B329" s="259"/>
      <c r="C329" s="252">
        <f t="shared" ref="C329:C334" si="75">INT($C$229+3)</f>
        <v>4</v>
      </c>
      <c r="D329" s="275"/>
      <c r="E329" s="330">
        <v>3</v>
      </c>
      <c r="F329" s="330"/>
      <c r="G329" s="275"/>
      <c r="H329" s="280"/>
      <c r="I329" s="280">
        <v>2</v>
      </c>
      <c r="J329" s="280" t="s">
        <v>533</v>
      </c>
      <c r="K329" s="280"/>
      <c r="L329" s="280"/>
      <c r="M329" s="280"/>
      <c r="N329" s="372">
        <v>1.4999999999999999E-2</v>
      </c>
      <c r="O329" s="372">
        <v>1.4999999999999999E-2</v>
      </c>
      <c r="P329" s="372">
        <v>1.4999999999999999E-2</v>
      </c>
      <c r="Q329" s="372">
        <v>1.4999999999999999E-2</v>
      </c>
      <c r="R329" s="373">
        <f t="shared" si="69"/>
        <v>44615</v>
      </c>
      <c r="S329" s="373">
        <f t="shared" si="70"/>
        <v>44615</v>
      </c>
      <c r="T329" s="373">
        <f t="shared" si="71"/>
        <v>44615</v>
      </c>
      <c r="U329" s="373">
        <f t="shared" si="72"/>
        <v>44615</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3" x14ac:dyDescent="0.25">
      <c r="A330" s="250"/>
      <c r="B330" s="259"/>
      <c r="C330" s="252">
        <f t="shared" si="75"/>
        <v>4</v>
      </c>
      <c r="D330" s="275"/>
      <c r="E330" s="330">
        <v>3</v>
      </c>
      <c r="F330" s="330"/>
      <c r="G330" s="275"/>
      <c r="H330" s="280"/>
      <c r="I330" s="280">
        <v>3</v>
      </c>
      <c r="J330" s="280" t="s">
        <v>518</v>
      </c>
      <c r="K330" s="280"/>
      <c r="L330" s="280"/>
      <c r="M330" s="280"/>
      <c r="N330" s="372">
        <v>1.4999999999999999E-2</v>
      </c>
      <c r="O330" s="372">
        <v>1.4999999999999999E-2</v>
      </c>
      <c r="P330" s="372">
        <v>1.4999999999999999E-2</v>
      </c>
      <c r="Q330" s="372">
        <v>1.4999999999999999E-2</v>
      </c>
      <c r="R330" s="373">
        <f t="shared" si="69"/>
        <v>44980</v>
      </c>
      <c r="S330" s="373">
        <f t="shared" si="70"/>
        <v>44980</v>
      </c>
      <c r="T330" s="373">
        <f t="shared" si="71"/>
        <v>44980</v>
      </c>
      <c r="U330" s="373">
        <f t="shared" si="72"/>
        <v>44980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outlineLevel="3" x14ac:dyDescent="0.25">
      <c r="A331" s="250"/>
      <c r="B331" s="259"/>
      <c r="C331" s="252">
        <f t="shared" si="75"/>
        <v>4</v>
      </c>
      <c r="D331" s="275"/>
      <c r="E331" s="330">
        <v>3</v>
      </c>
      <c r="F331" s="330"/>
      <c r="G331" s="275"/>
      <c r="H331" s="280"/>
      <c r="I331" s="280">
        <v>4</v>
      </c>
      <c r="J331" s="280" t="s">
        <v>519</v>
      </c>
      <c r="K331" s="280"/>
      <c r="L331" s="280"/>
      <c r="M331" s="280"/>
      <c r="N331" s="372">
        <v>1.4999999999999999E-2</v>
      </c>
      <c r="O331" s="372">
        <v>1.4999999999999999E-2</v>
      </c>
      <c r="P331" s="372">
        <v>1.4999999999999999E-2</v>
      </c>
      <c r="Q331" s="372">
        <v>1.4999999999999999E-2</v>
      </c>
      <c r="R331" s="373">
        <f t="shared" si="69"/>
        <v>45346</v>
      </c>
      <c r="S331" s="373">
        <f t="shared" si="70"/>
        <v>45346</v>
      </c>
      <c r="T331" s="373">
        <f t="shared" si="71"/>
        <v>45346</v>
      </c>
      <c r="U331" s="373">
        <f t="shared" si="72"/>
        <v>45346</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outlineLevel="3" x14ac:dyDescent="0.25">
      <c r="A332" s="250"/>
      <c r="B332" s="259"/>
      <c r="C332" s="252">
        <f t="shared" si="75"/>
        <v>4</v>
      </c>
      <c r="D332" s="275"/>
      <c r="E332" s="330">
        <v>3</v>
      </c>
      <c r="F332" s="330"/>
      <c r="G332" s="275"/>
      <c r="H332" s="280"/>
      <c r="I332" s="280">
        <v>5</v>
      </c>
      <c r="J332" s="280" t="s">
        <v>520</v>
      </c>
      <c r="K332" s="280"/>
      <c r="L332" s="280"/>
      <c r="M332" s="280"/>
      <c r="N332" s="372">
        <v>1.4999999999999999E-2</v>
      </c>
      <c r="O332" s="372">
        <v>1.4999999999999999E-2</v>
      </c>
      <c r="P332" s="372">
        <v>1.4999999999999999E-2</v>
      </c>
      <c r="Q332" s="372">
        <v>1.4999999999999999E-2</v>
      </c>
      <c r="R332" s="373">
        <f t="shared" si="69"/>
        <v>45711</v>
      </c>
      <c r="S332" s="373">
        <f t="shared" si="70"/>
        <v>45711</v>
      </c>
      <c r="T332" s="373">
        <f t="shared" si="71"/>
        <v>45711</v>
      </c>
      <c r="U332" s="373">
        <f t="shared" si="72"/>
        <v>45711</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outlineLevel="3" x14ac:dyDescent="0.25">
      <c r="A333" s="250"/>
      <c r="B333" s="259"/>
      <c r="C333" s="252">
        <f t="shared" si="75"/>
        <v>4</v>
      </c>
      <c r="D333" s="275"/>
      <c r="E333" s="330">
        <v>3</v>
      </c>
      <c r="F333" s="330"/>
      <c r="G333" s="275"/>
      <c r="H333" s="280"/>
      <c r="I333" s="280">
        <v>6</v>
      </c>
      <c r="J333" s="280" t="s">
        <v>521</v>
      </c>
      <c r="K333" s="280"/>
      <c r="L333" s="280"/>
      <c r="M333" s="280"/>
      <c r="N333" s="372">
        <v>1.4999999999999999E-2</v>
      </c>
      <c r="O333" s="372">
        <v>1.4999999999999999E-2</v>
      </c>
      <c r="P333" s="372">
        <v>1.4999999999999999E-2</v>
      </c>
      <c r="Q333" s="372">
        <v>1.4999999999999999E-2</v>
      </c>
      <c r="R333" s="373">
        <f t="shared" si="69"/>
        <v>46076</v>
      </c>
      <c r="S333" s="373">
        <f t="shared" si="70"/>
        <v>46076</v>
      </c>
      <c r="T333" s="373">
        <f t="shared" si="71"/>
        <v>46076</v>
      </c>
      <c r="U333" s="373">
        <f t="shared" si="72"/>
        <v>46076</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outlineLevel="3" x14ac:dyDescent="0.25">
      <c r="A334" s="250"/>
      <c r="B334" s="259"/>
      <c r="C334" s="252">
        <f t="shared" si="75"/>
        <v>4</v>
      </c>
      <c r="D334" s="275"/>
      <c r="E334" s="330">
        <v>3</v>
      </c>
      <c r="F334" s="330"/>
      <c r="G334" s="275"/>
      <c r="H334" s="280"/>
      <c r="I334" s="280">
        <v>7</v>
      </c>
      <c r="J334" s="280" t="s">
        <v>522</v>
      </c>
      <c r="K334" s="280"/>
      <c r="L334" s="280"/>
      <c r="M334" s="280"/>
      <c r="N334" s="372">
        <v>1.4999999999999999E-2</v>
      </c>
      <c r="O334" s="372">
        <v>1.4999999999999999E-2</v>
      </c>
      <c r="P334" s="372">
        <v>1.4999999999999999E-2</v>
      </c>
      <c r="Q334" s="372">
        <v>1.4999999999999999E-2</v>
      </c>
      <c r="R334" s="373">
        <f t="shared" si="69"/>
        <v>46441</v>
      </c>
      <c r="S334" s="373">
        <f t="shared" si="70"/>
        <v>46441</v>
      </c>
      <c r="T334" s="373">
        <f t="shared" si="71"/>
        <v>46441</v>
      </c>
      <c r="U334" s="373">
        <f t="shared" si="72"/>
        <v>46441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0999999999999996" customHeight="1" outlineLevel="2" x14ac:dyDescent="0.2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395</v>
      </c>
      <c r="AR335" s="262"/>
      <c r="AS335" s="250"/>
      <c r="AT335" s="250"/>
      <c r="AU335" s="250"/>
    </row>
    <row r="336" spans="1:47" outlineLevel="2" collapsed="1" x14ac:dyDescent="0.25">
      <c r="A336" s="250"/>
      <c r="B336" s="259"/>
      <c r="C336" s="252">
        <f>INT($C$229+3)</f>
        <v>4</v>
      </c>
      <c r="D336" s="275"/>
      <c r="E336" s="330"/>
      <c r="F336" s="330"/>
      <c r="G336" s="275"/>
      <c r="H336" s="343" t="s">
        <v>534</v>
      </c>
      <c r="I336" s="303" t="s">
        <v>535</v>
      </c>
      <c r="J336" s="302"/>
      <c r="K336" s="280"/>
      <c r="L336" s="280"/>
      <c r="M336" s="280"/>
      <c r="N336" s="280"/>
      <c r="O336" s="853" t="s">
        <v>963</v>
      </c>
      <c r="P336" s="854"/>
      <c r="Q336" s="854"/>
      <c r="R336" s="854"/>
      <c r="S336" s="854"/>
      <c r="T336" s="854"/>
      <c r="U336" s="854"/>
      <c r="V336" s="854"/>
      <c r="W336" s="854"/>
      <c r="X336" s="855"/>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25">
      <c r="A337" s="250"/>
      <c r="B337" s="259"/>
      <c r="C337" s="252">
        <f>INT($C$229+3)</f>
        <v>4</v>
      </c>
      <c r="D337" s="275"/>
      <c r="E337" s="330"/>
      <c r="F337" s="330"/>
      <c r="G337" s="275"/>
      <c r="H337" s="320">
        <v>364</v>
      </c>
      <c r="I337" s="280">
        <v>0</v>
      </c>
      <c r="J337" s="280" t="b">
        <f>COUNTA(K337:M337)&gt;0</f>
        <v>1</v>
      </c>
      <c r="K337" s="374">
        <f>DATE(i_startyear,1,1)</f>
        <v>43466</v>
      </c>
      <c r="L337" s="374">
        <f>K337</f>
        <v>43466</v>
      </c>
      <c r="M337" s="374">
        <f>K337</f>
        <v>43466</v>
      </c>
      <c r="N337" s="280"/>
      <c r="O337" s="856"/>
      <c r="P337" s="857"/>
      <c r="Q337" s="857"/>
      <c r="R337" s="857"/>
      <c r="S337" s="857"/>
      <c r="T337" s="857"/>
      <c r="U337" s="857"/>
      <c r="V337" s="857"/>
      <c r="W337" s="857"/>
      <c r="X337" s="858"/>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25">
      <c r="A338" s="250"/>
      <c r="B338" s="259"/>
      <c r="C338" s="252">
        <f>INT($C$229+3)</f>
        <v>4</v>
      </c>
      <c r="D338" s="275"/>
      <c r="E338" s="330"/>
      <c r="F338" s="330"/>
      <c r="G338" s="275"/>
      <c r="H338" s="375" t="s">
        <v>1035</v>
      </c>
      <c r="I338" s="280">
        <v>1</v>
      </c>
      <c r="J338" s="280" t="b">
        <f>COUNTA(K338:M338)&gt;0</f>
        <v>0</v>
      </c>
      <c r="K338" s="297"/>
      <c r="L338" s="297"/>
      <c r="M338" s="297"/>
      <c r="N338" s="280"/>
      <c r="O338" s="856"/>
      <c r="P338" s="857"/>
      <c r="Q338" s="857"/>
      <c r="R338" s="857"/>
      <c r="S338" s="857"/>
      <c r="T338" s="857"/>
      <c r="U338" s="857"/>
      <c r="V338" s="857"/>
      <c r="W338" s="857"/>
      <c r="X338" s="858"/>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25">
      <c r="A339" s="250"/>
      <c r="B339" s="259"/>
      <c r="C339" s="252">
        <f>INT($C$229+3)</f>
        <v>4</v>
      </c>
      <c r="D339" s="275"/>
      <c r="E339" s="330"/>
      <c r="F339" s="330"/>
      <c r="G339" s="275"/>
      <c r="H339" s="296"/>
      <c r="I339" s="280">
        <v>2</v>
      </c>
      <c r="J339" s="280" t="b">
        <f>COUNTA(K339:M339)&gt;0</f>
        <v>0</v>
      </c>
      <c r="K339" s="297"/>
      <c r="L339" s="297"/>
      <c r="M339" s="297"/>
      <c r="N339" s="280"/>
      <c r="O339" s="859"/>
      <c r="P339" s="860"/>
      <c r="Q339" s="860"/>
      <c r="R339" s="860"/>
      <c r="S339" s="860"/>
      <c r="T339" s="860"/>
      <c r="U339" s="860"/>
      <c r="V339" s="860"/>
      <c r="W339" s="860"/>
      <c r="X339" s="861"/>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25">
      <c r="A340" s="250"/>
      <c r="B340" s="259"/>
      <c r="C340" s="252"/>
      <c r="D340" s="275"/>
      <c r="E340" s="330"/>
      <c r="F340" s="330"/>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25">
      <c r="A341" s="250"/>
      <c r="B341" s="259"/>
      <c r="C341" s="252"/>
      <c r="D341" s="275"/>
      <c r="E341" s="330"/>
      <c r="F341" s="330"/>
      <c r="G341" s="275"/>
      <c r="H341" s="296"/>
      <c r="I341" s="280"/>
      <c r="J341" s="350" t="s">
        <v>1029</v>
      </c>
      <c r="K341" s="701">
        <f t="shared" ref="K341:M343" si="76">MIN(363,INT((K337 - DATE(YEAR(K337),1,1))))+364*INT(YEAR(K337)-i_startyear)</f>
        <v>0</v>
      </c>
      <c r="L341" s="701">
        <f t="shared" si="76"/>
        <v>0</v>
      </c>
      <c r="M341" s="701">
        <f t="shared" si="76"/>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25">
      <c r="A342" s="250"/>
      <c r="B342" s="259"/>
      <c r="C342" s="252"/>
      <c r="D342" s="275"/>
      <c r="E342" s="330"/>
      <c r="F342" s="330"/>
      <c r="G342" s="275"/>
      <c r="H342" s="296"/>
      <c r="I342" s="280"/>
      <c r="J342" s="350"/>
      <c r="K342" s="701">
        <f t="shared" si="76"/>
        <v>-43317</v>
      </c>
      <c r="L342" s="701">
        <f t="shared" si="76"/>
        <v>-43317</v>
      </c>
      <c r="M342" s="701">
        <f t="shared" si="76"/>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25">
      <c r="A343" s="250"/>
      <c r="B343" s="259"/>
      <c r="C343" s="252"/>
      <c r="D343" s="275"/>
      <c r="E343" s="330"/>
      <c r="F343" s="330"/>
      <c r="G343" s="275"/>
      <c r="H343" s="296"/>
      <c r="I343" s="280"/>
      <c r="J343" s="350"/>
      <c r="K343" s="701">
        <f t="shared" si="76"/>
        <v>-43317</v>
      </c>
      <c r="L343" s="701">
        <f t="shared" si="76"/>
        <v>-43317</v>
      </c>
      <c r="M343" s="701">
        <f t="shared" si="76"/>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0999999999999996" customHeight="1" outlineLevel="2" x14ac:dyDescent="0.2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395</v>
      </c>
      <c r="AR344" s="262"/>
      <c r="AS344" s="250"/>
      <c r="AT344" s="250"/>
      <c r="AU344" s="250"/>
    </row>
    <row r="345" spans="1:47" outlineLevel="2" collapsed="1" x14ac:dyDescent="0.25">
      <c r="A345" s="250"/>
      <c r="B345" s="259"/>
      <c r="C345" s="252">
        <f>INT($C$229+3)</f>
        <v>4</v>
      </c>
      <c r="D345" s="275"/>
      <c r="E345" s="330"/>
      <c r="F345" s="330"/>
      <c r="G345" s="275"/>
      <c r="H345" s="343" t="s">
        <v>508</v>
      </c>
      <c r="I345" s="280" t="s">
        <v>536</v>
      </c>
      <c r="J345" s="280"/>
      <c r="K345" s="280"/>
      <c r="L345" s="280"/>
      <c r="M345" s="280"/>
      <c r="N345" s="303" t="s">
        <v>537</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25">
      <c r="A346" s="250"/>
      <c r="B346" s="259"/>
      <c r="C346" s="252">
        <f>INT($C$229+3)</f>
        <v>4</v>
      </c>
      <c r="D346" s="275"/>
      <c r="E346" s="330"/>
      <c r="F346" s="330"/>
      <c r="G346" s="275"/>
      <c r="H346" s="296" t="str">
        <f>H$248</f>
        <v>Aut</v>
      </c>
      <c r="I346" s="312">
        <v>0.7</v>
      </c>
      <c r="J346" s="280"/>
      <c r="K346" s="280"/>
      <c r="L346" s="282" t="s">
        <v>538</v>
      </c>
      <c r="M346" s="296">
        <f>$L$474-1</f>
        <v>3</v>
      </c>
      <c r="N346" s="320">
        <v>2</v>
      </c>
      <c r="O346" s="320">
        <v>2</v>
      </c>
      <c r="P346" s="320">
        <v>2</v>
      </c>
      <c r="Q346" s="320">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25">
      <c r="A347" s="250"/>
      <c r="B347" s="259"/>
      <c r="C347" s="252">
        <f>INT($C$229+3)</f>
        <v>4</v>
      </c>
      <c r="D347" s="275"/>
      <c r="E347" s="330"/>
      <c r="F347" s="330"/>
      <c r="G347" s="275"/>
      <c r="H347" s="296" t="str">
        <f>H$249</f>
        <v>Win</v>
      </c>
      <c r="I347" s="312">
        <v>0.75</v>
      </c>
      <c r="J347" s="280"/>
      <c r="K347" s="280"/>
      <c r="L347" s="280"/>
      <c r="M347" s="280"/>
      <c r="N347" s="320">
        <v>2</v>
      </c>
      <c r="O347" s="320">
        <v>2</v>
      </c>
      <c r="P347" s="320">
        <v>2</v>
      </c>
      <c r="Q347" s="320">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25">
      <c r="A348" s="250"/>
      <c r="B348" s="259"/>
      <c r="C348" s="252">
        <f>INT($C$229+3)</f>
        <v>4</v>
      </c>
      <c r="D348" s="275"/>
      <c r="E348" s="330"/>
      <c r="F348" s="330"/>
      <c r="G348" s="275"/>
      <c r="H348" s="296" t="str">
        <f>H$250</f>
        <v>Spr</v>
      </c>
      <c r="I348" s="312">
        <v>0.75</v>
      </c>
      <c r="J348" s="280"/>
      <c r="K348" s="280"/>
      <c r="L348" s="280"/>
      <c r="M348" s="280"/>
      <c r="N348" s="320">
        <v>2</v>
      </c>
      <c r="O348" s="320">
        <v>2</v>
      </c>
      <c r="P348" s="320">
        <v>2</v>
      </c>
      <c r="Q348" s="320">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0999999999999996" customHeight="1" outlineLevel="2" x14ac:dyDescent="0.2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395</v>
      </c>
      <c r="AR349" s="262"/>
      <c r="AS349" s="250"/>
      <c r="AT349" s="250"/>
      <c r="AU349" s="250"/>
    </row>
    <row r="350" spans="1:47" outlineLevel="2" x14ac:dyDescent="0.25">
      <c r="A350" s="250"/>
      <c r="B350" s="259"/>
      <c r="C350" s="252">
        <f>INT($C$229+3)</f>
        <v>4</v>
      </c>
      <c r="D350" s="275"/>
      <c r="E350" s="330"/>
      <c r="F350" s="330"/>
      <c r="G350" s="275"/>
      <c r="H350" s="376" t="s">
        <v>539</v>
      </c>
      <c r="I350" s="296" t="s">
        <v>488</v>
      </c>
      <c r="J350" s="280"/>
      <c r="K350" s="282" t="s">
        <v>540</v>
      </c>
      <c r="L350" s="296">
        <f>COUNTA($H$351:$H$354)</f>
        <v>3</v>
      </c>
      <c r="M350" s="283">
        <v>-6</v>
      </c>
      <c r="N350" s="280"/>
      <c r="O350" s="280"/>
      <c r="P350" s="280"/>
      <c r="Q350" s="280"/>
      <c r="R350" s="303" t="s">
        <v>541</v>
      </c>
      <c r="S350" s="302"/>
      <c r="T350" s="302"/>
      <c r="U350" s="302"/>
      <c r="V350" s="280"/>
      <c r="W350" s="280" t="s">
        <v>542</v>
      </c>
      <c r="X350" s="280" t="s">
        <v>543</v>
      </c>
      <c r="Y350" s="280" t="s">
        <v>544</v>
      </c>
      <c r="Z350" s="280" t="s">
        <v>545</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outlineLevel="3" x14ac:dyDescent="0.25">
      <c r="A351" s="250"/>
      <c r="B351" s="259"/>
      <c r="C351" s="252">
        <f>INT($C$229+3)</f>
        <v>4</v>
      </c>
      <c r="D351" s="275"/>
      <c r="E351" s="330"/>
      <c r="F351" s="330"/>
      <c r="G351" s="275"/>
      <c r="H351" s="377" t="s">
        <v>546</v>
      </c>
      <c r="I351" s="338" t="b">
        <v>1</v>
      </c>
      <c r="J351" s="296">
        <f>MAX(0.0001,IF(COUNTIF(i_mask_a,TRUE)=1,1,1-SUM(J352:J353)))</f>
        <v>1</v>
      </c>
      <c r="K351" s="280"/>
      <c r="L351" s="280"/>
      <c r="M351" s="280"/>
      <c r="N351" s="280"/>
      <c r="O351" s="280"/>
      <c r="P351" s="280"/>
      <c r="Q351" s="350"/>
      <c r="R351" s="320">
        <f>(56+35)</f>
        <v>91</v>
      </c>
      <c r="S351" s="320">
        <f t="shared" ref="S351:U351" si="77">(56+35)</f>
        <v>91</v>
      </c>
      <c r="T351" s="320">
        <f t="shared" si="77"/>
        <v>91</v>
      </c>
      <c r="U351" s="320">
        <f t="shared" si="77"/>
        <v>91</v>
      </c>
      <c r="V351" s="280"/>
      <c r="W351" s="321">
        <v>0</v>
      </c>
      <c r="X351" s="321">
        <v>0</v>
      </c>
      <c r="Y351" s="321">
        <v>0</v>
      </c>
      <c r="Z351" s="321">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outlineLevel="3" x14ac:dyDescent="0.25">
      <c r="A352" s="250"/>
      <c r="B352" s="259"/>
      <c r="C352" s="252">
        <f>INT($C$229)+3</f>
        <v>4</v>
      </c>
      <c r="D352" s="275"/>
      <c r="E352" s="330"/>
      <c r="F352" s="330"/>
      <c r="G352" s="275"/>
      <c r="H352" s="378" t="s">
        <v>797</v>
      </c>
      <c r="I352" s="338" t="b">
        <v>0</v>
      </c>
      <c r="J352" s="283">
        <v>1E-3</v>
      </c>
      <c r="K352" s="280"/>
      <c r="L352" s="280">
        <f>SUMPRODUCT(--i_mask_a)</f>
        <v>1</v>
      </c>
      <c r="M352" s="280"/>
      <c r="N352" s="280"/>
      <c r="O352" s="280"/>
      <c r="P352" s="280"/>
      <c r="Q352" s="280"/>
      <c r="R352" s="320">
        <f t="shared" ref="R352:U353" si="78">R351+30</f>
        <v>121</v>
      </c>
      <c r="S352" s="320">
        <f t="shared" si="78"/>
        <v>121</v>
      </c>
      <c r="T352" s="320">
        <f t="shared" si="78"/>
        <v>121</v>
      </c>
      <c r="U352" s="320">
        <f t="shared" si="78"/>
        <v>121</v>
      </c>
      <c r="V352" s="280"/>
      <c r="W352" s="321">
        <v>0</v>
      </c>
      <c r="X352" s="321">
        <v>0</v>
      </c>
      <c r="Y352" s="321">
        <v>0</v>
      </c>
      <c r="Z352" s="321">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outlineLevel="3" x14ac:dyDescent="0.25">
      <c r="A353" s="250"/>
      <c r="B353" s="259"/>
      <c r="C353" s="252">
        <f>INT($C$229)+3</f>
        <v>4</v>
      </c>
      <c r="D353" s="275"/>
      <c r="E353" s="330"/>
      <c r="F353" s="330"/>
      <c r="G353" s="275"/>
      <c r="H353" s="379" t="s">
        <v>798</v>
      </c>
      <c r="I353" s="338" t="b">
        <v>0</v>
      </c>
      <c r="J353" s="283">
        <v>1E-3</v>
      </c>
      <c r="K353" s="280"/>
      <c r="L353" s="280">
        <f>COUNTIF(i_mask_a,TRUE)</f>
        <v>1</v>
      </c>
      <c r="M353" s="280"/>
      <c r="N353" s="280"/>
      <c r="O353" s="280"/>
      <c r="P353" s="280"/>
      <c r="Q353" s="350"/>
      <c r="R353" s="320">
        <f t="shared" si="78"/>
        <v>151</v>
      </c>
      <c r="S353" s="320">
        <f t="shared" si="78"/>
        <v>151</v>
      </c>
      <c r="T353" s="320">
        <f t="shared" si="78"/>
        <v>151</v>
      </c>
      <c r="U353" s="320">
        <f t="shared" si="78"/>
        <v>151</v>
      </c>
      <c r="V353" s="280"/>
      <c r="W353" s="321">
        <v>0</v>
      </c>
      <c r="X353" s="321">
        <v>0</v>
      </c>
      <c r="Y353" s="321">
        <v>0</v>
      </c>
      <c r="Z353" s="321">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0999999999999996" customHeight="1" outlineLevel="2" x14ac:dyDescent="0.2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395</v>
      </c>
      <c r="AR354" s="262"/>
      <c r="AS354" s="250"/>
      <c r="AT354" s="250"/>
      <c r="AU354" s="250"/>
    </row>
    <row r="355" spans="1:47" outlineLevel="1" x14ac:dyDescent="0.25">
      <c r="A355" s="250"/>
      <c r="B355" s="259"/>
      <c r="C355" s="252">
        <f>INT($C$229)+1</f>
        <v>2</v>
      </c>
      <c r="D355" s="275"/>
      <c r="E355" s="330"/>
      <c r="F355" s="330"/>
      <c r="G355" s="275"/>
      <c r="H355" s="333" t="s">
        <v>547</v>
      </c>
      <c r="I355" s="293"/>
      <c r="J355" s="293"/>
      <c r="K355" s="265"/>
      <c r="L355" s="265"/>
      <c r="M355" s="265"/>
      <c r="N355" s="265"/>
      <c r="O355" s="265"/>
      <c r="P355" s="265"/>
      <c r="Q355" s="265"/>
      <c r="R355" s="265"/>
      <c r="S355" s="265"/>
      <c r="T355" s="265"/>
      <c r="U355" s="265"/>
      <c r="V355" s="265"/>
      <c r="W355" s="265"/>
      <c r="X355" s="265"/>
      <c r="Y355" s="265"/>
      <c r="Z355" s="322"/>
      <c r="AA355" s="322"/>
      <c r="AB355" s="322"/>
      <c r="AC355" s="322"/>
      <c r="AD355" s="322"/>
      <c r="AE355" s="322"/>
      <c r="AF355" s="322"/>
      <c r="AG355" s="322"/>
      <c r="AH355" s="322"/>
      <c r="AI355" s="322"/>
      <c r="AJ355" s="322"/>
      <c r="AK355" s="322"/>
      <c r="AL355" s="322"/>
      <c r="AM355" s="322"/>
      <c r="AN355" s="322"/>
      <c r="AO355" s="322"/>
      <c r="AP355" s="322"/>
      <c r="AQ355" s="275"/>
      <c r="AR355" s="262"/>
      <c r="AS355" s="250"/>
      <c r="AT355" s="250"/>
      <c r="AU355" s="250"/>
    </row>
    <row r="356" spans="1:47" ht="5.0999999999999996" customHeight="1" outlineLevel="3" x14ac:dyDescent="0.25">
      <c r="A356" s="250"/>
      <c r="B356" s="259"/>
      <c r="C356" s="252">
        <f>INT($C$229)+3.005</f>
        <v>4.0049999999999999</v>
      </c>
      <c r="D356" s="275" t="s">
        <v>391</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25">
      <c r="A357" s="250"/>
      <c r="B357" s="259"/>
      <c r="C357" s="252">
        <f>INT($C$229+3)</f>
        <v>4</v>
      </c>
      <c r="D357" s="275"/>
      <c r="E357" s="330"/>
      <c r="F357" s="330"/>
      <c r="G357" s="275"/>
      <c r="H357" s="343"/>
      <c r="I357" s="303" t="s">
        <v>509</v>
      </c>
      <c r="J357" s="303"/>
      <c r="K357" s="280"/>
      <c r="L357" s="280"/>
      <c r="M357" s="280"/>
      <c r="N357" s="303" t="s">
        <v>548</v>
      </c>
      <c r="O357" s="303"/>
      <c r="P357" s="303"/>
      <c r="Q357" s="303"/>
      <c r="R357" s="280"/>
      <c r="S357" s="280"/>
      <c r="T357" s="280"/>
      <c r="U357" s="280"/>
      <c r="V357" s="280" t="s">
        <v>549</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25">
      <c r="A358" s="250"/>
      <c r="B358" s="259"/>
      <c r="C358" s="252">
        <f t="shared" ref="C358:C365" si="79">INT($C$229)+3</f>
        <v>4</v>
      </c>
      <c r="D358" s="275"/>
      <c r="E358" s="330"/>
      <c r="F358" s="330"/>
      <c r="G358" s="275"/>
      <c r="H358" s="280"/>
      <c r="I358" s="280">
        <v>0</v>
      </c>
      <c r="J358" s="280" t="s">
        <v>531</v>
      </c>
      <c r="K358" s="280"/>
      <c r="L358" s="280"/>
      <c r="M358" s="280"/>
      <c r="N358" s="297">
        <v>1</v>
      </c>
      <c r="O358" s="297">
        <v>1</v>
      </c>
      <c r="P358" s="297">
        <v>1</v>
      </c>
      <c r="Q358" s="297">
        <v>1</v>
      </c>
      <c r="R358" s="280"/>
      <c r="S358" s="280"/>
      <c r="T358" s="280"/>
      <c r="U358" s="280"/>
      <c r="V358" s="280">
        <f t="shared" ref="V358:Y365" si="80">INDEX(i_scan_day,N358+1,0)+17*N$346</f>
        <v>69</v>
      </c>
      <c r="W358" s="280">
        <f t="shared" si="80"/>
        <v>69</v>
      </c>
      <c r="X358" s="280">
        <f t="shared" si="80"/>
        <v>69</v>
      </c>
      <c r="Y358" s="280">
        <f t="shared" si="80"/>
        <v>69</v>
      </c>
      <c r="Z358" s="350">
        <f>R311+V358</f>
        <v>43885</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25">
      <c r="A359" s="250"/>
      <c r="B359" s="259"/>
      <c r="C359" s="252">
        <f t="shared" si="79"/>
        <v>4</v>
      </c>
      <c r="D359" s="275"/>
      <c r="E359" s="330"/>
      <c r="F359" s="330"/>
      <c r="G359" s="275"/>
      <c r="H359" s="280"/>
      <c r="I359" s="280">
        <v>1</v>
      </c>
      <c r="J359" s="280" t="s">
        <v>532</v>
      </c>
      <c r="K359" s="280"/>
      <c r="L359" s="280"/>
      <c r="M359" s="280"/>
      <c r="N359" s="297">
        <v>1</v>
      </c>
      <c r="O359" s="297">
        <v>1</v>
      </c>
      <c r="P359" s="297">
        <v>1</v>
      </c>
      <c r="Q359" s="297">
        <v>1</v>
      </c>
      <c r="R359" s="280"/>
      <c r="S359" s="280"/>
      <c r="T359" s="280"/>
      <c r="U359" s="280"/>
      <c r="V359" s="280">
        <f t="shared" si="80"/>
        <v>69</v>
      </c>
      <c r="W359" s="280">
        <f t="shared" si="80"/>
        <v>69</v>
      </c>
      <c r="X359" s="280">
        <f t="shared" si="80"/>
        <v>69</v>
      </c>
      <c r="Y359" s="280">
        <f t="shared" si="80"/>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25">
      <c r="A360" s="250"/>
      <c r="B360" s="259"/>
      <c r="C360" s="252">
        <f t="shared" si="79"/>
        <v>4</v>
      </c>
      <c r="D360" s="275"/>
      <c r="E360" s="330"/>
      <c r="F360" s="330"/>
      <c r="G360" s="275"/>
      <c r="H360" s="280"/>
      <c r="I360" s="280">
        <v>2</v>
      </c>
      <c r="J360" s="280" t="s">
        <v>533</v>
      </c>
      <c r="K360" s="280"/>
      <c r="L360" s="280"/>
      <c r="M360" s="280"/>
      <c r="N360" s="297">
        <v>1</v>
      </c>
      <c r="O360" s="297">
        <v>1</v>
      </c>
      <c r="P360" s="297">
        <v>1</v>
      </c>
      <c r="Q360" s="297">
        <v>1</v>
      </c>
      <c r="R360" s="280"/>
      <c r="S360" s="280"/>
      <c r="T360" s="280"/>
      <c r="U360" s="280"/>
      <c r="V360" s="280">
        <f t="shared" si="80"/>
        <v>69</v>
      </c>
      <c r="W360" s="280">
        <f t="shared" si="80"/>
        <v>69</v>
      </c>
      <c r="X360" s="280">
        <f t="shared" si="80"/>
        <v>69</v>
      </c>
      <c r="Y360" s="280">
        <f t="shared" si="80"/>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25">
      <c r="A361" s="250"/>
      <c r="B361" s="259"/>
      <c r="C361" s="252">
        <f t="shared" si="79"/>
        <v>4</v>
      </c>
      <c r="D361" s="275"/>
      <c r="E361" s="330"/>
      <c r="F361" s="330"/>
      <c r="G361" s="275"/>
      <c r="H361" s="280"/>
      <c r="I361" s="280">
        <v>3</v>
      </c>
      <c r="J361" s="280" t="s">
        <v>518</v>
      </c>
      <c r="K361" s="280"/>
      <c r="L361" s="280"/>
      <c r="M361" s="280"/>
      <c r="N361" s="297">
        <v>1</v>
      </c>
      <c r="O361" s="297">
        <v>1</v>
      </c>
      <c r="P361" s="297">
        <v>1</v>
      </c>
      <c r="Q361" s="297">
        <v>1</v>
      </c>
      <c r="R361" s="280"/>
      <c r="S361" s="280"/>
      <c r="T361" s="280"/>
      <c r="U361" s="280"/>
      <c r="V361" s="280">
        <f t="shared" si="80"/>
        <v>69</v>
      </c>
      <c r="W361" s="280">
        <f t="shared" si="80"/>
        <v>69</v>
      </c>
      <c r="X361" s="280">
        <f t="shared" si="80"/>
        <v>69</v>
      </c>
      <c r="Y361" s="280">
        <f t="shared" si="80"/>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25">
      <c r="A362" s="250"/>
      <c r="B362" s="259"/>
      <c r="C362" s="252">
        <f t="shared" si="79"/>
        <v>4</v>
      </c>
      <c r="D362" s="275"/>
      <c r="E362" s="330"/>
      <c r="F362" s="330"/>
      <c r="G362" s="275"/>
      <c r="H362" s="280"/>
      <c r="I362" s="280">
        <v>4</v>
      </c>
      <c r="J362" s="280" t="s">
        <v>519</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25">
      <c r="A363" s="250"/>
      <c r="B363" s="259"/>
      <c r="C363" s="252">
        <f t="shared" si="79"/>
        <v>4</v>
      </c>
      <c r="D363" s="275"/>
      <c r="E363" s="330"/>
      <c r="F363" s="330"/>
      <c r="G363" s="275"/>
      <c r="H363" s="280"/>
      <c r="I363" s="280">
        <v>5</v>
      </c>
      <c r="J363" s="280" t="s">
        <v>520</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25">
      <c r="A364" s="250"/>
      <c r="B364" s="259"/>
      <c r="C364" s="252">
        <f t="shared" si="79"/>
        <v>4</v>
      </c>
      <c r="D364" s="275"/>
      <c r="E364" s="330"/>
      <c r="F364" s="330"/>
      <c r="G364" s="275"/>
      <c r="H364" s="280"/>
      <c r="I364" s="280">
        <v>6</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25">
      <c r="A365" s="250"/>
      <c r="B365" s="259"/>
      <c r="C365" s="252">
        <f t="shared" si="79"/>
        <v>4</v>
      </c>
      <c r="D365" s="275"/>
      <c r="E365" s="330"/>
      <c r="F365" s="330"/>
      <c r="G365" s="275"/>
      <c r="H365" s="280"/>
      <c r="I365" s="280">
        <v>7</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0999999999999996" customHeight="1" outlineLevel="2" x14ac:dyDescent="0.2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395</v>
      </c>
      <c r="AR366" s="262"/>
      <c r="AS366" s="250"/>
      <c r="AT366" s="250"/>
      <c r="AU366" s="250"/>
    </row>
    <row r="367" spans="1:47" outlineLevel="2" collapsed="1" x14ac:dyDescent="0.25">
      <c r="A367" s="250"/>
      <c r="B367" s="259"/>
      <c r="C367" s="252">
        <f>INT($C$229+3)</f>
        <v>4</v>
      </c>
      <c r="D367" s="275"/>
      <c r="E367" s="330"/>
      <c r="F367" s="330"/>
      <c r="G367" s="275"/>
      <c r="H367" s="343"/>
      <c r="I367" s="303" t="s">
        <v>509</v>
      </c>
      <c r="J367" s="303"/>
      <c r="K367" s="280"/>
      <c r="L367" s="280"/>
      <c r="M367" s="280"/>
      <c r="N367" s="303" t="s">
        <v>801</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25">
      <c r="A368" s="250"/>
      <c r="B368" s="259"/>
      <c r="C368" s="252">
        <f t="shared" ref="C368:C375" si="81">INT($C$229)+3</f>
        <v>4</v>
      </c>
      <c r="D368" s="275"/>
      <c r="E368" s="330"/>
      <c r="F368" s="330"/>
      <c r="G368" s="275"/>
      <c r="H368" s="280"/>
      <c r="I368" s="280">
        <v>0</v>
      </c>
      <c r="J368" s="280" t="s">
        <v>531</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25">
      <c r="A369" s="250"/>
      <c r="B369" s="259"/>
      <c r="C369" s="252">
        <f t="shared" si="81"/>
        <v>4</v>
      </c>
      <c r="D369" s="275"/>
      <c r="E369" s="330"/>
      <c r="F369" s="330"/>
      <c r="G369" s="275"/>
      <c r="H369" s="280"/>
      <c r="I369" s="280">
        <v>1</v>
      </c>
      <c r="J369" s="280" t="s">
        <v>532</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25">
      <c r="A370" s="250"/>
      <c r="B370" s="259"/>
      <c r="C370" s="252">
        <f t="shared" si="81"/>
        <v>4</v>
      </c>
      <c r="D370" s="275"/>
      <c r="E370" s="330"/>
      <c r="F370" s="330"/>
      <c r="G370" s="275"/>
      <c r="H370" s="280"/>
      <c r="I370" s="280">
        <v>2</v>
      </c>
      <c r="J370" s="280" t="s">
        <v>533</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25">
      <c r="A371" s="250"/>
      <c r="B371" s="259"/>
      <c r="C371" s="252">
        <f t="shared" si="81"/>
        <v>4</v>
      </c>
      <c r="D371" s="275"/>
      <c r="E371" s="330"/>
      <c r="F371" s="330"/>
      <c r="G371" s="275"/>
      <c r="H371" s="280"/>
      <c r="I371" s="280">
        <v>3</v>
      </c>
      <c r="J371" s="280" t="s">
        <v>518</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25">
      <c r="A372" s="250"/>
      <c r="B372" s="259"/>
      <c r="C372" s="252">
        <f t="shared" si="81"/>
        <v>4</v>
      </c>
      <c r="D372" s="275"/>
      <c r="E372" s="330"/>
      <c r="F372" s="330"/>
      <c r="G372" s="275"/>
      <c r="H372" s="280"/>
      <c r="I372" s="280">
        <v>4</v>
      </c>
      <c r="J372" s="280" t="s">
        <v>519</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25">
      <c r="A373" s="250"/>
      <c r="B373" s="259"/>
      <c r="C373" s="252">
        <f t="shared" si="81"/>
        <v>4</v>
      </c>
      <c r="D373" s="275"/>
      <c r="E373" s="330"/>
      <c r="F373" s="330"/>
      <c r="G373" s="275"/>
      <c r="H373" s="280"/>
      <c r="I373" s="280">
        <v>5</v>
      </c>
      <c r="J373" s="280" t="s">
        <v>520</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25">
      <c r="A374" s="250"/>
      <c r="B374" s="259"/>
      <c r="C374" s="252">
        <f t="shared" si="81"/>
        <v>4</v>
      </c>
      <c r="D374" s="275"/>
      <c r="E374" s="330"/>
      <c r="F374" s="330"/>
      <c r="G374" s="275"/>
      <c r="H374" s="280"/>
      <c r="I374" s="280">
        <v>6</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25">
      <c r="A375" s="250"/>
      <c r="B375" s="259"/>
      <c r="C375" s="252">
        <f t="shared" si="81"/>
        <v>4</v>
      </c>
      <c r="D375" s="275"/>
      <c r="E375" s="330"/>
      <c r="F375" s="330"/>
      <c r="G375" s="275"/>
      <c r="H375" s="280"/>
      <c r="I375" s="280">
        <v>7</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0999999999999996" customHeight="1" outlineLevel="2" x14ac:dyDescent="0.2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395</v>
      </c>
      <c r="AR376" s="262"/>
      <c r="AS376" s="250"/>
      <c r="AT376" s="250"/>
      <c r="AU376" s="250"/>
    </row>
    <row r="377" spans="1:47" outlineLevel="2" collapsed="1" x14ac:dyDescent="0.25">
      <c r="A377" s="250"/>
      <c r="B377" s="259"/>
      <c r="C377" s="252">
        <f>INT($C$229+3)</f>
        <v>4</v>
      </c>
      <c r="D377" s="275"/>
      <c r="E377" s="330"/>
      <c r="F377" s="330"/>
      <c r="G377" s="275"/>
      <c r="H377" s="343"/>
      <c r="I377" s="303" t="s">
        <v>509</v>
      </c>
      <c r="J377" s="303"/>
      <c r="K377" s="280"/>
      <c r="L377" s="280"/>
      <c r="M377" s="280"/>
      <c r="N377" s="303" t="s">
        <v>550</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25">
      <c r="A378" s="250"/>
      <c r="B378" s="259"/>
      <c r="C378" s="252">
        <f t="shared" ref="C378:C385" si="82">INT($C$229)+3</f>
        <v>4</v>
      </c>
      <c r="D378" s="275"/>
      <c r="E378" s="330"/>
      <c r="F378" s="330"/>
      <c r="G378" s="275"/>
      <c r="H378" s="280"/>
      <c r="I378" s="280">
        <v>0</v>
      </c>
      <c r="J378" s="280" t="s">
        <v>531</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25">
      <c r="A379" s="250"/>
      <c r="B379" s="259"/>
      <c r="C379" s="252">
        <f t="shared" si="82"/>
        <v>4</v>
      </c>
      <c r="D379" s="275"/>
      <c r="E379" s="330"/>
      <c r="F379" s="330"/>
      <c r="G379" s="275"/>
      <c r="H379" s="280"/>
      <c r="I379" s="280">
        <v>1</v>
      </c>
      <c r="J379" s="280" t="s">
        <v>532</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25">
      <c r="A380" s="250"/>
      <c r="B380" s="259"/>
      <c r="C380" s="252">
        <f t="shared" si="82"/>
        <v>4</v>
      </c>
      <c r="D380" s="275"/>
      <c r="E380" s="330"/>
      <c r="F380" s="330"/>
      <c r="G380" s="275"/>
      <c r="H380" s="280"/>
      <c r="I380" s="280">
        <v>2</v>
      </c>
      <c r="J380" s="280" t="s">
        <v>533</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25">
      <c r="A381" s="250"/>
      <c r="B381" s="259"/>
      <c r="C381" s="252">
        <f t="shared" si="82"/>
        <v>4</v>
      </c>
      <c r="D381" s="275"/>
      <c r="E381" s="330"/>
      <c r="F381" s="330"/>
      <c r="G381" s="275"/>
      <c r="H381" s="280"/>
      <c r="I381" s="280">
        <v>3</v>
      </c>
      <c r="J381" s="280" t="s">
        <v>518</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25">
      <c r="A382" s="250"/>
      <c r="B382" s="259"/>
      <c r="C382" s="252">
        <f t="shared" si="82"/>
        <v>4</v>
      </c>
      <c r="D382" s="275"/>
      <c r="E382" s="330"/>
      <c r="F382" s="330"/>
      <c r="G382" s="275"/>
      <c r="H382" s="280"/>
      <c r="I382" s="280">
        <v>4</v>
      </c>
      <c r="J382" s="280" t="s">
        <v>519</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25">
      <c r="A383" s="250"/>
      <c r="B383" s="259"/>
      <c r="C383" s="252">
        <f t="shared" si="82"/>
        <v>4</v>
      </c>
      <c r="D383" s="275"/>
      <c r="E383" s="330"/>
      <c r="F383" s="330"/>
      <c r="G383" s="275"/>
      <c r="H383" s="280"/>
      <c r="I383" s="280">
        <v>5</v>
      </c>
      <c r="J383" s="280" t="s">
        <v>520</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25">
      <c r="A384" s="250"/>
      <c r="B384" s="259"/>
      <c r="C384" s="252">
        <f t="shared" si="82"/>
        <v>4</v>
      </c>
      <c r="D384" s="275"/>
      <c r="E384" s="330"/>
      <c r="F384" s="330"/>
      <c r="G384" s="275"/>
      <c r="H384" s="280"/>
      <c r="I384" s="280">
        <v>6</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25">
      <c r="A385" s="250"/>
      <c r="B385" s="259"/>
      <c r="C385" s="252">
        <f t="shared" si="82"/>
        <v>4</v>
      </c>
      <c r="D385" s="275"/>
      <c r="E385" s="330"/>
      <c r="F385" s="330"/>
      <c r="G385" s="275"/>
      <c r="H385" s="280"/>
      <c r="I385" s="280">
        <v>7</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0999999999999996" customHeight="1" outlineLevel="2" x14ac:dyDescent="0.2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395</v>
      </c>
      <c r="AR386" s="262"/>
      <c r="AS386" s="250"/>
      <c r="AT386" s="250"/>
      <c r="AU386" s="250"/>
    </row>
    <row r="387" spans="1:47" outlineLevel="2" x14ac:dyDescent="0.25">
      <c r="A387" s="250"/>
      <c r="B387" s="259"/>
      <c r="C387" s="252">
        <f t="shared" ref="C387:C392" si="83">INT($C$229)+3</f>
        <v>4</v>
      </c>
      <c r="D387" s="275"/>
      <c r="E387" s="330"/>
      <c r="F387" s="330"/>
      <c r="G387" s="275"/>
      <c r="H387" s="280" t="s">
        <v>1025</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25">
      <c r="A388" s="250"/>
      <c r="B388" s="259"/>
      <c r="C388" s="252">
        <f t="shared" si="83"/>
        <v>4</v>
      </c>
      <c r="D388" s="275"/>
      <c r="E388" s="330"/>
      <c r="F388" s="330"/>
      <c r="G388" s="275"/>
      <c r="H388" s="280" t="s">
        <v>551</v>
      </c>
      <c r="I388" s="317">
        <v>55</v>
      </c>
      <c r="J388" s="280" t="s">
        <v>552</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25">
      <c r="A389" s="250"/>
      <c r="B389" s="259"/>
      <c r="C389" s="252">
        <f t="shared" si="83"/>
        <v>4</v>
      </c>
      <c r="D389" s="275"/>
      <c r="E389" s="330"/>
      <c r="F389" s="330"/>
      <c r="G389" s="275"/>
      <c r="H389" s="280" t="s">
        <v>553</v>
      </c>
      <c r="I389" s="54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25">
      <c r="A390" s="250"/>
      <c r="B390" s="259"/>
      <c r="C390" s="252">
        <f t="shared" si="83"/>
        <v>4</v>
      </c>
      <c r="D390" s="275"/>
      <c r="E390" s="330"/>
      <c r="F390" s="330"/>
      <c r="G390" s="275"/>
      <c r="H390" s="280" t="s">
        <v>554</v>
      </c>
      <c r="I390" s="54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25">
      <c r="A391" s="250"/>
      <c r="B391" s="259"/>
      <c r="C391" s="252">
        <f t="shared" si="83"/>
        <v>4</v>
      </c>
      <c r="D391" s="275"/>
      <c r="E391" s="330"/>
      <c r="F391" s="330"/>
      <c r="G391" s="275"/>
      <c r="H391" s="280" t="s">
        <v>555</v>
      </c>
      <c r="I391" s="54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25">
      <c r="A392" s="250"/>
      <c r="B392" s="259"/>
      <c r="C392" s="252">
        <f t="shared" si="83"/>
        <v>4</v>
      </c>
      <c r="D392" s="275"/>
      <c r="E392" s="330"/>
      <c r="F392" s="330"/>
      <c r="G392" s="275"/>
      <c r="H392" s="280" t="s">
        <v>556</v>
      </c>
      <c r="I392" s="54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25">
      <c r="A393" s="250"/>
      <c r="B393" s="259"/>
      <c r="C393" s="252">
        <v>4</v>
      </c>
      <c r="D393" s="275"/>
      <c r="E393" s="330"/>
      <c r="F393" s="330"/>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25">
      <c r="A394" s="250"/>
      <c r="B394" s="259"/>
      <c r="C394" s="252">
        <v>4</v>
      </c>
      <c r="D394" s="275"/>
      <c r="E394" s="330"/>
      <c r="F394" s="330"/>
      <c r="G394" s="275"/>
      <c r="H394" s="280" t="s">
        <v>964</v>
      </c>
      <c r="I394" s="280"/>
      <c r="J394" s="280"/>
      <c r="K394" s="280"/>
      <c r="L394" s="280" t="s">
        <v>557</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25">
      <c r="A395" s="250"/>
      <c r="B395" s="259"/>
      <c r="C395" s="252"/>
      <c r="D395" s="275"/>
      <c r="E395" s="330"/>
      <c r="F395" s="330"/>
      <c r="G395" s="275"/>
      <c r="H395" s="380"/>
      <c r="I395" s="280" t="s">
        <v>956</v>
      </c>
      <c r="J395" s="280" t="s">
        <v>957</v>
      </c>
      <c r="K395" s="651"/>
      <c r="L395" s="296" t="s">
        <v>558</v>
      </c>
      <c r="M395" s="296" t="s">
        <v>959</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25">
      <c r="A396" s="250"/>
      <c r="B396" s="259"/>
      <c r="C396" s="252">
        <f t="shared" ref="C396:C409" si="84">INT($C$229)+3</f>
        <v>4</v>
      </c>
      <c r="D396" s="275"/>
      <c r="E396" s="330"/>
      <c r="F396" s="330"/>
      <c r="G396" s="275"/>
      <c r="H396" s="282" t="s">
        <v>958</v>
      </c>
      <c r="I396" s="381" t="b">
        <v>0</v>
      </c>
      <c r="J396" s="297" t="b">
        <v>0</v>
      </c>
      <c r="K396" s="280"/>
      <c r="L396" s="301">
        <f>IF($I396,0,IF($J396,1,0.5))</f>
        <v>0.5</v>
      </c>
      <c r="M396" s="312">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25">
      <c r="A397" s="250"/>
      <c r="B397" s="259"/>
      <c r="C397" s="252">
        <f t="shared" si="84"/>
        <v>4</v>
      </c>
      <c r="D397" s="275"/>
      <c r="E397" s="330"/>
      <c r="F397" s="330"/>
      <c r="G397" s="275"/>
      <c r="H397" s="282" t="s">
        <v>532</v>
      </c>
      <c r="I397" s="381" t="b">
        <v>0</v>
      </c>
      <c r="J397" s="297" t="b">
        <v>0</v>
      </c>
      <c r="K397" s="280"/>
      <c r="L397" s="312">
        <f>IF($I397,0,IF($J397,1,1))</f>
        <v>1</v>
      </c>
      <c r="M397" s="312">
        <f t="shared" ref="M397:M403" si="85">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25">
      <c r="A398" s="250"/>
      <c r="B398" s="259"/>
      <c r="C398" s="252">
        <f t="shared" si="84"/>
        <v>4</v>
      </c>
      <c r="D398" s="275"/>
      <c r="E398" s="330"/>
      <c r="F398" s="330"/>
      <c r="G398" s="275"/>
      <c r="H398" s="282" t="s">
        <v>533</v>
      </c>
      <c r="I398" s="381" t="b">
        <v>0</v>
      </c>
      <c r="J398" s="297" t="b">
        <v>0</v>
      </c>
      <c r="K398" s="280"/>
      <c r="L398" s="312">
        <f t="shared" ref="L398:L403" si="86">IF($I398,0,IF($J398,1,1))</f>
        <v>1</v>
      </c>
      <c r="M398" s="312">
        <f t="shared" si="85"/>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25">
      <c r="A399" s="250"/>
      <c r="B399" s="259"/>
      <c r="C399" s="252">
        <f t="shared" si="84"/>
        <v>4</v>
      </c>
      <c r="D399" s="275"/>
      <c r="E399" s="330"/>
      <c r="F399" s="330"/>
      <c r="G399" s="275"/>
      <c r="H399" s="282" t="s">
        <v>518</v>
      </c>
      <c r="I399" s="381" t="b">
        <v>0</v>
      </c>
      <c r="J399" s="297" t="b">
        <v>0</v>
      </c>
      <c r="K399" s="280"/>
      <c r="L399" s="312">
        <f t="shared" si="86"/>
        <v>1</v>
      </c>
      <c r="M399" s="312">
        <f t="shared" si="85"/>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25">
      <c r="A400" s="250"/>
      <c r="B400" s="259"/>
      <c r="C400" s="252">
        <f t="shared" si="84"/>
        <v>4</v>
      </c>
      <c r="D400" s="275"/>
      <c r="E400" s="330"/>
      <c r="F400" s="330"/>
      <c r="G400" s="275"/>
      <c r="H400" s="282" t="s">
        <v>519</v>
      </c>
      <c r="I400" s="381" t="b">
        <v>0</v>
      </c>
      <c r="J400" s="297" t="b">
        <v>0</v>
      </c>
      <c r="K400" s="280"/>
      <c r="L400" s="312">
        <f t="shared" si="86"/>
        <v>1</v>
      </c>
      <c r="M400" s="312">
        <f t="shared" si="85"/>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25">
      <c r="A401" s="250"/>
      <c r="B401" s="259"/>
      <c r="C401" s="252">
        <f t="shared" si="84"/>
        <v>4</v>
      </c>
      <c r="D401" s="275"/>
      <c r="E401" s="330"/>
      <c r="F401" s="330"/>
      <c r="G401" s="275"/>
      <c r="H401" s="282" t="s">
        <v>520</v>
      </c>
      <c r="I401" s="381" t="b">
        <v>0</v>
      </c>
      <c r="J401" s="297" t="b">
        <v>0</v>
      </c>
      <c r="K401" s="280"/>
      <c r="L401" s="312">
        <f t="shared" si="86"/>
        <v>1</v>
      </c>
      <c r="M401" s="312">
        <f t="shared" si="85"/>
        <v>1</v>
      </c>
      <c r="N401" s="280"/>
      <c r="O401" s="347"/>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25">
      <c r="A402" s="250"/>
      <c r="B402" s="259"/>
      <c r="C402" s="252">
        <f t="shared" si="84"/>
        <v>4</v>
      </c>
      <c r="D402" s="275"/>
      <c r="E402" s="330"/>
      <c r="F402" s="330"/>
      <c r="G402" s="275"/>
      <c r="H402" s="282" t="s">
        <v>521</v>
      </c>
      <c r="I402" s="381" t="b">
        <v>0</v>
      </c>
      <c r="J402" s="297" t="b">
        <v>0</v>
      </c>
      <c r="K402" s="280"/>
      <c r="L402" s="312">
        <f t="shared" si="86"/>
        <v>1</v>
      </c>
      <c r="M402" s="312">
        <f t="shared" si="85"/>
        <v>1</v>
      </c>
      <c r="N402" s="348"/>
      <c r="O402" s="569"/>
      <c r="P402" s="862" t="s">
        <v>895</v>
      </c>
      <c r="Q402" s="862"/>
      <c r="R402" s="862"/>
      <c r="S402" s="862"/>
      <c r="T402" s="862"/>
      <c r="U402" s="862"/>
      <c r="V402" s="862"/>
      <c r="W402" s="862"/>
      <c r="X402" s="862"/>
      <c r="Y402" s="862"/>
      <c r="Z402" s="863"/>
      <c r="AA402" s="365"/>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25">
      <c r="A403" s="250"/>
      <c r="B403" s="259"/>
      <c r="C403" s="252">
        <f t="shared" si="84"/>
        <v>4</v>
      </c>
      <c r="D403" s="275"/>
      <c r="E403" s="330"/>
      <c r="F403" s="330"/>
      <c r="G403" s="275"/>
      <c r="H403" s="282" t="s">
        <v>522</v>
      </c>
      <c r="I403" s="381" t="b">
        <v>0</v>
      </c>
      <c r="J403" s="297" t="b">
        <v>0</v>
      </c>
      <c r="K403" s="280"/>
      <c r="L403" s="312">
        <f t="shared" si="86"/>
        <v>1</v>
      </c>
      <c r="M403" s="312">
        <f t="shared" si="85"/>
        <v>1</v>
      </c>
      <c r="N403" s="348"/>
      <c r="O403" s="569"/>
      <c r="P403" s="864"/>
      <c r="Q403" s="864"/>
      <c r="R403" s="864"/>
      <c r="S403" s="864"/>
      <c r="T403" s="864"/>
      <c r="U403" s="864"/>
      <c r="V403" s="864"/>
      <c r="W403" s="864"/>
      <c r="X403" s="864"/>
      <c r="Y403" s="864"/>
      <c r="Z403" s="865"/>
      <c r="AA403" s="365"/>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25">
      <c r="A404" s="250"/>
      <c r="B404" s="259"/>
      <c r="C404" s="252">
        <f t="shared" si="84"/>
        <v>4</v>
      </c>
      <c r="D404" s="275"/>
      <c r="E404" s="330"/>
      <c r="F404" s="330"/>
      <c r="G404" s="275"/>
      <c r="H404" s="347"/>
      <c r="I404" s="347"/>
      <c r="J404" s="347"/>
      <c r="K404" s="347"/>
      <c r="L404" s="347"/>
      <c r="M404" s="347"/>
      <c r="N404" s="515"/>
      <c r="O404" s="570"/>
      <c r="P404" s="864"/>
      <c r="Q404" s="864"/>
      <c r="R404" s="864"/>
      <c r="S404" s="864"/>
      <c r="T404" s="864"/>
      <c r="U404" s="864"/>
      <c r="V404" s="864"/>
      <c r="W404" s="864"/>
      <c r="X404" s="864"/>
      <c r="Y404" s="864"/>
      <c r="Z404" s="865"/>
      <c r="AA404" s="365"/>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25">
      <c r="A405" s="250"/>
      <c r="B405" s="259"/>
      <c r="C405" s="252">
        <f t="shared" si="84"/>
        <v>4</v>
      </c>
      <c r="D405" s="275"/>
      <c r="E405" s="330"/>
      <c r="F405" s="330"/>
      <c r="G405" s="275"/>
      <c r="H405" s="430" t="s">
        <v>559</v>
      </c>
      <c r="I405" s="430"/>
      <c r="J405" s="430"/>
      <c r="K405" s="430"/>
      <c r="L405" s="430"/>
      <c r="M405" s="430"/>
      <c r="N405" s="430"/>
      <c r="O405" s="568"/>
      <c r="P405" s="864"/>
      <c r="Q405" s="864"/>
      <c r="R405" s="864"/>
      <c r="S405" s="864"/>
      <c r="T405" s="864"/>
      <c r="U405" s="864"/>
      <c r="V405" s="864"/>
      <c r="W405" s="864"/>
      <c r="X405" s="864"/>
      <c r="Y405" s="864"/>
      <c r="Z405" s="865"/>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25">
      <c r="A406" s="250"/>
      <c r="B406" s="259"/>
      <c r="C406" s="252">
        <f t="shared" si="84"/>
        <v>4</v>
      </c>
      <c r="D406" s="275"/>
      <c r="E406" s="330"/>
      <c r="F406" s="330"/>
      <c r="G406" s="275"/>
      <c r="H406" s="348"/>
      <c r="I406" s="382"/>
      <c r="J406" s="382"/>
      <c r="K406" s="383" t="s">
        <v>560</v>
      </c>
      <c r="L406" s="302"/>
      <c r="M406" s="302"/>
      <c r="N406" s="384"/>
      <c r="O406" s="566"/>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25">
      <c r="A407" s="250"/>
      <c r="B407" s="259"/>
      <c r="C407" s="252">
        <f t="shared" si="84"/>
        <v>4</v>
      </c>
      <c r="D407" s="275"/>
      <c r="E407" s="330"/>
      <c r="F407" s="330"/>
      <c r="G407" s="275"/>
      <c r="H407" s="348"/>
      <c r="I407" s="385" t="s">
        <v>539</v>
      </c>
      <c r="J407" s="385" t="s">
        <v>561</v>
      </c>
      <c r="K407" s="386" t="s">
        <v>562</v>
      </c>
      <c r="L407" s="296" t="s">
        <v>563</v>
      </c>
      <c r="M407" s="296" t="s">
        <v>564</v>
      </c>
      <c r="N407" s="387" t="s">
        <v>539</v>
      </c>
      <c r="O407" s="567"/>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25">
      <c r="A408" s="250"/>
      <c r="B408" s="259"/>
      <c r="C408" s="252">
        <f t="shared" si="84"/>
        <v>4</v>
      </c>
      <c r="D408" s="275"/>
      <c r="E408" s="330"/>
      <c r="F408" s="330"/>
      <c r="G408" s="275"/>
      <c r="H408" s="388" t="s">
        <v>426</v>
      </c>
      <c r="I408" s="381" t="b">
        <v>1</v>
      </c>
      <c r="J408" s="381" t="b">
        <v>1</v>
      </c>
      <c r="K408" s="386" t="b">
        <v>0</v>
      </c>
      <c r="L408" s="297" t="b">
        <v>1</v>
      </c>
      <c r="M408" s="297" t="b">
        <v>1</v>
      </c>
      <c r="N408" s="389" t="b">
        <v>1</v>
      </c>
      <c r="O408" s="567"/>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25">
      <c r="A409" s="250"/>
      <c r="B409" s="259"/>
      <c r="C409" s="252">
        <f t="shared" si="84"/>
        <v>4</v>
      </c>
      <c r="D409" s="275"/>
      <c r="E409" s="330"/>
      <c r="F409" s="330"/>
      <c r="G409" s="275"/>
      <c r="H409" s="388" t="s">
        <v>428</v>
      </c>
      <c r="I409" s="381" t="b">
        <v>1</v>
      </c>
      <c r="J409" s="381" t="b">
        <v>1</v>
      </c>
      <c r="K409" s="386" t="b">
        <v>0</v>
      </c>
      <c r="L409" s="297" t="b">
        <v>1</v>
      </c>
      <c r="M409" s="297" t="b">
        <v>1</v>
      </c>
      <c r="N409" s="389" t="b">
        <v>1</v>
      </c>
      <c r="O409" s="567"/>
      <c r="P409" s="866"/>
      <c r="Q409" s="866"/>
      <c r="R409" s="866"/>
      <c r="S409" s="866"/>
      <c r="T409" s="866"/>
      <c r="U409" s="866"/>
      <c r="V409" s="866"/>
      <c r="W409" s="866"/>
      <c r="X409" s="866"/>
      <c r="Y409" s="866"/>
      <c r="Z409" s="867"/>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0999999999999996" customHeight="1" outlineLevel="2" x14ac:dyDescent="0.2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395</v>
      </c>
      <c r="AR410" s="262"/>
      <c r="AS410" s="250"/>
      <c r="AT410" s="250"/>
      <c r="AU410" s="250"/>
    </row>
    <row r="411" spans="1:47" outlineLevel="1" collapsed="1" x14ac:dyDescent="0.25">
      <c r="A411" s="250"/>
      <c r="B411" s="259"/>
      <c r="C411" s="252">
        <f>INT($C$229)+1</f>
        <v>2</v>
      </c>
      <c r="D411" s="275"/>
      <c r="E411" s="330"/>
      <c r="F411" s="330"/>
      <c r="G411" s="275"/>
      <c r="H411" s="333" t="s">
        <v>881</v>
      </c>
      <c r="I411" s="293"/>
      <c r="J411" s="293"/>
      <c r="K411" s="265"/>
      <c r="L411" s="265"/>
      <c r="M411" s="265"/>
      <c r="N411" s="265"/>
      <c r="O411" s="265"/>
      <c r="P411" s="265"/>
      <c r="Q411" s="265"/>
      <c r="R411" s="265"/>
      <c r="S411" s="265"/>
      <c r="T411" s="265"/>
      <c r="U411" s="265"/>
      <c r="V411" s="265"/>
      <c r="W411" s="265"/>
      <c r="X411" s="265"/>
      <c r="Y411" s="265"/>
      <c r="Z411" s="322"/>
      <c r="AA411" s="322"/>
      <c r="AB411" s="322"/>
      <c r="AC411" s="322"/>
      <c r="AD411" s="322"/>
      <c r="AE411" s="322"/>
      <c r="AF411" s="322"/>
      <c r="AG411" s="322"/>
      <c r="AH411" s="322"/>
      <c r="AI411" s="322"/>
      <c r="AJ411" s="322"/>
      <c r="AK411" s="322"/>
      <c r="AL411" s="322"/>
      <c r="AM411" s="322"/>
      <c r="AN411" s="322"/>
      <c r="AO411" s="322"/>
      <c r="AP411" s="322"/>
      <c r="AQ411" s="275"/>
      <c r="AR411" s="262"/>
      <c r="AS411" s="250"/>
      <c r="AT411" s="250"/>
      <c r="AU411" s="250"/>
    </row>
    <row r="412" spans="1:47" ht="5.0999999999999996" hidden="1" customHeight="1" outlineLevel="3" x14ac:dyDescent="0.25">
      <c r="A412" s="250"/>
      <c r="B412" s="259"/>
      <c r="C412" s="252">
        <f>INT($C$229)+3.005</f>
        <v>4.0049999999999999</v>
      </c>
      <c r="D412" s="275" t="s">
        <v>391</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hidden="1" outlineLevel="2" collapsed="1" x14ac:dyDescent="0.25">
      <c r="A413" s="250"/>
      <c r="B413" s="259"/>
      <c r="C413" s="252">
        <f>INT($C$229)+2</f>
        <v>3</v>
      </c>
      <c r="D413" s="275"/>
      <c r="E413" s="330"/>
      <c r="F413" s="330"/>
      <c r="G413" s="275"/>
      <c r="H413" s="343" t="s">
        <v>566</v>
      </c>
      <c r="I413" s="303" t="s">
        <v>567</v>
      </c>
      <c r="J413" s="390"/>
      <c r="K413" s="303" t="s">
        <v>788</v>
      </c>
      <c r="L413" s="303"/>
      <c r="M413" s="303"/>
      <c r="N413" s="303" t="s">
        <v>789</v>
      </c>
      <c r="O413" s="303"/>
      <c r="P413" s="303"/>
      <c r="Q413" s="303"/>
      <c r="R413" s="303" t="s">
        <v>1031</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25">
      <c r="A414" s="250"/>
      <c r="B414" s="259"/>
      <c r="C414" s="252">
        <f t="shared" ref="C414:C424" si="87">INT($C$229)+3</f>
        <v>4</v>
      </c>
      <c r="D414" s="275"/>
      <c r="E414" s="330"/>
      <c r="F414" s="330"/>
      <c r="G414" s="275"/>
      <c r="H414" s="296" t="str">
        <f>H$248</f>
        <v>Aut</v>
      </c>
      <c r="I414" s="302">
        <v>0</v>
      </c>
      <c r="J414" s="302"/>
      <c r="K414" s="280"/>
      <c r="L414" s="280"/>
      <c r="M414" s="296"/>
      <c r="N414" s="280"/>
      <c r="O414" s="280"/>
      <c r="P414" s="280"/>
      <c r="Q414" s="280"/>
      <c r="R414" s="297">
        <v>14</v>
      </c>
      <c r="S414" s="297">
        <v>14</v>
      </c>
      <c r="T414" s="297">
        <v>14</v>
      </c>
      <c r="U414" s="297">
        <v>14</v>
      </c>
      <c r="V414" s="280" t="s">
        <v>790</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25">
      <c r="A415" s="250"/>
      <c r="B415" s="259"/>
      <c r="C415" s="252">
        <f t="shared" si="87"/>
        <v>4</v>
      </c>
      <c r="D415" s="275"/>
      <c r="E415" s="330"/>
      <c r="F415" s="330"/>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25">
      <c r="A416" s="250"/>
      <c r="B416" s="259"/>
      <c r="C416" s="252">
        <f t="shared" si="87"/>
        <v>4</v>
      </c>
      <c r="D416" s="275"/>
      <c r="E416" s="330"/>
      <c r="F416" s="330"/>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25">
      <c r="A417" s="250"/>
      <c r="B417" s="259"/>
      <c r="C417" s="252">
        <f t="shared" si="87"/>
        <v>4</v>
      </c>
      <c r="D417" s="275"/>
      <c r="E417" s="330"/>
      <c r="F417" s="330"/>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25">
      <c r="A418" s="250"/>
      <c r="B418" s="259"/>
      <c r="C418" s="252">
        <f t="shared" si="87"/>
        <v>4</v>
      </c>
      <c r="D418" s="275"/>
      <c r="E418" s="330"/>
      <c r="F418" s="330"/>
      <c r="G418" s="275"/>
      <c r="H418" s="296" t="str">
        <f>H$248</f>
        <v>Aut</v>
      </c>
      <c r="I418" s="302">
        <v>1</v>
      </c>
      <c r="J418" s="302"/>
      <c r="K418" s="280"/>
      <c r="L418" s="280"/>
      <c r="M418" s="280"/>
      <c r="N418" s="280"/>
      <c r="O418" s="280"/>
      <c r="P418" s="280"/>
      <c r="Q418" s="280"/>
      <c r="R418" s="297">
        <f>134-28</f>
        <v>106</v>
      </c>
      <c r="S418" s="297">
        <f t="shared" ref="S418:U420" si="88">134-28</f>
        <v>106</v>
      </c>
      <c r="T418" s="297">
        <f t="shared" si="88"/>
        <v>106</v>
      </c>
      <c r="U418" s="297">
        <f t="shared" si="88"/>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25">
      <c r="A419" s="250"/>
      <c r="B419" s="259"/>
      <c r="C419" s="252">
        <f t="shared" si="87"/>
        <v>4</v>
      </c>
      <c r="D419" s="275"/>
      <c r="E419" s="330"/>
      <c r="F419" s="330"/>
      <c r="G419" s="275"/>
      <c r="H419" s="296" t="str">
        <f>H$249</f>
        <v>Win</v>
      </c>
      <c r="I419" s="302"/>
      <c r="J419" s="302"/>
      <c r="K419" s="280"/>
      <c r="L419" s="280"/>
      <c r="M419" s="280"/>
      <c r="N419" s="280"/>
      <c r="O419" s="280"/>
      <c r="P419" s="280"/>
      <c r="Q419" s="280"/>
      <c r="R419" s="297">
        <f t="shared" ref="R419:R420" si="89">134-28</f>
        <v>106</v>
      </c>
      <c r="S419" s="297">
        <f t="shared" si="88"/>
        <v>106</v>
      </c>
      <c r="T419" s="297">
        <f t="shared" si="88"/>
        <v>106</v>
      </c>
      <c r="U419" s="297">
        <f t="shared" si="88"/>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25">
      <c r="A420" s="250"/>
      <c r="B420" s="259"/>
      <c r="C420" s="252">
        <f t="shared" si="87"/>
        <v>4</v>
      </c>
      <c r="D420" s="275"/>
      <c r="E420" s="330"/>
      <c r="F420" s="330"/>
      <c r="G420" s="275"/>
      <c r="H420" s="296" t="str">
        <f>H$250</f>
        <v>Spr</v>
      </c>
      <c r="I420" s="302"/>
      <c r="J420" s="302"/>
      <c r="K420" s="280"/>
      <c r="L420" s="280"/>
      <c r="M420" s="280"/>
      <c r="N420" s="280"/>
      <c r="O420" s="280"/>
      <c r="P420" s="280"/>
      <c r="Q420" s="280"/>
      <c r="R420" s="297">
        <f t="shared" si="89"/>
        <v>106</v>
      </c>
      <c r="S420" s="297">
        <f t="shared" si="88"/>
        <v>106</v>
      </c>
      <c r="T420" s="297">
        <f t="shared" si="88"/>
        <v>106</v>
      </c>
      <c r="U420" s="297">
        <f t="shared" si="88"/>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25">
      <c r="A421" s="250"/>
      <c r="B421" s="259"/>
      <c r="C421" s="252">
        <f t="shared" si="87"/>
        <v>4</v>
      </c>
      <c r="D421" s="275"/>
      <c r="E421" s="330"/>
      <c r="F421" s="330"/>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25">
      <c r="A422" s="250"/>
      <c r="B422" s="259"/>
      <c r="C422" s="252">
        <f t="shared" si="87"/>
        <v>4</v>
      </c>
      <c r="D422" s="275"/>
      <c r="E422" s="330"/>
      <c r="F422" s="330"/>
      <c r="G422" s="275"/>
      <c r="H422" s="296" t="str">
        <f>H$248</f>
        <v>Aut</v>
      </c>
      <c r="I422" s="302">
        <v>2</v>
      </c>
      <c r="J422" s="302"/>
      <c r="K422" s="280"/>
      <c r="L422" s="280"/>
      <c r="M422" s="280"/>
      <c r="N422" s="280"/>
      <c r="O422" s="280"/>
      <c r="P422" s="280"/>
      <c r="Q422" s="280"/>
      <c r="R422" s="297">
        <f>254-28</f>
        <v>226</v>
      </c>
      <c r="S422" s="297">
        <f t="shared" ref="S422:U424" si="90">254-28</f>
        <v>226</v>
      </c>
      <c r="T422" s="297">
        <f t="shared" si="90"/>
        <v>226</v>
      </c>
      <c r="U422" s="297">
        <f t="shared" si="90"/>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25">
      <c r="A423" s="250"/>
      <c r="B423" s="259"/>
      <c r="C423" s="252">
        <f t="shared" si="87"/>
        <v>4</v>
      </c>
      <c r="D423" s="275"/>
      <c r="E423" s="330"/>
      <c r="F423" s="330"/>
      <c r="G423" s="275"/>
      <c r="H423" s="296" t="str">
        <f>H$249</f>
        <v>Win</v>
      </c>
      <c r="I423" s="302"/>
      <c r="J423" s="302"/>
      <c r="K423" s="280"/>
      <c r="L423" s="280"/>
      <c r="M423" s="280"/>
      <c r="N423" s="280"/>
      <c r="O423" s="280"/>
      <c r="P423" s="280"/>
      <c r="Q423" s="280"/>
      <c r="R423" s="297">
        <f t="shared" ref="R423:R424" si="91">254-28</f>
        <v>226</v>
      </c>
      <c r="S423" s="297">
        <f t="shared" si="90"/>
        <v>226</v>
      </c>
      <c r="T423" s="297">
        <f t="shared" si="90"/>
        <v>226</v>
      </c>
      <c r="U423" s="297">
        <f t="shared" si="90"/>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25">
      <c r="A424" s="250"/>
      <c r="B424" s="259"/>
      <c r="C424" s="252">
        <f t="shared" si="87"/>
        <v>4</v>
      </c>
      <c r="D424" s="275"/>
      <c r="E424" s="330"/>
      <c r="F424" s="330"/>
      <c r="G424" s="275"/>
      <c r="H424" s="296" t="str">
        <f>H$250</f>
        <v>Spr</v>
      </c>
      <c r="I424" s="302"/>
      <c r="J424" s="302"/>
      <c r="K424" s="280"/>
      <c r="L424" s="280"/>
      <c r="M424" s="280"/>
      <c r="N424" s="280"/>
      <c r="O424" s="280"/>
      <c r="P424" s="280"/>
      <c r="Q424" s="280"/>
      <c r="R424" s="297">
        <f t="shared" si="91"/>
        <v>226</v>
      </c>
      <c r="S424" s="297">
        <f t="shared" si="90"/>
        <v>226</v>
      </c>
      <c r="T424" s="297">
        <f t="shared" si="90"/>
        <v>226</v>
      </c>
      <c r="U424" s="297">
        <f t="shared" si="90"/>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0999999999999996" hidden="1" customHeight="1" outlineLevel="2" x14ac:dyDescent="0.2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395</v>
      </c>
      <c r="AR425" s="262"/>
      <c r="AS425" s="250"/>
      <c r="AT425" s="250"/>
      <c r="AU425" s="250"/>
    </row>
    <row r="426" spans="1:47" outlineLevel="1" collapsed="1" x14ac:dyDescent="0.25">
      <c r="A426" s="250"/>
      <c r="B426" s="259"/>
      <c r="C426" s="252">
        <f>INT($C$229)+1</f>
        <v>2</v>
      </c>
      <c r="D426" s="275"/>
      <c r="E426" s="330"/>
      <c r="F426" s="330"/>
      <c r="G426" s="275"/>
      <c r="H426" s="333" t="s">
        <v>565</v>
      </c>
      <c r="I426" s="293"/>
      <c r="J426" s="293"/>
      <c r="K426" s="265"/>
      <c r="L426" s="265"/>
      <c r="M426" s="265"/>
      <c r="N426" s="265"/>
      <c r="O426" s="265"/>
      <c r="P426" s="265"/>
      <c r="Q426" s="265"/>
      <c r="R426" s="265"/>
      <c r="S426" s="265"/>
      <c r="T426" s="265"/>
      <c r="U426" s="265"/>
      <c r="V426" s="265"/>
      <c r="W426" s="265"/>
      <c r="X426" s="265"/>
      <c r="Y426" s="265"/>
      <c r="Z426" s="322"/>
      <c r="AA426" s="322"/>
      <c r="AB426" s="322"/>
      <c r="AC426" s="322"/>
      <c r="AD426" s="322"/>
      <c r="AE426" s="322"/>
      <c r="AF426" s="322"/>
      <c r="AG426" s="322"/>
      <c r="AH426" s="322"/>
      <c r="AI426" s="322"/>
      <c r="AJ426" s="322"/>
      <c r="AK426" s="322"/>
      <c r="AL426" s="322"/>
      <c r="AM426" s="322"/>
      <c r="AN426" s="322"/>
      <c r="AO426" s="322"/>
      <c r="AP426" s="322"/>
      <c r="AQ426" s="275"/>
      <c r="AR426" s="262"/>
      <c r="AS426" s="250"/>
      <c r="AT426" s="250"/>
      <c r="AU426" s="250"/>
    </row>
    <row r="427" spans="1:47" ht="5.0999999999999996" hidden="1" customHeight="1" outlineLevel="3" x14ac:dyDescent="0.25">
      <c r="A427" s="250"/>
      <c r="B427" s="259"/>
      <c r="C427" s="252">
        <f>INT($C$229)+3.005</f>
        <v>4.0049999999999999</v>
      </c>
      <c r="D427" s="275" t="s">
        <v>391</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hidden="1" outlineLevel="2" collapsed="1" x14ac:dyDescent="0.25">
      <c r="A428" s="250"/>
      <c r="B428" s="259"/>
      <c r="C428" s="252">
        <f>INT($C$229)+2</f>
        <v>3</v>
      </c>
      <c r="D428" s="275"/>
      <c r="E428" s="330"/>
      <c r="F428" s="330"/>
      <c r="G428" s="275"/>
      <c r="H428" s="343" t="s">
        <v>566</v>
      </c>
      <c r="I428" s="303" t="s">
        <v>568</v>
      </c>
      <c r="J428" s="390"/>
      <c r="K428" s="391">
        <f>COUNTA($H429:$H$459)</f>
        <v>30</v>
      </c>
      <c r="L428" s="391">
        <f>COUNTA($I$429:$I$459)/K428</f>
        <v>1</v>
      </c>
      <c r="M428" s="283">
        <v>-9</v>
      </c>
      <c r="N428" s="303" t="s">
        <v>569</v>
      </c>
      <c r="O428" s="303"/>
      <c r="P428" s="303"/>
      <c r="Q428" s="303"/>
      <c r="R428" s="303"/>
      <c r="S428" s="392"/>
      <c r="T428" s="392"/>
      <c r="U428" s="392"/>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x14ac:dyDescent="0.25">
      <c r="A429" s="250"/>
      <c r="B429" s="259"/>
      <c r="C429" s="252">
        <f t="shared" ref="C429:C449" si="92">INT($C$229)+3</f>
        <v>4</v>
      </c>
      <c r="D429" s="275"/>
      <c r="E429" s="330"/>
      <c r="F429" s="330"/>
      <c r="G429" s="275"/>
      <c r="H429" s="296" t="str">
        <f t="shared" ref="H429:H438" si="93">H$248</f>
        <v>Aut</v>
      </c>
      <c r="I429" s="302" t="s">
        <v>796</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25">
      <c r="A430" s="250"/>
      <c r="B430" s="259"/>
      <c r="C430" s="252">
        <f>INT($C$229)+4</f>
        <v>5</v>
      </c>
      <c r="D430" s="275"/>
      <c r="E430" s="330"/>
      <c r="F430" s="330"/>
      <c r="G430" s="275"/>
      <c r="H430" s="296" t="str">
        <f t="shared" si="93"/>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25">
      <c r="A431" s="250"/>
      <c r="B431" s="259"/>
      <c r="C431" s="252">
        <f t="shared" ref="C431:C438" si="94">INT($C$229)+4</f>
        <v>5</v>
      </c>
      <c r="D431" s="275"/>
      <c r="E431" s="330"/>
      <c r="F431" s="330"/>
      <c r="G431" s="275"/>
      <c r="H431" s="296" t="str">
        <f t="shared" si="93"/>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25">
      <c r="A432" s="250"/>
      <c r="B432" s="259"/>
      <c r="C432" s="252">
        <f t="shared" si="94"/>
        <v>5</v>
      </c>
      <c r="D432" s="275"/>
      <c r="E432" s="330"/>
      <c r="F432" s="330"/>
      <c r="G432" s="275"/>
      <c r="H432" s="296" t="str">
        <f t="shared" si="93"/>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25">
      <c r="A433" s="250"/>
      <c r="B433" s="259"/>
      <c r="C433" s="252">
        <f t="shared" si="94"/>
        <v>5</v>
      </c>
      <c r="D433" s="275"/>
      <c r="E433" s="330"/>
      <c r="F433" s="330"/>
      <c r="G433" s="275"/>
      <c r="H433" s="296" t="str">
        <f t="shared" si="93"/>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25">
      <c r="A434" s="250"/>
      <c r="B434" s="259"/>
      <c r="C434" s="252">
        <f t="shared" si="94"/>
        <v>5</v>
      </c>
      <c r="D434" s="275"/>
      <c r="E434" s="330"/>
      <c r="F434" s="330"/>
      <c r="G434" s="275"/>
      <c r="H434" s="296" t="str">
        <f t="shared" si="93"/>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25">
      <c r="A435" s="250"/>
      <c r="B435" s="259"/>
      <c r="C435" s="252">
        <f t="shared" si="94"/>
        <v>5</v>
      </c>
      <c r="D435" s="275"/>
      <c r="E435" s="330"/>
      <c r="F435" s="330"/>
      <c r="G435" s="275"/>
      <c r="H435" s="296" t="str">
        <f t="shared" si="93"/>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25">
      <c r="A436" s="250"/>
      <c r="B436" s="259"/>
      <c r="C436" s="252">
        <f t="shared" si="94"/>
        <v>5</v>
      </c>
      <c r="D436" s="275"/>
      <c r="E436" s="330"/>
      <c r="F436" s="330"/>
      <c r="G436" s="275"/>
      <c r="H436" s="296" t="str">
        <f t="shared" si="93"/>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25">
      <c r="A437" s="250"/>
      <c r="B437" s="259"/>
      <c r="C437" s="252">
        <f t="shared" si="94"/>
        <v>5</v>
      </c>
      <c r="D437" s="275"/>
      <c r="E437" s="330"/>
      <c r="F437" s="330"/>
      <c r="G437" s="275"/>
      <c r="H437" s="296" t="str">
        <f t="shared" si="93"/>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25">
      <c r="A438" s="250"/>
      <c r="B438" s="259"/>
      <c r="C438" s="252">
        <f t="shared" si="94"/>
        <v>5</v>
      </c>
      <c r="D438" s="275"/>
      <c r="E438" s="330"/>
      <c r="F438" s="330"/>
      <c r="G438" s="275"/>
      <c r="H438" s="296" t="str">
        <f t="shared" si="93"/>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25">
      <c r="A439" s="250"/>
      <c r="B439" s="259"/>
      <c r="C439" s="252">
        <f t="shared" si="92"/>
        <v>4</v>
      </c>
      <c r="D439" s="275"/>
      <c r="E439" s="330"/>
      <c r="F439" s="330"/>
      <c r="G439" s="275"/>
      <c r="H439" s="296" t="str">
        <f>H$249</f>
        <v>Win</v>
      </c>
      <c r="I439" s="302" t="s">
        <v>796</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25">
      <c r="A440" s="250"/>
      <c r="B440" s="259"/>
      <c r="C440" s="252">
        <f>INT($C$229)+4</f>
        <v>5</v>
      </c>
      <c r="D440" s="275"/>
      <c r="E440" s="330"/>
      <c r="F440" s="330"/>
      <c r="G440" s="275"/>
      <c r="H440" s="296" t="str">
        <f t="shared" ref="H440:H448" si="95">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25">
      <c r="A441" s="250"/>
      <c r="B441" s="259"/>
      <c r="C441" s="252">
        <f t="shared" ref="C441:C448" si="96">INT($C$229)+4</f>
        <v>5</v>
      </c>
      <c r="D441" s="275"/>
      <c r="E441" s="330"/>
      <c r="F441" s="330"/>
      <c r="G441" s="275"/>
      <c r="H441" s="296" t="str">
        <f t="shared" si="95"/>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25">
      <c r="A442" s="250"/>
      <c r="B442" s="259"/>
      <c r="C442" s="252">
        <f t="shared" si="96"/>
        <v>5</v>
      </c>
      <c r="D442" s="275"/>
      <c r="E442" s="330"/>
      <c r="F442" s="330"/>
      <c r="G442" s="275"/>
      <c r="H442" s="296" t="str">
        <f t="shared" si="95"/>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25">
      <c r="A443" s="250"/>
      <c r="B443" s="259"/>
      <c r="C443" s="252">
        <f t="shared" si="96"/>
        <v>5</v>
      </c>
      <c r="D443" s="275"/>
      <c r="E443" s="330"/>
      <c r="F443" s="330"/>
      <c r="G443" s="275"/>
      <c r="H443" s="296" t="str">
        <f t="shared" si="95"/>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25">
      <c r="A444" s="250"/>
      <c r="B444" s="259"/>
      <c r="C444" s="252">
        <f t="shared" si="96"/>
        <v>5</v>
      </c>
      <c r="D444" s="275"/>
      <c r="E444" s="330"/>
      <c r="F444" s="330"/>
      <c r="G444" s="275"/>
      <c r="H444" s="296" t="str">
        <f t="shared" si="95"/>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25">
      <c r="A445" s="250"/>
      <c r="B445" s="259"/>
      <c r="C445" s="252">
        <f t="shared" si="96"/>
        <v>5</v>
      </c>
      <c r="D445" s="275"/>
      <c r="E445" s="330"/>
      <c r="F445" s="330"/>
      <c r="G445" s="275"/>
      <c r="H445" s="296" t="str">
        <f t="shared" si="95"/>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25">
      <c r="A446" s="250"/>
      <c r="B446" s="259"/>
      <c r="C446" s="252">
        <f t="shared" si="96"/>
        <v>5</v>
      </c>
      <c r="D446" s="275"/>
      <c r="E446" s="330"/>
      <c r="F446" s="330"/>
      <c r="G446" s="275"/>
      <c r="H446" s="296" t="str">
        <f t="shared" si="95"/>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25">
      <c r="A447" s="250"/>
      <c r="B447" s="259"/>
      <c r="C447" s="252">
        <f t="shared" si="96"/>
        <v>5</v>
      </c>
      <c r="D447" s="275"/>
      <c r="E447" s="330"/>
      <c r="F447" s="330"/>
      <c r="G447" s="275"/>
      <c r="H447" s="296" t="str">
        <f t="shared" si="95"/>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25">
      <c r="A448" s="250"/>
      <c r="B448" s="259"/>
      <c r="C448" s="252">
        <f t="shared" si="96"/>
        <v>5</v>
      </c>
      <c r="D448" s="275"/>
      <c r="E448" s="330"/>
      <c r="F448" s="330"/>
      <c r="G448" s="275"/>
      <c r="H448" s="296" t="str">
        <f t="shared" si="95"/>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25">
      <c r="A449" s="250"/>
      <c r="B449" s="259"/>
      <c r="C449" s="252">
        <f t="shared" si="92"/>
        <v>4</v>
      </c>
      <c r="D449" s="275"/>
      <c r="E449" s="330"/>
      <c r="F449" s="330"/>
      <c r="G449" s="275"/>
      <c r="H449" s="296" t="str">
        <f t="shared" ref="H449:H458" si="97">H$250</f>
        <v>Spr</v>
      </c>
      <c r="I449" s="302" t="s">
        <v>796</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25">
      <c r="A450" s="250"/>
      <c r="B450" s="259"/>
      <c r="C450" s="252">
        <f>INT($C$229)+4</f>
        <v>5</v>
      </c>
      <c r="D450" s="275"/>
      <c r="E450" s="330"/>
      <c r="F450" s="330"/>
      <c r="G450" s="275"/>
      <c r="H450" s="296" t="str">
        <f t="shared" si="97"/>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25">
      <c r="A451" s="250"/>
      <c r="B451" s="259"/>
      <c r="C451" s="252">
        <f t="shared" ref="C451:C458" si="98">INT($C$229)+4</f>
        <v>5</v>
      </c>
      <c r="D451" s="275"/>
      <c r="E451" s="330"/>
      <c r="F451" s="330"/>
      <c r="G451" s="275"/>
      <c r="H451" s="296" t="str">
        <f t="shared" si="97"/>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25">
      <c r="A452" s="250"/>
      <c r="B452" s="259"/>
      <c r="C452" s="252">
        <f t="shared" si="98"/>
        <v>5</v>
      </c>
      <c r="D452" s="275"/>
      <c r="E452" s="330"/>
      <c r="F452" s="330"/>
      <c r="G452" s="275"/>
      <c r="H452" s="296" t="str">
        <f t="shared" si="97"/>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25">
      <c r="A453" s="250"/>
      <c r="B453" s="259"/>
      <c r="C453" s="252">
        <f t="shared" si="98"/>
        <v>5</v>
      </c>
      <c r="D453" s="275"/>
      <c r="E453" s="330"/>
      <c r="F453" s="330"/>
      <c r="G453" s="275"/>
      <c r="H453" s="296" t="str">
        <f t="shared" si="97"/>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25">
      <c r="A454" s="250"/>
      <c r="B454" s="259"/>
      <c r="C454" s="252">
        <f t="shared" si="98"/>
        <v>5</v>
      </c>
      <c r="D454" s="275"/>
      <c r="E454" s="330"/>
      <c r="F454" s="330"/>
      <c r="G454" s="275"/>
      <c r="H454" s="296" t="str">
        <f t="shared" si="97"/>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25">
      <c r="A455" s="250"/>
      <c r="B455" s="259"/>
      <c r="C455" s="252">
        <f t="shared" si="98"/>
        <v>5</v>
      </c>
      <c r="D455" s="275"/>
      <c r="E455" s="330"/>
      <c r="F455" s="330"/>
      <c r="G455" s="275"/>
      <c r="H455" s="296" t="str">
        <f t="shared" si="97"/>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25">
      <c r="A456" s="250"/>
      <c r="B456" s="259"/>
      <c r="C456" s="252">
        <f t="shared" si="98"/>
        <v>5</v>
      </c>
      <c r="D456" s="275"/>
      <c r="E456" s="330"/>
      <c r="F456" s="330"/>
      <c r="G456" s="275"/>
      <c r="H456" s="296" t="str">
        <f t="shared" si="97"/>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25">
      <c r="A457" s="250"/>
      <c r="B457" s="259"/>
      <c r="C457" s="252">
        <f t="shared" si="98"/>
        <v>5</v>
      </c>
      <c r="D457" s="275"/>
      <c r="E457" s="330"/>
      <c r="F457" s="330"/>
      <c r="G457" s="275"/>
      <c r="H457" s="296" t="str">
        <f t="shared" si="97"/>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25">
      <c r="A458" s="250"/>
      <c r="B458" s="259"/>
      <c r="C458" s="252">
        <f t="shared" si="98"/>
        <v>5</v>
      </c>
      <c r="D458" s="275"/>
      <c r="E458" s="330"/>
      <c r="F458" s="330"/>
      <c r="G458" s="275"/>
      <c r="H458" s="296" t="str">
        <f t="shared" si="97"/>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0999999999999996" hidden="1" customHeight="1" outlineLevel="2" x14ac:dyDescent="0.2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395</v>
      </c>
      <c r="AR459" s="262"/>
      <c r="AS459" s="250"/>
      <c r="AT459" s="250"/>
      <c r="AU459" s="250"/>
    </row>
    <row r="460" spans="1:47" hidden="1" outlineLevel="2" collapsed="1" x14ac:dyDescent="0.25">
      <c r="A460" s="250"/>
      <c r="B460" s="259"/>
      <c r="C460" s="252">
        <f>INT($C$229)+2</f>
        <v>3</v>
      </c>
      <c r="D460" s="275"/>
      <c r="E460" s="330"/>
      <c r="F460" s="330"/>
      <c r="G460" s="275"/>
      <c r="H460" s="343" t="s">
        <v>566</v>
      </c>
      <c r="I460" s="303" t="s">
        <v>570</v>
      </c>
      <c r="J460" s="303"/>
      <c r="K460" s="393">
        <f>COUNTA($H461:$H$473)</f>
        <v>3</v>
      </c>
      <c r="L460" s="391">
        <f>COUNTA($I$461:$I$473)/K460</f>
        <v>4</v>
      </c>
      <c r="M460" s="365"/>
      <c r="N460" s="280"/>
      <c r="O460" s="303" t="s">
        <v>571</v>
      </c>
      <c r="P460" s="303"/>
      <c r="Q460" s="303"/>
      <c r="R460" s="303" t="s">
        <v>572</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25">
      <c r="A461" s="250"/>
      <c r="B461" s="259"/>
      <c r="C461" s="252">
        <f t="shared" ref="C461:C472" si="99">INT($C$229)+3</f>
        <v>4</v>
      </c>
      <c r="D461" s="275"/>
      <c r="E461" s="330"/>
      <c r="F461" s="330"/>
      <c r="G461" s="275"/>
      <c r="H461" s="296" t="str">
        <f>H$248</f>
        <v>Aut</v>
      </c>
      <c r="I461" s="302" t="s">
        <v>573</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25">
      <c r="A462" s="250"/>
      <c r="B462" s="259"/>
      <c r="C462" s="252">
        <f t="shared" si="99"/>
        <v>4</v>
      </c>
      <c r="D462" s="275"/>
      <c r="E462" s="330"/>
      <c r="F462" s="330"/>
      <c r="G462" s="275"/>
      <c r="H462" s="296"/>
      <c r="I462" s="302" t="str">
        <f>H351</f>
        <v>aStd</v>
      </c>
      <c r="J462" s="302"/>
      <c r="K462" s="280"/>
      <c r="L462" s="280"/>
      <c r="M462" s="280"/>
      <c r="N462" s="297">
        <v>0</v>
      </c>
      <c r="O462" s="552">
        <f>IF(N462=0,0,N462+72)</f>
        <v>0</v>
      </c>
      <c r="P462" s="553">
        <f>O462</f>
        <v>0</v>
      </c>
      <c r="Q462" s="552">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25">
      <c r="A463" s="250"/>
      <c r="B463" s="259"/>
      <c r="C463" s="252">
        <f t="shared" si="99"/>
        <v>4</v>
      </c>
      <c r="D463" s="275"/>
      <c r="E463" s="330"/>
      <c r="F463" s="330"/>
      <c r="G463" s="275"/>
      <c r="H463" s="296"/>
      <c r="I463" s="302" t="str">
        <f>H352</f>
        <v>a1</v>
      </c>
      <c r="J463" s="302"/>
      <c r="K463" s="280"/>
      <c r="L463" s="280"/>
      <c r="M463" s="280"/>
      <c r="N463" s="297">
        <v>19</v>
      </c>
      <c r="O463" s="552">
        <f>IF(N463=0,0,N463+72)</f>
        <v>91</v>
      </c>
      <c r="P463" s="553">
        <f t="shared" ref="P463:P464" si="100">O463</f>
        <v>91</v>
      </c>
      <c r="Q463" s="552">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25">
      <c r="A464" s="250"/>
      <c r="B464" s="259"/>
      <c r="C464" s="252">
        <f t="shared" si="99"/>
        <v>4</v>
      </c>
      <c r="D464" s="275"/>
      <c r="E464" s="330"/>
      <c r="F464" s="330"/>
      <c r="G464" s="275"/>
      <c r="H464" s="296"/>
      <c r="I464" s="302" t="str">
        <f>H353</f>
        <v>a2</v>
      </c>
      <c r="J464" s="302"/>
      <c r="K464" s="280"/>
      <c r="L464" s="280"/>
      <c r="M464" s="280"/>
      <c r="N464" s="297">
        <v>19</v>
      </c>
      <c r="O464" s="552">
        <f>IF(N464=0,0,N464+72)</f>
        <v>91</v>
      </c>
      <c r="P464" s="553">
        <f t="shared" si="100"/>
        <v>91</v>
      </c>
      <c r="Q464" s="552">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25">
      <c r="A465" s="250"/>
      <c r="B465" s="259"/>
      <c r="C465" s="252">
        <f t="shared" si="99"/>
        <v>4</v>
      </c>
      <c r="D465" s="275"/>
      <c r="E465" s="330"/>
      <c r="F465" s="330"/>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25">
      <c r="A466" s="250"/>
      <c r="B466" s="259"/>
      <c r="C466" s="252">
        <f t="shared" si="99"/>
        <v>4</v>
      </c>
      <c r="D466" s="275"/>
      <c r="E466" s="330"/>
      <c r="F466" s="330"/>
      <c r="G466" s="275"/>
      <c r="H466" s="296"/>
      <c r="I466" s="302" t="str">
        <f t="shared" ref="I466:I468" si="101">I462</f>
        <v>aStd</v>
      </c>
      <c r="J466" s="302"/>
      <c r="K466" s="280"/>
      <c r="L466" s="280"/>
      <c r="M466" s="280"/>
      <c r="N466" s="554">
        <f>IF(N462=0,0,N462+24)</f>
        <v>0</v>
      </c>
      <c r="O466" s="552">
        <f>IF(N466=0,0,N466+72)</f>
        <v>0</v>
      </c>
      <c r="P466" s="553">
        <f>O466</f>
        <v>0</v>
      </c>
      <c r="Q466" s="552">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25">
      <c r="A467" s="250"/>
      <c r="B467" s="259"/>
      <c r="C467" s="252">
        <f t="shared" si="99"/>
        <v>4</v>
      </c>
      <c r="D467" s="275"/>
      <c r="E467" s="330"/>
      <c r="F467" s="330"/>
      <c r="G467" s="275"/>
      <c r="H467" s="296"/>
      <c r="I467" s="302" t="str">
        <f t="shared" si="101"/>
        <v>a1</v>
      </c>
      <c r="J467" s="302"/>
      <c r="K467" s="280"/>
      <c r="L467" s="280"/>
      <c r="M467" s="280"/>
      <c r="N467" s="554">
        <f>IF(N463=0,0,N463+24)</f>
        <v>43</v>
      </c>
      <c r="O467" s="552">
        <f>IF(N467=0,0,N467+72)</f>
        <v>115</v>
      </c>
      <c r="P467" s="553">
        <f t="shared" ref="P467:P468" si="102">O467</f>
        <v>115</v>
      </c>
      <c r="Q467" s="552">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25">
      <c r="A468" s="250"/>
      <c r="B468" s="259"/>
      <c r="C468" s="252">
        <f t="shared" si="99"/>
        <v>4</v>
      </c>
      <c r="D468" s="275"/>
      <c r="E468" s="330"/>
      <c r="F468" s="330"/>
      <c r="G468" s="275"/>
      <c r="H468" s="296"/>
      <c r="I468" s="302" t="str">
        <f t="shared" si="101"/>
        <v>a2</v>
      </c>
      <c r="J468" s="302"/>
      <c r="K468" s="280"/>
      <c r="L468" s="280"/>
      <c r="M468" s="280"/>
      <c r="N468" s="554">
        <f>IF(N464=0,0,N464+24)</f>
        <v>43</v>
      </c>
      <c r="O468" s="552">
        <f>IF(N468=0,0,N468+72)</f>
        <v>115</v>
      </c>
      <c r="P468" s="553">
        <f t="shared" si="102"/>
        <v>115</v>
      </c>
      <c r="Q468" s="552">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25">
      <c r="A469" s="250"/>
      <c r="B469" s="259"/>
      <c r="C469" s="252">
        <f t="shared" si="99"/>
        <v>4</v>
      </c>
      <c r="D469" s="275"/>
      <c r="E469" s="330"/>
      <c r="F469" s="330"/>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25">
      <c r="A470" s="250"/>
      <c r="B470" s="259"/>
      <c r="C470" s="252">
        <f t="shared" si="99"/>
        <v>4</v>
      </c>
      <c r="D470" s="275"/>
      <c r="E470" s="330"/>
      <c r="F470" s="330"/>
      <c r="G470" s="275"/>
      <c r="H470" s="296"/>
      <c r="I470" s="302" t="str">
        <f>I462</f>
        <v>aStd</v>
      </c>
      <c r="J470" s="302"/>
      <c r="K470" s="280"/>
      <c r="L470" s="280"/>
      <c r="M470" s="280"/>
      <c r="N470" s="554">
        <f>IF(N466=0,0,N466+24)</f>
        <v>0</v>
      </c>
      <c r="O470" s="552">
        <f>IF(N470=0,0,N470+72)</f>
        <v>0</v>
      </c>
      <c r="P470" s="553">
        <f>O470</f>
        <v>0</v>
      </c>
      <c r="Q470" s="552">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25">
      <c r="A471" s="250"/>
      <c r="B471" s="259"/>
      <c r="C471" s="252">
        <f t="shared" si="99"/>
        <v>4</v>
      </c>
      <c r="D471" s="275"/>
      <c r="E471" s="330"/>
      <c r="F471" s="330"/>
      <c r="G471" s="275"/>
      <c r="H471" s="296"/>
      <c r="I471" s="302" t="str">
        <f>I463</f>
        <v>a1</v>
      </c>
      <c r="J471" s="302"/>
      <c r="K471" s="280"/>
      <c r="L471" s="280"/>
      <c r="M471" s="280"/>
      <c r="N471" s="554">
        <f>IF(N467=0,0,N467+24)</f>
        <v>67</v>
      </c>
      <c r="O471" s="552">
        <f>IF(N471=0,0,N471+72)</f>
        <v>139</v>
      </c>
      <c r="P471" s="553">
        <f t="shared" ref="P471:P472" si="103">O471</f>
        <v>139</v>
      </c>
      <c r="Q471" s="552">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25">
      <c r="A472" s="250"/>
      <c r="B472" s="259"/>
      <c r="C472" s="252">
        <f t="shared" si="99"/>
        <v>4</v>
      </c>
      <c r="D472" s="275"/>
      <c r="E472" s="330"/>
      <c r="F472" s="330"/>
      <c r="G472" s="275"/>
      <c r="H472" s="296"/>
      <c r="I472" s="302" t="str">
        <f>I464</f>
        <v>a2</v>
      </c>
      <c r="J472" s="302"/>
      <c r="K472" s="280"/>
      <c r="L472" s="280"/>
      <c r="M472" s="280"/>
      <c r="N472" s="554">
        <f>IF(N468=0,0,N468+24)</f>
        <v>67</v>
      </c>
      <c r="O472" s="552">
        <f>IF(N472=0,0,N472+72)</f>
        <v>139</v>
      </c>
      <c r="P472" s="553">
        <f t="shared" si="103"/>
        <v>139</v>
      </c>
      <c r="Q472" s="552">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0999999999999996" hidden="1" customHeight="1" outlineLevel="2" x14ac:dyDescent="0.2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395</v>
      </c>
      <c r="AR473" s="262"/>
      <c r="AS473" s="250"/>
      <c r="AT473" s="250"/>
      <c r="AU473" s="250"/>
    </row>
    <row r="474" spans="1:47" hidden="1" outlineLevel="2" collapsed="1" x14ac:dyDescent="0.25">
      <c r="A474" s="250"/>
      <c r="B474" s="259"/>
      <c r="C474" s="252">
        <f>INT($C$229)+2</f>
        <v>3</v>
      </c>
      <c r="D474" s="275"/>
      <c r="E474" s="330"/>
      <c r="F474" s="330"/>
      <c r="G474" s="275"/>
      <c r="H474" s="343" t="s">
        <v>566</v>
      </c>
      <c r="I474" s="303" t="s">
        <v>574</v>
      </c>
      <c r="J474" s="303"/>
      <c r="K474" s="393"/>
      <c r="L474" s="391">
        <f>COUNTA($I475:$I$487)/COUNTA($H475:$H$487)</f>
        <v>4</v>
      </c>
      <c r="M474" s="280"/>
      <c r="N474" s="303" t="s">
        <v>575</v>
      </c>
      <c r="O474" s="303"/>
      <c r="P474" s="303"/>
      <c r="Q474" s="303"/>
      <c r="R474" s="394"/>
      <c r="S474" s="392"/>
      <c r="T474" s="392"/>
      <c r="U474" s="392"/>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25">
      <c r="A475" s="250"/>
      <c r="B475" s="259"/>
      <c r="C475" s="252">
        <f t="shared" ref="C475:C486" si="104">INT($C$229)+3</f>
        <v>4</v>
      </c>
      <c r="D475" s="275"/>
      <c r="E475" s="330"/>
      <c r="F475" s="330"/>
      <c r="G475" s="275"/>
      <c r="H475" s="296" t="str">
        <f>H$248</f>
        <v>Aut</v>
      </c>
      <c r="I475" s="302" t="s">
        <v>573</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25">
      <c r="A476" s="250"/>
      <c r="B476" s="259"/>
      <c r="C476" s="252">
        <f t="shared" si="104"/>
        <v>4</v>
      </c>
      <c r="D476" s="275"/>
      <c r="E476" s="330"/>
      <c r="F476" s="330"/>
      <c r="G476" s="275"/>
      <c r="H476" s="296"/>
      <c r="I476" s="302" t="s">
        <v>576</v>
      </c>
      <c r="J476" s="302"/>
      <c r="K476" s="280"/>
      <c r="L476" s="280"/>
      <c r="M476" s="280"/>
      <c r="N476" s="297">
        <v>15</v>
      </c>
      <c r="O476" s="552">
        <f>IF(N476=0,0,N476+72)</f>
        <v>87</v>
      </c>
      <c r="P476" s="553">
        <f t="shared" ref="P476:P478" si="105">O476</f>
        <v>87</v>
      </c>
      <c r="Q476" s="552">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25">
      <c r="A477" s="250"/>
      <c r="B477" s="259"/>
      <c r="C477" s="252">
        <f t="shared" si="104"/>
        <v>4</v>
      </c>
      <c r="D477" s="275"/>
      <c r="E477" s="330"/>
      <c r="F477" s="330"/>
      <c r="G477" s="275"/>
      <c r="H477" s="296"/>
      <c r="I477" s="302" t="s">
        <v>577</v>
      </c>
      <c r="J477" s="302"/>
      <c r="K477" s="280"/>
      <c r="L477" s="280"/>
      <c r="M477" s="280"/>
      <c r="N477" s="297">
        <v>16</v>
      </c>
      <c r="O477" s="552">
        <f>IF(N477=0,0,N477+72)</f>
        <v>88</v>
      </c>
      <c r="P477" s="553">
        <f t="shared" si="105"/>
        <v>88</v>
      </c>
      <c r="Q477" s="552">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25">
      <c r="A478" s="250"/>
      <c r="B478" s="259"/>
      <c r="C478" s="252">
        <f t="shared" si="104"/>
        <v>4</v>
      </c>
      <c r="D478" s="275"/>
      <c r="E478" s="330"/>
      <c r="F478" s="330"/>
      <c r="G478" s="275"/>
      <c r="H478" s="296"/>
      <c r="I478" s="302" t="s">
        <v>578</v>
      </c>
      <c r="J478" s="302"/>
      <c r="K478" s="280"/>
      <c r="L478" s="280"/>
      <c r="M478" s="280"/>
      <c r="N478" s="297">
        <v>17</v>
      </c>
      <c r="O478" s="552">
        <f>IF(N478=0,0,N478+72)</f>
        <v>89</v>
      </c>
      <c r="P478" s="553">
        <f t="shared" si="105"/>
        <v>89</v>
      </c>
      <c r="Q478" s="552">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25">
      <c r="A479" s="250"/>
      <c r="B479" s="259"/>
      <c r="C479" s="252">
        <f t="shared" si="104"/>
        <v>4</v>
      </c>
      <c r="D479" s="275"/>
      <c r="E479" s="330"/>
      <c r="F479" s="330"/>
      <c r="G479" s="275"/>
      <c r="H479" s="296" t="str">
        <f>H$249</f>
        <v>Win</v>
      </c>
      <c r="I479" s="302" t="s">
        <v>573</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25">
      <c r="A480" s="250"/>
      <c r="B480" s="259"/>
      <c r="C480" s="252">
        <f t="shared" si="104"/>
        <v>4</v>
      </c>
      <c r="D480" s="275"/>
      <c r="E480" s="330"/>
      <c r="F480" s="330"/>
      <c r="G480" s="275"/>
      <c r="H480" s="296"/>
      <c r="I480" s="302" t="s">
        <v>576</v>
      </c>
      <c r="J480" s="302"/>
      <c r="K480" s="280"/>
      <c r="L480" s="280"/>
      <c r="M480" s="280"/>
      <c r="N480" s="554">
        <f>IF(N476=0,0,N476+24)</f>
        <v>39</v>
      </c>
      <c r="O480" s="552">
        <f>IF(N480=0,0,N480+72)</f>
        <v>111</v>
      </c>
      <c r="P480" s="553">
        <f>O480</f>
        <v>111</v>
      </c>
      <c r="Q480" s="552">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25">
      <c r="A481" s="250"/>
      <c r="B481" s="259"/>
      <c r="C481" s="252">
        <f t="shared" si="104"/>
        <v>4</v>
      </c>
      <c r="D481" s="275"/>
      <c r="E481" s="330"/>
      <c r="F481" s="330"/>
      <c r="G481" s="275"/>
      <c r="H481" s="296"/>
      <c r="I481" s="302" t="s">
        <v>577</v>
      </c>
      <c r="J481" s="302"/>
      <c r="K481" s="280"/>
      <c r="L481" s="280"/>
      <c r="M481" s="280"/>
      <c r="N481" s="554">
        <f>IF(N477=0,0,N477+24)</f>
        <v>40</v>
      </c>
      <c r="O481" s="552">
        <f>IF(N481=0,0,N481+72)</f>
        <v>112</v>
      </c>
      <c r="P481" s="553">
        <f t="shared" ref="P481:P482" si="106">O481</f>
        <v>112</v>
      </c>
      <c r="Q481" s="552">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25">
      <c r="A482" s="250"/>
      <c r="B482" s="259"/>
      <c r="C482" s="252">
        <f t="shared" si="104"/>
        <v>4</v>
      </c>
      <c r="D482" s="275"/>
      <c r="E482" s="330"/>
      <c r="F482" s="330"/>
      <c r="G482" s="275"/>
      <c r="H482" s="296"/>
      <c r="I482" s="302" t="s">
        <v>578</v>
      </c>
      <c r="J482" s="302"/>
      <c r="K482" s="280"/>
      <c r="L482" s="280"/>
      <c r="M482" s="280"/>
      <c r="N482" s="554">
        <f>IF(N478=0,0,N478+24)</f>
        <v>41</v>
      </c>
      <c r="O482" s="552">
        <f>IF(N482=0,0,N482+72)</f>
        <v>113</v>
      </c>
      <c r="P482" s="553">
        <f t="shared" si="106"/>
        <v>113</v>
      </c>
      <c r="Q482" s="552">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25">
      <c r="A483" s="250"/>
      <c r="B483" s="259"/>
      <c r="C483" s="252">
        <f t="shared" si="104"/>
        <v>4</v>
      </c>
      <c r="D483" s="275"/>
      <c r="E483" s="330"/>
      <c r="F483" s="330"/>
      <c r="G483" s="275"/>
      <c r="H483" s="296" t="str">
        <f>H$250</f>
        <v>Spr</v>
      </c>
      <c r="I483" s="302" t="s">
        <v>573</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25">
      <c r="A484" s="250"/>
      <c r="B484" s="259"/>
      <c r="C484" s="252">
        <f t="shared" si="104"/>
        <v>4</v>
      </c>
      <c r="D484" s="275"/>
      <c r="E484" s="330"/>
      <c r="F484" s="330"/>
      <c r="G484" s="275"/>
      <c r="H484" s="296"/>
      <c r="I484" s="302" t="s">
        <v>576</v>
      </c>
      <c r="J484" s="302"/>
      <c r="K484" s="280"/>
      <c r="L484" s="280"/>
      <c r="M484" s="280"/>
      <c r="N484" s="554">
        <f>IF(N480=0,0,N480+24)</f>
        <v>63</v>
      </c>
      <c r="O484" s="552">
        <f>IF(N484=0,0,N484+72)</f>
        <v>135</v>
      </c>
      <c r="P484" s="553">
        <f>O484</f>
        <v>135</v>
      </c>
      <c r="Q484" s="552">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25">
      <c r="A485" s="250"/>
      <c r="B485" s="259"/>
      <c r="C485" s="252">
        <f t="shared" si="104"/>
        <v>4</v>
      </c>
      <c r="D485" s="275"/>
      <c r="E485" s="330"/>
      <c r="F485" s="330"/>
      <c r="G485" s="275"/>
      <c r="H485" s="296"/>
      <c r="I485" s="302" t="s">
        <v>577</v>
      </c>
      <c r="J485" s="302"/>
      <c r="K485" s="280"/>
      <c r="L485" s="280"/>
      <c r="M485" s="280"/>
      <c r="N485" s="554">
        <f>IF(N481=0,0,N481+24)</f>
        <v>64</v>
      </c>
      <c r="O485" s="552">
        <f>IF(N485=0,0,N485+72)</f>
        <v>136</v>
      </c>
      <c r="P485" s="553">
        <f t="shared" ref="P485:P486" si="107">O485</f>
        <v>136</v>
      </c>
      <c r="Q485" s="552">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25">
      <c r="A486" s="250"/>
      <c r="B486" s="259"/>
      <c r="C486" s="252">
        <f t="shared" si="104"/>
        <v>4</v>
      </c>
      <c r="D486" s="275"/>
      <c r="E486" s="330"/>
      <c r="F486" s="330"/>
      <c r="G486" s="275"/>
      <c r="H486" s="296"/>
      <c r="I486" s="302" t="s">
        <v>578</v>
      </c>
      <c r="J486" s="302"/>
      <c r="K486" s="280"/>
      <c r="L486" s="280"/>
      <c r="M486" s="280"/>
      <c r="N486" s="554">
        <f>IF(N482=0,0,N482+24)</f>
        <v>65</v>
      </c>
      <c r="O486" s="552">
        <f>IF(N486=0,0,N486+72)</f>
        <v>137</v>
      </c>
      <c r="P486" s="553">
        <f t="shared" si="107"/>
        <v>137</v>
      </c>
      <c r="Q486" s="552">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0999999999999996" hidden="1" customHeight="1" outlineLevel="2" x14ac:dyDescent="0.2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395</v>
      </c>
      <c r="AR487" s="262"/>
      <c r="AS487" s="250"/>
      <c r="AT487" s="250"/>
      <c r="AU487" s="250"/>
    </row>
    <row r="488" spans="1:47" hidden="1" outlineLevel="2" collapsed="1" x14ac:dyDescent="0.25">
      <c r="A488" s="250"/>
      <c r="B488" s="259"/>
      <c r="C488" s="252">
        <f>INT($C$229)+2</f>
        <v>3</v>
      </c>
      <c r="D488" s="275"/>
      <c r="E488" s="330"/>
      <c r="F488" s="330"/>
      <c r="G488" s="275"/>
      <c r="H488" s="343" t="s">
        <v>566</v>
      </c>
      <c r="I488" s="343" t="s">
        <v>869</v>
      </c>
      <c r="J488" s="303" t="s">
        <v>884</v>
      </c>
      <c r="K488" s="303"/>
      <c r="L488" s="391">
        <f>COUNTA($J489:$J$609)/COUNTA($I489:$I$609)</f>
        <v>8</v>
      </c>
      <c r="M488" s="280"/>
      <c r="N488" s="303" t="s">
        <v>575</v>
      </c>
      <c r="O488" s="303"/>
      <c r="P488" s="303"/>
      <c r="Q488" s="303"/>
      <c r="R488" s="557" t="s">
        <v>882</v>
      </c>
      <c r="S488" s="392"/>
      <c r="T488" s="392"/>
      <c r="U488" s="392"/>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25">
      <c r="A489" s="250"/>
      <c r="B489" s="259"/>
      <c r="C489" s="252">
        <f t="shared" ref="C489:C530" si="108">INT($C$229)+3</f>
        <v>4</v>
      </c>
      <c r="D489" s="275"/>
      <c r="E489" s="330"/>
      <c r="F489" s="330"/>
      <c r="G489" s="275"/>
      <c r="H489" s="296" t="str">
        <f>H$248</f>
        <v>Aut</v>
      </c>
      <c r="I489" s="296">
        <v>0</v>
      </c>
      <c r="J489" s="302" t="s">
        <v>870</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25">
      <c r="A490" s="250"/>
      <c r="B490" s="259"/>
      <c r="C490" s="252">
        <f t="shared" si="108"/>
        <v>4</v>
      </c>
      <c r="D490" s="275"/>
      <c r="E490" s="330"/>
      <c r="F490" s="330"/>
      <c r="G490" s="275"/>
      <c r="H490" s="280"/>
      <c r="I490" s="296"/>
      <c r="J490" s="302" t="s">
        <v>871</v>
      </c>
      <c r="K490" s="302"/>
      <c r="L490" s="280"/>
      <c r="M490" s="280"/>
      <c r="N490" s="297">
        <v>1</v>
      </c>
      <c r="O490" s="552">
        <f t="shared" ref="O490" si="109">IF(N490=0,0,N490+72)</f>
        <v>73</v>
      </c>
      <c r="P490" s="553">
        <f t="shared" ref="P490" si="110">O490</f>
        <v>73</v>
      </c>
      <c r="Q490" s="552">
        <f t="shared" ref="Q490" si="111">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25">
      <c r="A491" s="250"/>
      <c r="B491" s="259"/>
      <c r="C491" s="252">
        <f t="shared" si="108"/>
        <v>4</v>
      </c>
      <c r="D491" s="275"/>
      <c r="E491" s="330"/>
      <c r="F491" s="330"/>
      <c r="G491" s="275"/>
      <c r="H491" s="280"/>
      <c r="I491" s="296"/>
      <c r="J491" s="302" t="s">
        <v>139</v>
      </c>
      <c r="K491" s="302"/>
      <c r="L491" s="280"/>
      <c r="M491" s="280"/>
      <c r="N491" s="297">
        <v>0</v>
      </c>
      <c r="O491" s="552">
        <f t="shared" ref="O491:O496" si="112">IF(N491=0,0,N491+72)</f>
        <v>0</v>
      </c>
      <c r="P491" s="553">
        <f t="shared" ref="P491:P496" si="113">O491</f>
        <v>0</v>
      </c>
      <c r="Q491" s="552">
        <f t="shared" ref="Q491:Q496" si="114">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25">
      <c r="A492" s="250"/>
      <c r="B492" s="259"/>
      <c r="C492" s="252">
        <f t="shared" si="108"/>
        <v>4</v>
      </c>
      <c r="D492" s="275"/>
      <c r="E492" s="330"/>
      <c r="F492" s="330"/>
      <c r="G492" s="275"/>
      <c r="H492" s="280"/>
      <c r="I492" s="296"/>
      <c r="J492" s="302" t="s">
        <v>579</v>
      </c>
      <c r="K492" s="302"/>
      <c r="L492" s="280"/>
      <c r="M492" s="280"/>
      <c r="N492" s="297">
        <v>0</v>
      </c>
      <c r="O492" s="552">
        <f t="shared" si="112"/>
        <v>0</v>
      </c>
      <c r="P492" s="553">
        <f t="shared" si="113"/>
        <v>0</v>
      </c>
      <c r="Q492" s="552">
        <f t="shared" si="114"/>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25">
      <c r="A493" s="250"/>
      <c r="B493" s="259"/>
      <c r="C493" s="252">
        <f t="shared" si="108"/>
        <v>4</v>
      </c>
      <c r="D493" s="275"/>
      <c r="E493" s="330"/>
      <c r="F493" s="330"/>
      <c r="G493" s="275"/>
      <c r="H493" s="280"/>
      <c r="I493" s="296"/>
      <c r="J493" s="302" t="s">
        <v>580</v>
      </c>
      <c r="K493" s="302"/>
      <c r="L493" s="280"/>
      <c r="M493" s="280"/>
      <c r="N493" s="297">
        <v>0</v>
      </c>
      <c r="O493" s="552">
        <f t="shared" si="112"/>
        <v>0</v>
      </c>
      <c r="P493" s="553">
        <f t="shared" si="113"/>
        <v>0</v>
      </c>
      <c r="Q493" s="552">
        <f t="shared" si="114"/>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25">
      <c r="A494" s="250"/>
      <c r="B494" s="259"/>
      <c r="C494" s="252">
        <f t="shared" si="108"/>
        <v>4</v>
      </c>
      <c r="D494" s="275"/>
      <c r="E494" s="330"/>
      <c r="F494" s="330"/>
      <c r="G494" s="275"/>
      <c r="H494" s="280"/>
      <c r="I494" s="296"/>
      <c r="J494" s="302" t="s">
        <v>581</v>
      </c>
      <c r="K494" s="302"/>
      <c r="L494" s="280"/>
      <c r="M494" s="280"/>
      <c r="N494" s="297">
        <v>0</v>
      </c>
      <c r="O494" s="552">
        <f t="shared" si="112"/>
        <v>0</v>
      </c>
      <c r="P494" s="553">
        <f t="shared" si="113"/>
        <v>0</v>
      </c>
      <c r="Q494" s="552">
        <f t="shared" si="114"/>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2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25">
      <c r="A496" s="250"/>
      <c r="B496" s="259"/>
      <c r="C496" s="252">
        <f t="shared" si="108"/>
        <v>4</v>
      </c>
      <c r="D496" s="275"/>
      <c r="E496" s="330"/>
      <c r="F496" s="330"/>
      <c r="G496" s="275"/>
      <c r="H496" s="280"/>
      <c r="I496" s="296"/>
      <c r="J496" s="302" t="s">
        <v>555</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25">
      <c r="A497" s="250"/>
      <c r="B497" s="259"/>
      <c r="C497" s="252">
        <f t="shared" si="108"/>
        <v>4</v>
      </c>
      <c r="D497" s="275"/>
      <c r="E497" s="330"/>
      <c r="F497" s="330"/>
      <c r="G497" s="275"/>
      <c r="H497" s="296"/>
      <c r="I497" s="296">
        <v>1</v>
      </c>
      <c r="J497" s="302" t="s">
        <v>870</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25">
      <c r="A498" s="250"/>
      <c r="B498" s="259"/>
      <c r="C498" s="252">
        <f t="shared" si="108"/>
        <v>4</v>
      </c>
      <c r="D498" s="275"/>
      <c r="E498" s="330"/>
      <c r="F498" s="330"/>
      <c r="G498" s="275"/>
      <c r="H498" s="280"/>
      <c r="I498" s="296"/>
      <c r="J498" s="302" t="s">
        <v>871</v>
      </c>
      <c r="K498" s="302"/>
      <c r="L498" s="280"/>
      <c r="M498" s="280"/>
      <c r="N498" s="297">
        <v>1</v>
      </c>
      <c r="O498" s="552">
        <f t="shared" ref="O498" si="115">IF(N498=0,0,N498+72)</f>
        <v>73</v>
      </c>
      <c r="P498" s="553">
        <f t="shared" ref="P498" si="116">O498</f>
        <v>73</v>
      </c>
      <c r="Q498" s="552">
        <f t="shared" ref="Q498" si="117">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25">
      <c r="A499" s="250"/>
      <c r="B499" s="259"/>
      <c r="C499" s="252">
        <f t="shared" si="108"/>
        <v>4</v>
      </c>
      <c r="D499" s="275"/>
      <c r="E499" s="330"/>
      <c r="F499" s="330"/>
      <c r="G499" s="275"/>
      <c r="H499" s="280"/>
      <c r="I499" s="296"/>
      <c r="J499" s="302" t="s">
        <v>139</v>
      </c>
      <c r="K499" s="302"/>
      <c r="L499" s="280"/>
      <c r="M499" s="280"/>
      <c r="N499" s="297">
        <v>2</v>
      </c>
      <c r="O499" s="552">
        <f t="shared" ref="O499:O504" si="118">IF(N499=0,0,N499+72)</f>
        <v>74</v>
      </c>
      <c r="P499" s="553">
        <f t="shared" ref="P499:P504" si="119">O499</f>
        <v>74</v>
      </c>
      <c r="Q499" s="552">
        <f t="shared" ref="Q499:Q504" si="120">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25">
      <c r="A500" s="250"/>
      <c r="B500" s="259"/>
      <c r="C500" s="252">
        <f t="shared" si="108"/>
        <v>4</v>
      </c>
      <c r="D500" s="275"/>
      <c r="E500" s="330"/>
      <c r="F500" s="330"/>
      <c r="G500" s="275"/>
      <c r="H500" s="280"/>
      <c r="I500" s="296"/>
      <c r="J500" s="302" t="s">
        <v>579</v>
      </c>
      <c r="K500" s="302"/>
      <c r="L500" s="280"/>
      <c r="M500" s="280"/>
      <c r="N500" s="297">
        <v>3</v>
      </c>
      <c r="O500" s="552">
        <f t="shared" si="118"/>
        <v>75</v>
      </c>
      <c r="P500" s="553">
        <f t="shared" si="119"/>
        <v>75</v>
      </c>
      <c r="Q500" s="552">
        <f t="shared" si="120"/>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25">
      <c r="A501" s="250"/>
      <c r="B501" s="259"/>
      <c r="C501" s="252">
        <f t="shared" si="108"/>
        <v>4</v>
      </c>
      <c r="D501" s="275"/>
      <c r="E501" s="330"/>
      <c r="F501" s="330"/>
      <c r="G501" s="275"/>
      <c r="H501" s="280"/>
      <c r="I501" s="296"/>
      <c r="J501" s="302" t="s">
        <v>580</v>
      </c>
      <c r="K501" s="302"/>
      <c r="L501" s="280"/>
      <c r="M501" s="280"/>
      <c r="N501" s="297">
        <v>3</v>
      </c>
      <c r="O501" s="552">
        <f t="shared" si="118"/>
        <v>75</v>
      </c>
      <c r="P501" s="553">
        <f t="shared" si="119"/>
        <v>75</v>
      </c>
      <c r="Q501" s="552">
        <f t="shared" si="120"/>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25">
      <c r="A502" s="250"/>
      <c r="B502" s="259"/>
      <c r="C502" s="252">
        <f t="shared" si="108"/>
        <v>4</v>
      </c>
      <c r="D502" s="275"/>
      <c r="E502" s="330"/>
      <c r="F502" s="330"/>
      <c r="G502" s="275"/>
      <c r="H502" s="280"/>
      <c r="I502" s="296"/>
      <c r="J502" s="302" t="s">
        <v>581</v>
      </c>
      <c r="K502" s="302"/>
      <c r="L502" s="280"/>
      <c r="M502" s="280"/>
      <c r="N502" s="297">
        <v>3</v>
      </c>
      <c r="O502" s="552">
        <f t="shared" si="118"/>
        <v>75</v>
      </c>
      <c r="P502" s="553">
        <f t="shared" si="119"/>
        <v>75</v>
      </c>
      <c r="Q502" s="552">
        <f t="shared" si="120"/>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2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25">
      <c r="A504" s="250"/>
      <c r="B504" s="259"/>
      <c r="C504" s="252">
        <f t="shared" si="108"/>
        <v>4</v>
      </c>
      <c r="D504" s="275"/>
      <c r="E504" s="330"/>
      <c r="F504" s="330"/>
      <c r="G504" s="275"/>
      <c r="H504" s="280"/>
      <c r="I504" s="296"/>
      <c r="J504" s="302" t="s">
        <v>555</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25">
      <c r="A505" s="250"/>
      <c r="B505" s="259"/>
      <c r="C505" s="252">
        <f t="shared" si="108"/>
        <v>4</v>
      </c>
      <c r="D505" s="275"/>
      <c r="E505" s="330"/>
      <c r="F505" s="330"/>
      <c r="G505" s="275"/>
      <c r="H505" s="296"/>
      <c r="I505" s="296">
        <v>2</v>
      </c>
      <c r="J505" s="302" t="s">
        <v>870</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25">
      <c r="A506" s="250"/>
      <c r="B506" s="259"/>
      <c r="C506" s="252">
        <f t="shared" si="108"/>
        <v>4</v>
      </c>
      <c r="D506" s="275"/>
      <c r="E506" s="330"/>
      <c r="F506" s="330"/>
      <c r="G506" s="275"/>
      <c r="H506" s="280"/>
      <c r="I506" s="296"/>
      <c r="J506" s="302" t="s">
        <v>871</v>
      </c>
      <c r="K506" s="302"/>
      <c r="L506" s="280"/>
      <c r="M506" s="280"/>
      <c r="N506" s="297">
        <v>1</v>
      </c>
      <c r="O506" s="552">
        <f t="shared" ref="O506" si="121">IF(N506=0,0,N506+72)</f>
        <v>73</v>
      </c>
      <c r="P506" s="553">
        <f t="shared" ref="P506" si="122">O506</f>
        <v>73</v>
      </c>
      <c r="Q506" s="552">
        <f t="shared" ref="Q506" si="123">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25">
      <c r="A507" s="250"/>
      <c r="B507" s="259"/>
      <c r="C507" s="252">
        <f t="shared" si="108"/>
        <v>4</v>
      </c>
      <c r="D507" s="275"/>
      <c r="E507" s="330"/>
      <c r="F507" s="330"/>
      <c r="G507" s="275"/>
      <c r="H507" s="280"/>
      <c r="I507" s="296"/>
      <c r="J507" s="302" t="s">
        <v>139</v>
      </c>
      <c r="K507" s="302"/>
      <c r="L507" s="280"/>
      <c r="M507" s="280"/>
      <c r="N507" s="297">
        <v>4</v>
      </c>
      <c r="O507" s="552">
        <f t="shared" ref="O507:O512" si="124">IF(N507=0,0,N507+72)</f>
        <v>76</v>
      </c>
      <c r="P507" s="553">
        <f t="shared" ref="P507:P512" si="125">O507</f>
        <v>76</v>
      </c>
      <c r="Q507" s="552">
        <f t="shared" ref="Q507:Q512" si="126">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25">
      <c r="A508" s="250"/>
      <c r="B508" s="259"/>
      <c r="C508" s="252">
        <f t="shared" si="108"/>
        <v>4</v>
      </c>
      <c r="D508" s="275"/>
      <c r="E508" s="330"/>
      <c r="F508" s="330"/>
      <c r="G508" s="275"/>
      <c r="H508" s="280"/>
      <c r="I508" s="296"/>
      <c r="J508" s="302" t="s">
        <v>579</v>
      </c>
      <c r="K508" s="302"/>
      <c r="L508" s="280"/>
      <c r="M508" s="280"/>
      <c r="N508" s="297">
        <v>5</v>
      </c>
      <c r="O508" s="552">
        <f t="shared" si="124"/>
        <v>77</v>
      </c>
      <c r="P508" s="553">
        <f t="shared" si="125"/>
        <v>77</v>
      </c>
      <c r="Q508" s="552">
        <f t="shared" si="126"/>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25">
      <c r="A509" s="250"/>
      <c r="B509" s="259"/>
      <c r="C509" s="252">
        <f t="shared" si="108"/>
        <v>4</v>
      </c>
      <c r="D509" s="275"/>
      <c r="E509" s="330"/>
      <c r="F509" s="330"/>
      <c r="G509" s="275"/>
      <c r="H509" s="280"/>
      <c r="I509" s="296"/>
      <c r="J509" s="302" t="s">
        <v>580</v>
      </c>
      <c r="K509" s="302"/>
      <c r="L509" s="280"/>
      <c r="M509" s="280"/>
      <c r="N509" s="297">
        <v>5</v>
      </c>
      <c r="O509" s="552">
        <f t="shared" si="124"/>
        <v>77</v>
      </c>
      <c r="P509" s="553">
        <f t="shared" si="125"/>
        <v>77</v>
      </c>
      <c r="Q509" s="552">
        <f t="shared" si="126"/>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25">
      <c r="A510" s="250"/>
      <c r="B510" s="259"/>
      <c r="C510" s="252">
        <f t="shared" si="108"/>
        <v>4</v>
      </c>
      <c r="D510" s="275"/>
      <c r="E510" s="330"/>
      <c r="F510" s="330"/>
      <c r="G510" s="275"/>
      <c r="H510" s="280"/>
      <c r="I510" s="296"/>
      <c r="J510" s="302" t="s">
        <v>581</v>
      </c>
      <c r="K510" s="302"/>
      <c r="L510" s="280"/>
      <c r="M510" s="280"/>
      <c r="N510" s="297">
        <v>6</v>
      </c>
      <c r="O510" s="552">
        <f t="shared" si="124"/>
        <v>78</v>
      </c>
      <c r="P510" s="553">
        <f t="shared" si="125"/>
        <v>78</v>
      </c>
      <c r="Q510" s="552">
        <f t="shared" si="126"/>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25">
      <c r="A511" s="250"/>
      <c r="B511" s="259"/>
      <c r="C511" s="252">
        <f t="shared" si="108"/>
        <v>4</v>
      </c>
      <c r="D511" s="275"/>
      <c r="E511" s="330"/>
      <c r="F511" s="330"/>
      <c r="G511" s="275"/>
      <c r="H511" s="280"/>
      <c r="I511" s="296"/>
      <c r="J511" s="302" t="s">
        <v>582</v>
      </c>
      <c r="K511" s="302"/>
      <c r="L511" s="280"/>
      <c r="M511" s="280"/>
      <c r="N511" s="297">
        <v>6</v>
      </c>
      <c r="O511" s="552">
        <f t="shared" si="124"/>
        <v>78</v>
      </c>
      <c r="P511" s="553">
        <f t="shared" si="125"/>
        <v>78</v>
      </c>
      <c r="Q511" s="552">
        <f t="shared" si="126"/>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25">
      <c r="A512" s="250"/>
      <c r="B512" s="259"/>
      <c r="C512" s="252">
        <f t="shared" si="108"/>
        <v>4</v>
      </c>
      <c r="D512" s="275"/>
      <c r="E512" s="330"/>
      <c r="F512" s="330"/>
      <c r="G512" s="275"/>
      <c r="H512" s="280"/>
      <c r="I512" s="296"/>
      <c r="J512" s="302" t="s">
        <v>555</v>
      </c>
      <c r="K512" s="302"/>
      <c r="L512" s="280"/>
      <c r="M512" s="280"/>
      <c r="N512" s="297">
        <v>6</v>
      </c>
      <c r="O512" s="552">
        <f t="shared" si="124"/>
        <v>78</v>
      </c>
      <c r="P512" s="553">
        <f t="shared" si="125"/>
        <v>78</v>
      </c>
      <c r="Q512" s="552">
        <f t="shared" si="126"/>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25">
      <c r="A513" s="250"/>
      <c r="B513" s="259"/>
      <c r="C513" s="252">
        <f t="shared" si="108"/>
        <v>4</v>
      </c>
      <c r="D513" s="275"/>
      <c r="E513" s="330"/>
      <c r="F513" s="330"/>
      <c r="G513" s="275"/>
      <c r="H513" s="296"/>
      <c r="I513" s="296">
        <v>3</v>
      </c>
      <c r="J513" s="302" t="s">
        <v>870</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25">
      <c r="A514" s="250"/>
      <c r="B514" s="259"/>
      <c r="C514" s="252">
        <f t="shared" si="108"/>
        <v>4</v>
      </c>
      <c r="D514" s="275"/>
      <c r="E514" s="330"/>
      <c r="F514" s="330"/>
      <c r="G514" s="275"/>
      <c r="H514" s="280"/>
      <c r="I514" s="296"/>
      <c r="J514" s="302" t="s">
        <v>871</v>
      </c>
      <c r="K514" s="302"/>
      <c r="L514" s="280"/>
      <c r="M514" s="280"/>
      <c r="N514" s="297">
        <v>1</v>
      </c>
      <c r="O514" s="552">
        <f t="shared" ref="O514" si="127">IF(N514=0,0,N514+72)</f>
        <v>73</v>
      </c>
      <c r="P514" s="553">
        <f t="shared" ref="P514" si="128">O514</f>
        <v>73</v>
      </c>
      <c r="Q514" s="552">
        <f t="shared" ref="Q514" si="129">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25">
      <c r="A515" s="250"/>
      <c r="B515" s="259"/>
      <c r="C515" s="252">
        <f t="shared" si="108"/>
        <v>4</v>
      </c>
      <c r="D515" s="275"/>
      <c r="E515" s="330"/>
      <c r="F515" s="330"/>
      <c r="G515" s="275"/>
      <c r="H515" s="280"/>
      <c r="I515" s="296"/>
      <c r="J515" s="302" t="s">
        <v>139</v>
      </c>
      <c r="K515" s="302"/>
      <c r="L515" s="280"/>
      <c r="M515" s="280"/>
      <c r="N515" s="297">
        <v>7</v>
      </c>
      <c r="O515" s="552">
        <f t="shared" ref="O515:O520" si="130">IF(N515=0,0,N515+72)</f>
        <v>79</v>
      </c>
      <c r="P515" s="553">
        <f t="shared" ref="P515:P520" si="131">O515</f>
        <v>79</v>
      </c>
      <c r="Q515" s="552">
        <f t="shared" ref="Q515:Q520" si="132">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25">
      <c r="A516" s="250"/>
      <c r="B516" s="259"/>
      <c r="C516" s="252">
        <f t="shared" si="108"/>
        <v>4</v>
      </c>
      <c r="D516" s="275"/>
      <c r="E516" s="330"/>
      <c r="F516" s="330"/>
      <c r="G516" s="275"/>
      <c r="H516" s="280"/>
      <c r="I516" s="296"/>
      <c r="J516" s="302" t="s">
        <v>579</v>
      </c>
      <c r="K516" s="302"/>
      <c r="L516" s="280"/>
      <c r="M516" s="280"/>
      <c r="N516" s="297">
        <v>8</v>
      </c>
      <c r="O516" s="552">
        <f t="shared" si="130"/>
        <v>80</v>
      </c>
      <c r="P516" s="553">
        <f t="shared" si="131"/>
        <v>80</v>
      </c>
      <c r="Q516" s="552">
        <f t="shared" si="132"/>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25">
      <c r="A517" s="250"/>
      <c r="B517" s="259"/>
      <c r="C517" s="252">
        <f t="shared" si="108"/>
        <v>4</v>
      </c>
      <c r="D517" s="275"/>
      <c r="E517" s="330"/>
      <c r="F517" s="330"/>
      <c r="G517" s="275"/>
      <c r="H517" s="280"/>
      <c r="I517" s="296"/>
      <c r="J517" s="302" t="s">
        <v>580</v>
      </c>
      <c r="K517" s="302"/>
      <c r="L517" s="280"/>
      <c r="M517" s="280"/>
      <c r="N517" s="297">
        <v>8</v>
      </c>
      <c r="O517" s="552">
        <f t="shared" si="130"/>
        <v>80</v>
      </c>
      <c r="P517" s="553">
        <f t="shared" si="131"/>
        <v>80</v>
      </c>
      <c r="Q517" s="552">
        <f t="shared" si="132"/>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25">
      <c r="A518" s="250"/>
      <c r="B518" s="259"/>
      <c r="C518" s="252">
        <f t="shared" si="108"/>
        <v>4</v>
      </c>
      <c r="D518" s="275"/>
      <c r="E518" s="330"/>
      <c r="F518" s="330"/>
      <c r="G518" s="275"/>
      <c r="H518" s="280"/>
      <c r="I518" s="296"/>
      <c r="J518" s="302" t="s">
        <v>581</v>
      </c>
      <c r="K518" s="302"/>
      <c r="L518" s="280"/>
      <c r="M518" s="280"/>
      <c r="N518" s="297">
        <v>9</v>
      </c>
      <c r="O518" s="552">
        <f t="shared" si="130"/>
        <v>81</v>
      </c>
      <c r="P518" s="553">
        <f t="shared" si="131"/>
        <v>81</v>
      </c>
      <c r="Q518" s="552">
        <f t="shared" si="132"/>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25">
      <c r="A519" s="250"/>
      <c r="B519" s="259"/>
      <c r="C519" s="252">
        <f t="shared" si="108"/>
        <v>4</v>
      </c>
      <c r="D519" s="275"/>
      <c r="E519" s="330"/>
      <c r="F519" s="330"/>
      <c r="G519" s="275"/>
      <c r="H519" s="280"/>
      <c r="I519" s="296"/>
      <c r="J519" s="302" t="s">
        <v>582</v>
      </c>
      <c r="K519" s="302"/>
      <c r="L519" s="280"/>
      <c r="M519" s="280"/>
      <c r="N519" s="297">
        <v>9</v>
      </c>
      <c r="O519" s="552">
        <f t="shared" si="130"/>
        <v>81</v>
      </c>
      <c r="P519" s="553">
        <f t="shared" si="131"/>
        <v>81</v>
      </c>
      <c r="Q519" s="552">
        <f t="shared" si="132"/>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25">
      <c r="A520" s="250"/>
      <c r="B520" s="259"/>
      <c r="C520" s="252">
        <f t="shared" si="108"/>
        <v>4</v>
      </c>
      <c r="D520" s="275"/>
      <c r="E520" s="330"/>
      <c r="F520" s="330"/>
      <c r="G520" s="275"/>
      <c r="H520" s="280"/>
      <c r="I520" s="296"/>
      <c r="J520" s="302" t="s">
        <v>555</v>
      </c>
      <c r="K520" s="302"/>
      <c r="L520" s="280"/>
      <c r="M520" s="280"/>
      <c r="N520" s="297">
        <v>10</v>
      </c>
      <c r="O520" s="552">
        <f t="shared" si="130"/>
        <v>82</v>
      </c>
      <c r="P520" s="553">
        <f t="shared" si="131"/>
        <v>82</v>
      </c>
      <c r="Q520" s="552">
        <f t="shared" si="132"/>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25">
      <c r="A521" s="250"/>
      <c r="B521" s="259"/>
      <c r="C521" s="252">
        <f t="shared" si="108"/>
        <v>4</v>
      </c>
      <c r="D521" s="275"/>
      <c r="E521" s="330"/>
      <c r="F521" s="330"/>
      <c r="G521" s="275"/>
      <c r="H521" s="296"/>
      <c r="I521" s="296">
        <v>4</v>
      </c>
      <c r="J521" s="302" t="s">
        <v>870</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25">
      <c r="A522" s="250"/>
      <c r="B522" s="259"/>
      <c r="C522" s="252">
        <f t="shared" si="108"/>
        <v>4</v>
      </c>
      <c r="D522" s="275"/>
      <c r="E522" s="330"/>
      <c r="F522" s="330"/>
      <c r="G522" s="275"/>
      <c r="H522" s="280"/>
      <c r="I522" s="296"/>
      <c r="J522" s="302" t="s">
        <v>871</v>
      </c>
      <c r="K522" s="302"/>
      <c r="L522" s="280"/>
      <c r="M522" s="280"/>
      <c r="N522" s="297">
        <v>1</v>
      </c>
      <c r="O522" s="552">
        <f t="shared" ref="O522" si="133">IF(N522=0,0,N522+72)</f>
        <v>73</v>
      </c>
      <c r="P522" s="553">
        <f t="shared" ref="P522" si="134">O522</f>
        <v>73</v>
      </c>
      <c r="Q522" s="552">
        <f t="shared" ref="Q522" si="135">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25">
      <c r="A523" s="250"/>
      <c r="B523" s="259"/>
      <c r="C523" s="252">
        <f t="shared" si="108"/>
        <v>4</v>
      </c>
      <c r="D523" s="275"/>
      <c r="E523" s="330"/>
      <c r="F523" s="330"/>
      <c r="G523" s="275"/>
      <c r="H523" s="280"/>
      <c r="I523" s="296"/>
      <c r="J523" s="302" t="s">
        <v>139</v>
      </c>
      <c r="K523" s="302"/>
      <c r="L523" s="280"/>
      <c r="M523" s="280"/>
      <c r="N523" s="297">
        <v>11</v>
      </c>
      <c r="O523" s="552">
        <f t="shared" ref="O523:O528" si="136">IF(N523=0,0,N523+72)</f>
        <v>83</v>
      </c>
      <c r="P523" s="553">
        <f t="shared" ref="P523:P528" si="137">O523</f>
        <v>83</v>
      </c>
      <c r="Q523" s="552">
        <f t="shared" ref="Q523:Q528" si="138">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25">
      <c r="A524" s="250"/>
      <c r="B524" s="259"/>
      <c r="C524" s="252">
        <f t="shared" si="108"/>
        <v>4</v>
      </c>
      <c r="D524" s="275"/>
      <c r="E524" s="330"/>
      <c r="F524" s="330"/>
      <c r="G524" s="275"/>
      <c r="H524" s="280"/>
      <c r="I524" s="296"/>
      <c r="J524" s="302" t="s">
        <v>579</v>
      </c>
      <c r="K524" s="302"/>
      <c r="L524" s="280"/>
      <c r="M524" s="280"/>
      <c r="N524" s="297">
        <v>12</v>
      </c>
      <c r="O524" s="552">
        <f t="shared" si="136"/>
        <v>84</v>
      </c>
      <c r="P524" s="553">
        <f t="shared" si="137"/>
        <v>84</v>
      </c>
      <c r="Q524" s="552">
        <f t="shared" si="138"/>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25">
      <c r="A525" s="250"/>
      <c r="B525" s="259"/>
      <c r="C525" s="252">
        <f t="shared" si="108"/>
        <v>4</v>
      </c>
      <c r="D525" s="275"/>
      <c r="E525" s="330"/>
      <c r="F525" s="330"/>
      <c r="G525" s="275"/>
      <c r="H525" s="280"/>
      <c r="I525" s="296"/>
      <c r="J525" s="302" t="s">
        <v>580</v>
      </c>
      <c r="K525" s="302"/>
      <c r="L525" s="280"/>
      <c r="M525" s="280"/>
      <c r="N525" s="297">
        <v>12</v>
      </c>
      <c r="O525" s="552">
        <f t="shared" si="136"/>
        <v>84</v>
      </c>
      <c r="P525" s="553">
        <f t="shared" si="137"/>
        <v>84</v>
      </c>
      <c r="Q525" s="552">
        <f t="shared" si="138"/>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25">
      <c r="A526" s="250"/>
      <c r="B526" s="259"/>
      <c r="C526" s="252">
        <f t="shared" si="108"/>
        <v>4</v>
      </c>
      <c r="D526" s="275"/>
      <c r="E526" s="330"/>
      <c r="F526" s="330"/>
      <c r="G526" s="275"/>
      <c r="H526" s="280"/>
      <c r="I526" s="296"/>
      <c r="J526" s="302" t="s">
        <v>581</v>
      </c>
      <c r="K526" s="302"/>
      <c r="L526" s="280"/>
      <c r="M526" s="280"/>
      <c r="N526" s="297">
        <v>13</v>
      </c>
      <c r="O526" s="552">
        <f t="shared" si="136"/>
        <v>85</v>
      </c>
      <c r="P526" s="553">
        <f t="shared" si="137"/>
        <v>85</v>
      </c>
      <c r="Q526" s="552">
        <f t="shared" si="138"/>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25">
      <c r="A527" s="250"/>
      <c r="B527" s="259"/>
      <c r="C527" s="252">
        <f t="shared" si="108"/>
        <v>4</v>
      </c>
      <c r="D527" s="275"/>
      <c r="E527" s="330"/>
      <c r="F527" s="330"/>
      <c r="G527" s="275"/>
      <c r="H527" s="280"/>
      <c r="I527" s="296"/>
      <c r="J527" s="302" t="s">
        <v>582</v>
      </c>
      <c r="K527" s="302"/>
      <c r="L527" s="280"/>
      <c r="M527" s="280"/>
      <c r="N527" s="297">
        <v>13</v>
      </c>
      <c r="O527" s="552">
        <f t="shared" si="136"/>
        <v>85</v>
      </c>
      <c r="P527" s="553">
        <f t="shared" si="137"/>
        <v>85</v>
      </c>
      <c r="Q527" s="552">
        <f t="shared" si="138"/>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25">
      <c r="A528" s="250"/>
      <c r="B528" s="259"/>
      <c r="C528" s="252">
        <f t="shared" si="108"/>
        <v>4</v>
      </c>
      <c r="D528" s="275"/>
      <c r="E528" s="330"/>
      <c r="F528" s="330"/>
      <c r="G528" s="275"/>
      <c r="H528" s="280"/>
      <c r="I528" s="296"/>
      <c r="J528" s="302" t="s">
        <v>555</v>
      </c>
      <c r="K528" s="302"/>
      <c r="L528" s="280"/>
      <c r="M528" s="280"/>
      <c r="N528" s="297">
        <v>14</v>
      </c>
      <c r="O528" s="552">
        <f t="shared" si="136"/>
        <v>86</v>
      </c>
      <c r="P528" s="553">
        <f t="shared" si="137"/>
        <v>86</v>
      </c>
      <c r="Q528" s="552">
        <f t="shared" si="138"/>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25">
      <c r="A529" s="250"/>
      <c r="B529" s="259"/>
      <c r="C529" s="252">
        <f>INT($C$229)+4</f>
        <v>5</v>
      </c>
      <c r="D529" s="275"/>
      <c r="E529" s="330"/>
      <c r="F529" s="330"/>
      <c r="G529" s="275"/>
      <c r="H529" s="296" t="str">
        <f>H$249</f>
        <v>Win</v>
      </c>
      <c r="I529" s="296">
        <v>0</v>
      </c>
      <c r="J529" s="302" t="s">
        <v>573</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25">
      <c r="A530" s="250"/>
      <c r="B530" s="259"/>
      <c r="C530" s="252">
        <f t="shared" si="108"/>
        <v>4</v>
      </c>
      <c r="D530" s="275"/>
      <c r="E530" s="330"/>
      <c r="F530" s="330"/>
      <c r="G530" s="275"/>
      <c r="H530" s="280"/>
      <c r="I530" s="296"/>
      <c r="J530" s="302" t="s">
        <v>871</v>
      </c>
      <c r="K530" s="302"/>
      <c r="L530" s="280"/>
      <c r="M530" s="280"/>
      <c r="N530" s="555">
        <f t="shared" ref="N530:N536" si="139">IF(N490=0,0,N490+24)</f>
        <v>25</v>
      </c>
      <c r="O530" s="552">
        <f t="shared" ref="O530" si="140">IF(N530=0,0,N530+72)</f>
        <v>97</v>
      </c>
      <c r="P530" s="553">
        <f t="shared" ref="P530" si="141">O530</f>
        <v>97</v>
      </c>
      <c r="Q530" s="552">
        <f t="shared" ref="Q530" si="142">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25">
      <c r="A531" s="250"/>
      <c r="B531" s="259"/>
      <c r="C531" s="252">
        <f t="shared" ref="C531:C603" si="143">INT($C$229)+4</f>
        <v>5</v>
      </c>
      <c r="D531" s="275"/>
      <c r="E531" s="330"/>
      <c r="F531" s="330"/>
      <c r="G531" s="275"/>
      <c r="H531" s="280"/>
      <c r="I531" s="296"/>
      <c r="J531" s="302" t="s">
        <v>139</v>
      </c>
      <c r="K531" s="302"/>
      <c r="L531" s="280"/>
      <c r="M531" s="280"/>
      <c r="N531" s="555">
        <f t="shared" si="139"/>
        <v>0</v>
      </c>
      <c r="O531" s="552">
        <f t="shared" ref="O531:O536" si="144">IF(N531=0,0,N531+72)</f>
        <v>0</v>
      </c>
      <c r="P531" s="553">
        <f t="shared" ref="P531:P536" si="145">O531</f>
        <v>0</v>
      </c>
      <c r="Q531" s="552">
        <f t="shared" ref="Q531:Q536" si="146">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25">
      <c r="A532" s="250"/>
      <c r="B532" s="259"/>
      <c r="C532" s="252">
        <f t="shared" si="143"/>
        <v>5</v>
      </c>
      <c r="D532" s="275"/>
      <c r="E532" s="330"/>
      <c r="F532" s="330"/>
      <c r="G532" s="275"/>
      <c r="H532" s="280"/>
      <c r="I532" s="296"/>
      <c r="J532" s="302" t="s">
        <v>579</v>
      </c>
      <c r="K532" s="302"/>
      <c r="L532" s="280"/>
      <c r="M532" s="280"/>
      <c r="N532" s="555">
        <f t="shared" si="139"/>
        <v>0</v>
      </c>
      <c r="O532" s="552">
        <f t="shared" si="144"/>
        <v>0</v>
      </c>
      <c r="P532" s="553">
        <f t="shared" si="145"/>
        <v>0</v>
      </c>
      <c r="Q532" s="552">
        <f t="shared" si="146"/>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25">
      <c r="A533" s="250"/>
      <c r="B533" s="259"/>
      <c r="C533" s="252">
        <f t="shared" si="143"/>
        <v>5</v>
      </c>
      <c r="D533" s="275"/>
      <c r="E533" s="330"/>
      <c r="F533" s="330"/>
      <c r="G533" s="275"/>
      <c r="H533" s="280"/>
      <c r="I533" s="296"/>
      <c r="J533" s="302" t="s">
        <v>580</v>
      </c>
      <c r="K533" s="302"/>
      <c r="L533" s="280"/>
      <c r="M533" s="280"/>
      <c r="N533" s="555">
        <f t="shared" si="139"/>
        <v>0</v>
      </c>
      <c r="O533" s="552">
        <f t="shared" si="144"/>
        <v>0</v>
      </c>
      <c r="P533" s="553">
        <f t="shared" si="145"/>
        <v>0</v>
      </c>
      <c r="Q533" s="552">
        <f t="shared" si="146"/>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25">
      <c r="A534" s="250"/>
      <c r="B534" s="259"/>
      <c r="C534" s="252">
        <f t="shared" si="143"/>
        <v>5</v>
      </c>
      <c r="D534" s="275"/>
      <c r="E534" s="330"/>
      <c r="F534" s="330"/>
      <c r="G534" s="275"/>
      <c r="H534" s="280"/>
      <c r="I534" s="296"/>
      <c r="J534" s="302" t="s">
        <v>581</v>
      </c>
      <c r="K534" s="302"/>
      <c r="L534" s="280"/>
      <c r="M534" s="280"/>
      <c r="N534" s="555">
        <f t="shared" si="139"/>
        <v>0</v>
      </c>
      <c r="O534" s="552">
        <f t="shared" si="144"/>
        <v>0</v>
      </c>
      <c r="P534" s="553">
        <f t="shared" si="145"/>
        <v>0</v>
      </c>
      <c r="Q534" s="552">
        <f t="shared" si="146"/>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2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25">
      <c r="A536" s="250"/>
      <c r="B536" s="259"/>
      <c r="C536" s="252">
        <f t="shared" si="143"/>
        <v>5</v>
      </c>
      <c r="D536" s="275"/>
      <c r="E536" s="330"/>
      <c r="F536" s="330"/>
      <c r="G536" s="275"/>
      <c r="H536" s="280"/>
      <c r="I536" s="296"/>
      <c r="J536" s="302" t="s">
        <v>555</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25">
      <c r="A537" s="250"/>
      <c r="B537" s="259"/>
      <c r="C537" s="252">
        <f t="shared" si="143"/>
        <v>5</v>
      </c>
      <c r="D537" s="275"/>
      <c r="E537" s="330"/>
      <c r="F537" s="330"/>
      <c r="G537" s="275"/>
      <c r="H537" s="296"/>
      <c r="I537" s="296">
        <v>1</v>
      </c>
      <c r="J537" s="302" t="s">
        <v>573</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25">
      <c r="A538" s="250"/>
      <c r="B538" s="259"/>
      <c r="C538" s="252">
        <f t="shared" ref="C538" si="147">INT($C$229)+3</f>
        <v>4</v>
      </c>
      <c r="D538" s="275"/>
      <c r="E538" s="330"/>
      <c r="F538" s="330"/>
      <c r="G538" s="275"/>
      <c r="H538" s="280"/>
      <c r="I538" s="296"/>
      <c r="J538" s="302" t="s">
        <v>871</v>
      </c>
      <c r="K538" s="302"/>
      <c r="L538" s="280"/>
      <c r="M538" s="280"/>
      <c r="N538" s="555">
        <f t="shared" ref="N538:N544" si="148">IF(N498=0,0,N498+24)</f>
        <v>25</v>
      </c>
      <c r="O538" s="552">
        <f t="shared" ref="O538" si="149">IF(N538=0,0,N538+72)</f>
        <v>97</v>
      </c>
      <c r="P538" s="553">
        <f t="shared" ref="P538" si="150">O538</f>
        <v>97</v>
      </c>
      <c r="Q538" s="552">
        <f t="shared" ref="Q538" si="151">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25">
      <c r="A539" s="250"/>
      <c r="B539" s="259"/>
      <c r="C539" s="252">
        <f t="shared" si="143"/>
        <v>5</v>
      </c>
      <c r="D539" s="275"/>
      <c r="E539" s="330"/>
      <c r="F539" s="330"/>
      <c r="G539" s="275"/>
      <c r="H539" s="280"/>
      <c r="I539" s="296"/>
      <c r="J539" s="302" t="s">
        <v>139</v>
      </c>
      <c r="K539" s="302"/>
      <c r="L539" s="280"/>
      <c r="M539" s="280"/>
      <c r="N539" s="555">
        <f t="shared" si="148"/>
        <v>26</v>
      </c>
      <c r="O539" s="552">
        <f t="shared" ref="O539:O544" si="152">IF(N539=0,0,N539+72)</f>
        <v>98</v>
      </c>
      <c r="P539" s="553">
        <f t="shared" ref="P539:P544" si="153">O539</f>
        <v>98</v>
      </c>
      <c r="Q539" s="552">
        <f t="shared" ref="Q539:Q544" si="154">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25">
      <c r="A540" s="250"/>
      <c r="B540" s="259"/>
      <c r="C540" s="252">
        <f t="shared" si="143"/>
        <v>5</v>
      </c>
      <c r="D540" s="275"/>
      <c r="E540" s="330"/>
      <c r="F540" s="330"/>
      <c r="G540" s="275"/>
      <c r="H540" s="280"/>
      <c r="I540" s="296"/>
      <c r="J540" s="302" t="s">
        <v>579</v>
      </c>
      <c r="K540" s="302"/>
      <c r="L540" s="280"/>
      <c r="M540" s="280"/>
      <c r="N540" s="555">
        <f t="shared" si="148"/>
        <v>27</v>
      </c>
      <c r="O540" s="552">
        <f t="shared" si="152"/>
        <v>99</v>
      </c>
      <c r="P540" s="553">
        <f t="shared" si="153"/>
        <v>99</v>
      </c>
      <c r="Q540" s="552">
        <f t="shared" si="154"/>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25">
      <c r="A541" s="250"/>
      <c r="B541" s="259"/>
      <c r="C541" s="252">
        <f t="shared" si="143"/>
        <v>5</v>
      </c>
      <c r="D541" s="275"/>
      <c r="E541" s="330"/>
      <c r="F541" s="330"/>
      <c r="G541" s="275"/>
      <c r="H541" s="280"/>
      <c r="I541" s="296"/>
      <c r="J541" s="302" t="s">
        <v>580</v>
      </c>
      <c r="K541" s="302"/>
      <c r="L541" s="280"/>
      <c r="M541" s="280"/>
      <c r="N541" s="555">
        <f t="shared" si="148"/>
        <v>27</v>
      </c>
      <c r="O541" s="552">
        <f t="shared" si="152"/>
        <v>99</v>
      </c>
      <c r="P541" s="553">
        <f t="shared" si="153"/>
        <v>99</v>
      </c>
      <c r="Q541" s="552">
        <f t="shared" si="154"/>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25">
      <c r="A542" s="250"/>
      <c r="B542" s="259"/>
      <c r="C542" s="252">
        <f t="shared" si="143"/>
        <v>5</v>
      </c>
      <c r="D542" s="275"/>
      <c r="E542" s="330"/>
      <c r="F542" s="330"/>
      <c r="G542" s="275"/>
      <c r="H542" s="280"/>
      <c r="I542" s="296"/>
      <c r="J542" s="302" t="s">
        <v>581</v>
      </c>
      <c r="K542" s="302"/>
      <c r="L542" s="280"/>
      <c r="M542" s="280"/>
      <c r="N542" s="555">
        <f t="shared" si="148"/>
        <v>27</v>
      </c>
      <c r="O542" s="552">
        <f t="shared" si="152"/>
        <v>99</v>
      </c>
      <c r="P542" s="553">
        <f t="shared" si="153"/>
        <v>99</v>
      </c>
      <c r="Q542" s="552">
        <f t="shared" si="154"/>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2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25">
      <c r="A544" s="250"/>
      <c r="B544" s="259"/>
      <c r="C544" s="252">
        <f t="shared" si="143"/>
        <v>5</v>
      </c>
      <c r="D544" s="275"/>
      <c r="E544" s="330"/>
      <c r="F544" s="330"/>
      <c r="G544" s="275"/>
      <c r="H544" s="280"/>
      <c r="I544" s="296"/>
      <c r="J544" s="302" t="s">
        <v>555</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25">
      <c r="A545" s="250"/>
      <c r="B545" s="259"/>
      <c r="C545" s="252">
        <f t="shared" si="143"/>
        <v>5</v>
      </c>
      <c r="D545" s="275"/>
      <c r="E545" s="330"/>
      <c r="F545" s="330"/>
      <c r="G545" s="275"/>
      <c r="H545" s="296"/>
      <c r="I545" s="296">
        <v>2</v>
      </c>
      <c r="J545" s="302" t="s">
        <v>573</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25">
      <c r="A546" s="250"/>
      <c r="B546" s="259"/>
      <c r="C546" s="252">
        <f t="shared" ref="C546" si="155">INT($C$229)+3</f>
        <v>4</v>
      </c>
      <c r="D546" s="275"/>
      <c r="E546" s="330"/>
      <c r="F546" s="330"/>
      <c r="G546" s="275"/>
      <c r="H546" s="280"/>
      <c r="I546" s="296"/>
      <c r="J546" s="302" t="s">
        <v>871</v>
      </c>
      <c r="K546" s="302"/>
      <c r="L546" s="280"/>
      <c r="M546" s="280"/>
      <c r="N546" s="555">
        <f t="shared" ref="N546:N552" si="156">IF(N506=0,0,N506+24)</f>
        <v>25</v>
      </c>
      <c r="O546" s="552">
        <f t="shared" ref="O546" si="157">IF(N546=0,0,N546+72)</f>
        <v>97</v>
      </c>
      <c r="P546" s="553">
        <f t="shared" ref="P546" si="158">O546</f>
        <v>97</v>
      </c>
      <c r="Q546" s="552">
        <f t="shared" ref="Q546" si="159">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25">
      <c r="A547" s="250"/>
      <c r="B547" s="259"/>
      <c r="C547" s="252">
        <f t="shared" si="143"/>
        <v>5</v>
      </c>
      <c r="D547" s="275"/>
      <c r="E547" s="330"/>
      <c r="F547" s="330"/>
      <c r="G547" s="275"/>
      <c r="H547" s="280"/>
      <c r="I547" s="296"/>
      <c r="J547" s="302" t="s">
        <v>139</v>
      </c>
      <c r="K547" s="302"/>
      <c r="L547" s="280"/>
      <c r="M547" s="280"/>
      <c r="N547" s="555">
        <f t="shared" si="156"/>
        <v>28</v>
      </c>
      <c r="O547" s="552">
        <f t="shared" ref="O547:O552" si="160">IF(N547=0,0,N547+72)</f>
        <v>100</v>
      </c>
      <c r="P547" s="553">
        <f t="shared" ref="P547:P552" si="161">O547</f>
        <v>100</v>
      </c>
      <c r="Q547" s="552">
        <f t="shared" ref="Q547:Q552" si="162">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25">
      <c r="A548" s="250"/>
      <c r="B548" s="259"/>
      <c r="C548" s="252">
        <f t="shared" si="143"/>
        <v>5</v>
      </c>
      <c r="D548" s="275"/>
      <c r="E548" s="330"/>
      <c r="F548" s="330"/>
      <c r="G548" s="275"/>
      <c r="H548" s="280"/>
      <c r="I548" s="296"/>
      <c r="J548" s="302" t="s">
        <v>579</v>
      </c>
      <c r="K548" s="302"/>
      <c r="L548" s="280"/>
      <c r="M548" s="280"/>
      <c r="N548" s="555">
        <f t="shared" si="156"/>
        <v>29</v>
      </c>
      <c r="O548" s="552">
        <f t="shared" si="160"/>
        <v>101</v>
      </c>
      <c r="P548" s="553">
        <f t="shared" si="161"/>
        <v>101</v>
      </c>
      <c r="Q548" s="552">
        <f t="shared" si="162"/>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25">
      <c r="A549" s="250"/>
      <c r="B549" s="259"/>
      <c r="C549" s="252">
        <f t="shared" si="143"/>
        <v>5</v>
      </c>
      <c r="D549" s="275"/>
      <c r="E549" s="330"/>
      <c r="F549" s="330"/>
      <c r="G549" s="275"/>
      <c r="H549" s="280"/>
      <c r="I549" s="296"/>
      <c r="J549" s="302" t="s">
        <v>580</v>
      </c>
      <c r="K549" s="302"/>
      <c r="L549" s="280"/>
      <c r="M549" s="280"/>
      <c r="N549" s="555">
        <f t="shared" si="156"/>
        <v>29</v>
      </c>
      <c r="O549" s="552">
        <f t="shared" si="160"/>
        <v>101</v>
      </c>
      <c r="P549" s="553">
        <f t="shared" si="161"/>
        <v>101</v>
      </c>
      <c r="Q549" s="552">
        <f t="shared" si="162"/>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25">
      <c r="A550" s="250"/>
      <c r="B550" s="259"/>
      <c r="C550" s="252">
        <f t="shared" si="143"/>
        <v>5</v>
      </c>
      <c r="D550" s="275"/>
      <c r="E550" s="330"/>
      <c r="F550" s="330"/>
      <c r="G550" s="275"/>
      <c r="H550" s="280"/>
      <c r="I550" s="296"/>
      <c r="J550" s="302" t="s">
        <v>581</v>
      </c>
      <c r="K550" s="302"/>
      <c r="L550" s="280"/>
      <c r="M550" s="280"/>
      <c r="N550" s="555">
        <f t="shared" si="156"/>
        <v>30</v>
      </c>
      <c r="O550" s="552">
        <f t="shared" si="160"/>
        <v>102</v>
      </c>
      <c r="P550" s="553">
        <f t="shared" si="161"/>
        <v>102</v>
      </c>
      <c r="Q550" s="552">
        <f t="shared" si="162"/>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25">
      <c r="A551" s="250"/>
      <c r="B551" s="259"/>
      <c r="C551" s="252">
        <f t="shared" si="143"/>
        <v>5</v>
      </c>
      <c r="D551" s="275"/>
      <c r="E551" s="330"/>
      <c r="F551" s="330"/>
      <c r="G551" s="275"/>
      <c r="H551" s="280"/>
      <c r="I551" s="296"/>
      <c r="J551" s="302" t="s">
        <v>582</v>
      </c>
      <c r="K551" s="302"/>
      <c r="L551" s="280"/>
      <c r="M551" s="280"/>
      <c r="N551" s="555">
        <f t="shared" si="156"/>
        <v>30</v>
      </c>
      <c r="O551" s="552">
        <f t="shared" si="160"/>
        <v>102</v>
      </c>
      <c r="P551" s="553">
        <f t="shared" si="161"/>
        <v>102</v>
      </c>
      <c r="Q551" s="552">
        <f t="shared" si="162"/>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25">
      <c r="A552" s="250"/>
      <c r="B552" s="259"/>
      <c r="C552" s="252">
        <f t="shared" si="143"/>
        <v>5</v>
      </c>
      <c r="D552" s="275"/>
      <c r="E552" s="330"/>
      <c r="F552" s="330"/>
      <c r="G552" s="275"/>
      <c r="H552" s="280"/>
      <c r="I552" s="296"/>
      <c r="J552" s="302" t="s">
        <v>555</v>
      </c>
      <c r="K552" s="302"/>
      <c r="L552" s="280"/>
      <c r="M552" s="280"/>
      <c r="N552" s="555">
        <f t="shared" si="156"/>
        <v>30</v>
      </c>
      <c r="O552" s="552">
        <f t="shared" si="160"/>
        <v>102</v>
      </c>
      <c r="P552" s="553">
        <f t="shared" si="161"/>
        <v>102</v>
      </c>
      <c r="Q552" s="552">
        <f t="shared" si="162"/>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25">
      <c r="A553" s="250"/>
      <c r="B553" s="259"/>
      <c r="C553" s="252">
        <f t="shared" si="143"/>
        <v>5</v>
      </c>
      <c r="D553" s="275"/>
      <c r="E553" s="330"/>
      <c r="F553" s="330"/>
      <c r="G553" s="275"/>
      <c r="H553" s="296"/>
      <c r="I553" s="296">
        <v>3</v>
      </c>
      <c r="J553" s="302" t="s">
        <v>573</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25">
      <c r="A554" s="250"/>
      <c r="B554" s="259"/>
      <c r="C554" s="252">
        <f t="shared" ref="C554" si="163">INT($C$229)+3</f>
        <v>4</v>
      </c>
      <c r="D554" s="275"/>
      <c r="E554" s="330"/>
      <c r="F554" s="330"/>
      <c r="G554" s="275"/>
      <c r="H554" s="280"/>
      <c r="I554" s="296"/>
      <c r="J554" s="302" t="s">
        <v>871</v>
      </c>
      <c r="K554" s="302"/>
      <c r="L554" s="280"/>
      <c r="M554" s="280"/>
      <c r="N554" s="555">
        <f t="shared" ref="N554:N560" si="164">IF(N514=0,0,N514+24)</f>
        <v>25</v>
      </c>
      <c r="O554" s="552">
        <f t="shared" ref="O554" si="165">IF(N554=0,0,N554+72)</f>
        <v>97</v>
      </c>
      <c r="P554" s="553">
        <f t="shared" ref="P554" si="166">O554</f>
        <v>97</v>
      </c>
      <c r="Q554" s="552">
        <f t="shared" ref="Q554" si="167">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25">
      <c r="A555" s="250"/>
      <c r="B555" s="259"/>
      <c r="C555" s="252">
        <f t="shared" si="143"/>
        <v>5</v>
      </c>
      <c r="D555" s="275"/>
      <c r="E555" s="330"/>
      <c r="F555" s="330"/>
      <c r="G555" s="275"/>
      <c r="H555" s="280"/>
      <c r="I555" s="296"/>
      <c r="J555" s="302" t="s">
        <v>139</v>
      </c>
      <c r="K555" s="302"/>
      <c r="L555" s="280"/>
      <c r="M555" s="280"/>
      <c r="N555" s="555">
        <f t="shared" si="164"/>
        <v>31</v>
      </c>
      <c r="O555" s="552">
        <f t="shared" ref="O555:O560" si="168">IF(N555=0,0,N555+72)</f>
        <v>103</v>
      </c>
      <c r="P555" s="553">
        <f t="shared" ref="P555:P568" si="169">O555</f>
        <v>103</v>
      </c>
      <c r="Q555" s="552">
        <f t="shared" ref="Q555:Q560" si="170">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25">
      <c r="A556" s="250"/>
      <c r="B556" s="259"/>
      <c r="C556" s="252">
        <f t="shared" si="143"/>
        <v>5</v>
      </c>
      <c r="D556" s="275"/>
      <c r="E556" s="330"/>
      <c r="F556" s="330"/>
      <c r="G556" s="275"/>
      <c r="H556" s="280"/>
      <c r="I556" s="296"/>
      <c r="J556" s="302" t="s">
        <v>579</v>
      </c>
      <c r="K556" s="302"/>
      <c r="L556" s="280"/>
      <c r="M556" s="280"/>
      <c r="N556" s="555">
        <f t="shared" si="164"/>
        <v>32</v>
      </c>
      <c r="O556" s="552">
        <f t="shared" si="168"/>
        <v>104</v>
      </c>
      <c r="P556" s="553">
        <f t="shared" si="169"/>
        <v>104</v>
      </c>
      <c r="Q556" s="552">
        <f t="shared" si="170"/>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25">
      <c r="A557" s="250"/>
      <c r="B557" s="259"/>
      <c r="C557" s="252">
        <f t="shared" si="143"/>
        <v>5</v>
      </c>
      <c r="D557" s="275"/>
      <c r="E557" s="330"/>
      <c r="F557" s="330"/>
      <c r="G557" s="275"/>
      <c r="H557" s="280"/>
      <c r="I557" s="296"/>
      <c r="J557" s="302" t="s">
        <v>580</v>
      </c>
      <c r="K557" s="302"/>
      <c r="L557" s="280"/>
      <c r="M557" s="280"/>
      <c r="N557" s="555">
        <f t="shared" si="164"/>
        <v>32</v>
      </c>
      <c r="O557" s="552">
        <f t="shared" si="168"/>
        <v>104</v>
      </c>
      <c r="P557" s="553">
        <f t="shared" si="169"/>
        <v>104</v>
      </c>
      <c r="Q557" s="552">
        <f t="shared" si="170"/>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25">
      <c r="A558" s="250"/>
      <c r="B558" s="259"/>
      <c r="C558" s="252">
        <f t="shared" si="143"/>
        <v>5</v>
      </c>
      <c r="D558" s="275"/>
      <c r="E558" s="330"/>
      <c r="F558" s="330"/>
      <c r="G558" s="275"/>
      <c r="H558" s="280"/>
      <c r="I558" s="296"/>
      <c r="J558" s="302" t="s">
        <v>581</v>
      </c>
      <c r="K558" s="302"/>
      <c r="L558" s="280"/>
      <c r="M558" s="280"/>
      <c r="N558" s="555">
        <f t="shared" si="164"/>
        <v>33</v>
      </c>
      <c r="O558" s="552">
        <f t="shared" si="168"/>
        <v>105</v>
      </c>
      <c r="P558" s="553">
        <f t="shared" si="169"/>
        <v>105</v>
      </c>
      <c r="Q558" s="552">
        <f t="shared" si="170"/>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25">
      <c r="A559" s="250"/>
      <c r="B559" s="259"/>
      <c r="C559" s="252">
        <f t="shared" si="143"/>
        <v>5</v>
      </c>
      <c r="D559" s="275"/>
      <c r="E559" s="330"/>
      <c r="F559" s="330"/>
      <c r="G559" s="275"/>
      <c r="H559" s="280"/>
      <c r="I559" s="296"/>
      <c r="J559" s="302" t="s">
        <v>582</v>
      </c>
      <c r="K559" s="302"/>
      <c r="L559" s="280"/>
      <c r="M559" s="280"/>
      <c r="N559" s="555">
        <f t="shared" si="164"/>
        <v>33</v>
      </c>
      <c r="O559" s="552">
        <f t="shared" si="168"/>
        <v>105</v>
      </c>
      <c r="P559" s="553">
        <f t="shared" si="169"/>
        <v>105</v>
      </c>
      <c r="Q559" s="552">
        <f t="shared" si="170"/>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25">
      <c r="A560" s="250"/>
      <c r="B560" s="259"/>
      <c r="C560" s="252">
        <f t="shared" si="143"/>
        <v>5</v>
      </c>
      <c r="D560" s="275"/>
      <c r="E560" s="330"/>
      <c r="F560" s="330"/>
      <c r="G560" s="275"/>
      <c r="H560" s="280"/>
      <c r="I560" s="296"/>
      <c r="J560" s="302" t="s">
        <v>555</v>
      </c>
      <c r="K560" s="302"/>
      <c r="L560" s="280"/>
      <c r="M560" s="280"/>
      <c r="N560" s="555">
        <f t="shared" si="164"/>
        <v>34</v>
      </c>
      <c r="O560" s="552">
        <f t="shared" si="168"/>
        <v>106</v>
      </c>
      <c r="P560" s="553">
        <f t="shared" si="169"/>
        <v>106</v>
      </c>
      <c r="Q560" s="552">
        <f t="shared" si="170"/>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25">
      <c r="A561" s="250"/>
      <c r="B561" s="259"/>
      <c r="C561" s="252">
        <f t="shared" si="143"/>
        <v>5</v>
      </c>
      <c r="D561" s="275"/>
      <c r="E561" s="330"/>
      <c r="F561" s="330"/>
      <c r="G561" s="275"/>
      <c r="H561" s="296"/>
      <c r="I561" s="296">
        <v>4</v>
      </c>
      <c r="J561" s="302" t="s">
        <v>573</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25">
      <c r="A562" s="250"/>
      <c r="B562" s="259"/>
      <c r="C562" s="252">
        <f t="shared" ref="C562" si="171">INT($C$229)+3</f>
        <v>4</v>
      </c>
      <c r="D562" s="275"/>
      <c r="E562" s="330"/>
      <c r="F562" s="330"/>
      <c r="G562" s="275"/>
      <c r="H562" s="280"/>
      <c r="I562" s="296"/>
      <c r="J562" s="302" t="s">
        <v>871</v>
      </c>
      <c r="K562" s="302"/>
      <c r="L562" s="280"/>
      <c r="M562" s="280"/>
      <c r="N562" s="555">
        <f t="shared" ref="N562:N568" si="172">IF(N522=0,0,N522+24)</f>
        <v>25</v>
      </c>
      <c r="O562" s="552">
        <f t="shared" ref="O562" si="173">IF(N562=0,0,N562+72)</f>
        <v>97</v>
      </c>
      <c r="P562" s="553">
        <f t="shared" ref="P562" si="174">O562</f>
        <v>97</v>
      </c>
      <c r="Q562" s="552">
        <f t="shared" ref="Q562" si="175">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25">
      <c r="A563" s="250"/>
      <c r="B563" s="259"/>
      <c r="C563" s="252">
        <f t="shared" si="143"/>
        <v>5</v>
      </c>
      <c r="D563" s="275"/>
      <c r="E563" s="330"/>
      <c r="F563" s="330"/>
      <c r="G563" s="275"/>
      <c r="H563" s="280"/>
      <c r="I563" s="296"/>
      <c r="J563" s="302" t="s">
        <v>139</v>
      </c>
      <c r="K563" s="302"/>
      <c r="L563" s="280"/>
      <c r="M563" s="280"/>
      <c r="N563" s="555">
        <f t="shared" si="172"/>
        <v>35</v>
      </c>
      <c r="O563" s="552">
        <f t="shared" ref="O563:O568" si="176">IF(N563=0,0,N563+72)</f>
        <v>107</v>
      </c>
      <c r="P563" s="553">
        <f t="shared" si="169"/>
        <v>107</v>
      </c>
      <c r="Q563" s="552">
        <f t="shared" ref="Q563:Q568" si="177">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25">
      <c r="A564" s="250"/>
      <c r="B564" s="259"/>
      <c r="C564" s="252">
        <f t="shared" si="143"/>
        <v>5</v>
      </c>
      <c r="D564" s="275"/>
      <c r="E564" s="330"/>
      <c r="F564" s="330"/>
      <c r="G564" s="275"/>
      <c r="H564" s="280"/>
      <c r="I564" s="296"/>
      <c r="J564" s="302" t="s">
        <v>579</v>
      </c>
      <c r="K564" s="302"/>
      <c r="L564" s="280"/>
      <c r="M564" s="280"/>
      <c r="N564" s="555">
        <f t="shared" si="172"/>
        <v>36</v>
      </c>
      <c r="O564" s="552">
        <f t="shared" si="176"/>
        <v>108</v>
      </c>
      <c r="P564" s="553">
        <f t="shared" si="169"/>
        <v>108</v>
      </c>
      <c r="Q564" s="552">
        <f t="shared" si="177"/>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25">
      <c r="A565" s="250"/>
      <c r="B565" s="259"/>
      <c r="C565" s="252">
        <f t="shared" si="143"/>
        <v>5</v>
      </c>
      <c r="D565" s="275"/>
      <c r="E565" s="330"/>
      <c r="F565" s="330"/>
      <c r="G565" s="275"/>
      <c r="H565" s="280"/>
      <c r="I565" s="296"/>
      <c r="J565" s="302" t="s">
        <v>580</v>
      </c>
      <c r="K565" s="302"/>
      <c r="L565" s="280"/>
      <c r="M565" s="280"/>
      <c r="N565" s="555">
        <f t="shared" si="172"/>
        <v>36</v>
      </c>
      <c r="O565" s="552">
        <f t="shared" si="176"/>
        <v>108</v>
      </c>
      <c r="P565" s="553">
        <f t="shared" si="169"/>
        <v>108</v>
      </c>
      <c r="Q565" s="552">
        <f t="shared" si="177"/>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25">
      <c r="A566" s="250"/>
      <c r="B566" s="259"/>
      <c r="C566" s="252">
        <f t="shared" si="143"/>
        <v>5</v>
      </c>
      <c r="D566" s="275"/>
      <c r="E566" s="330"/>
      <c r="F566" s="330"/>
      <c r="G566" s="275"/>
      <c r="H566" s="280"/>
      <c r="I566" s="296"/>
      <c r="J566" s="302" t="s">
        <v>581</v>
      </c>
      <c r="K566" s="302"/>
      <c r="L566" s="280"/>
      <c r="M566" s="280"/>
      <c r="N566" s="555">
        <f t="shared" si="172"/>
        <v>37</v>
      </c>
      <c r="O566" s="552">
        <f t="shared" si="176"/>
        <v>109</v>
      </c>
      <c r="P566" s="553">
        <f t="shared" si="169"/>
        <v>109</v>
      </c>
      <c r="Q566" s="552">
        <f t="shared" si="177"/>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25">
      <c r="A567" s="250"/>
      <c r="B567" s="259"/>
      <c r="C567" s="252">
        <f t="shared" si="143"/>
        <v>5</v>
      </c>
      <c r="D567" s="275"/>
      <c r="E567" s="330"/>
      <c r="F567" s="330"/>
      <c r="G567" s="275"/>
      <c r="H567" s="280"/>
      <c r="I567" s="296"/>
      <c r="J567" s="302" t="s">
        <v>582</v>
      </c>
      <c r="K567" s="302"/>
      <c r="L567" s="280"/>
      <c r="M567" s="280"/>
      <c r="N567" s="555">
        <f t="shared" si="172"/>
        <v>37</v>
      </c>
      <c r="O567" s="552">
        <f t="shared" si="176"/>
        <v>109</v>
      </c>
      <c r="P567" s="553">
        <f t="shared" si="169"/>
        <v>109</v>
      </c>
      <c r="Q567" s="552">
        <f t="shared" si="177"/>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25">
      <c r="A568" s="250"/>
      <c r="B568" s="259"/>
      <c r="C568" s="252">
        <f t="shared" si="143"/>
        <v>5</v>
      </c>
      <c r="D568" s="275"/>
      <c r="E568" s="330"/>
      <c r="F568" s="330"/>
      <c r="G568" s="275"/>
      <c r="H568" s="280"/>
      <c r="I568" s="296"/>
      <c r="J568" s="302" t="s">
        <v>555</v>
      </c>
      <c r="K568" s="302"/>
      <c r="L568" s="280"/>
      <c r="M568" s="280"/>
      <c r="N568" s="555">
        <f t="shared" si="172"/>
        <v>38</v>
      </c>
      <c r="O568" s="552">
        <f t="shared" si="176"/>
        <v>110</v>
      </c>
      <c r="P568" s="553">
        <f t="shared" si="169"/>
        <v>110</v>
      </c>
      <c r="Q568" s="552">
        <f t="shared" si="177"/>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25">
      <c r="A569" s="250"/>
      <c r="B569" s="259"/>
      <c r="C569" s="252">
        <f t="shared" si="143"/>
        <v>5</v>
      </c>
      <c r="D569" s="275"/>
      <c r="E569" s="330"/>
      <c r="F569" s="330"/>
      <c r="G569" s="275"/>
      <c r="H569" s="296" t="str">
        <f>H$250</f>
        <v>Spr</v>
      </c>
      <c r="I569" s="296">
        <v>0</v>
      </c>
      <c r="J569" s="302" t="s">
        <v>573</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25">
      <c r="A570" s="250"/>
      <c r="B570" s="259"/>
      <c r="C570" s="252">
        <f t="shared" ref="C570" si="178">INT($C$229)+3</f>
        <v>4</v>
      </c>
      <c r="D570" s="275"/>
      <c r="E570" s="330"/>
      <c r="F570" s="330"/>
      <c r="G570" s="275"/>
      <c r="H570" s="280"/>
      <c r="I570" s="296"/>
      <c r="J570" s="302" t="s">
        <v>871</v>
      </c>
      <c r="K570" s="302"/>
      <c r="L570" s="280"/>
      <c r="M570" s="280"/>
      <c r="N570" s="555">
        <f t="shared" ref="N570:N576" si="179">IF(N530=0,0,N530+24)</f>
        <v>49</v>
      </c>
      <c r="O570" s="552">
        <f t="shared" ref="O570" si="180">IF(N570=0,0,N570+72)</f>
        <v>121</v>
      </c>
      <c r="P570" s="553">
        <f t="shared" ref="P570" si="181">O570</f>
        <v>121</v>
      </c>
      <c r="Q570" s="552">
        <f t="shared" ref="Q570" si="182">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25">
      <c r="A571" s="250"/>
      <c r="B571" s="259"/>
      <c r="C571" s="252">
        <f t="shared" si="143"/>
        <v>5</v>
      </c>
      <c r="D571" s="275"/>
      <c r="E571" s="330"/>
      <c r="F571" s="330"/>
      <c r="G571" s="275"/>
      <c r="H571" s="280"/>
      <c r="I571" s="296"/>
      <c r="J571" s="302" t="s">
        <v>139</v>
      </c>
      <c r="K571" s="302"/>
      <c r="L571" s="280"/>
      <c r="M571" s="280"/>
      <c r="N571" s="555">
        <f t="shared" si="179"/>
        <v>0</v>
      </c>
      <c r="O571" s="552">
        <f t="shared" ref="O571:O576" si="183">IF(N571=0,0,N571+72)</f>
        <v>0</v>
      </c>
      <c r="P571" s="553">
        <f t="shared" ref="P571:P576" si="184">O571</f>
        <v>0</v>
      </c>
      <c r="Q571" s="552">
        <f t="shared" ref="Q571:Q576" si="185">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25">
      <c r="A572" s="250"/>
      <c r="B572" s="259"/>
      <c r="C572" s="252">
        <f t="shared" si="143"/>
        <v>5</v>
      </c>
      <c r="D572" s="275"/>
      <c r="E572" s="330"/>
      <c r="F572" s="330"/>
      <c r="G572" s="275"/>
      <c r="H572" s="280"/>
      <c r="I572" s="296"/>
      <c r="J572" s="302" t="s">
        <v>579</v>
      </c>
      <c r="K572" s="302"/>
      <c r="L572" s="280"/>
      <c r="M572" s="280"/>
      <c r="N572" s="555">
        <f t="shared" si="179"/>
        <v>0</v>
      </c>
      <c r="O572" s="552">
        <f t="shared" si="183"/>
        <v>0</v>
      </c>
      <c r="P572" s="553">
        <f t="shared" si="184"/>
        <v>0</v>
      </c>
      <c r="Q572" s="552">
        <f t="shared" si="185"/>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25">
      <c r="A573" s="250"/>
      <c r="B573" s="259"/>
      <c r="C573" s="252">
        <f t="shared" si="143"/>
        <v>5</v>
      </c>
      <c r="D573" s="275"/>
      <c r="E573" s="330"/>
      <c r="F573" s="330"/>
      <c r="G573" s="275"/>
      <c r="H573" s="280"/>
      <c r="I573" s="296"/>
      <c r="J573" s="302" t="s">
        <v>580</v>
      </c>
      <c r="K573" s="302"/>
      <c r="L573" s="280"/>
      <c r="M573" s="280"/>
      <c r="N573" s="555">
        <f t="shared" si="179"/>
        <v>0</v>
      </c>
      <c r="O573" s="552">
        <f t="shared" si="183"/>
        <v>0</v>
      </c>
      <c r="P573" s="553">
        <f t="shared" si="184"/>
        <v>0</v>
      </c>
      <c r="Q573" s="552">
        <f t="shared" si="185"/>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25">
      <c r="A574" s="250"/>
      <c r="B574" s="259"/>
      <c r="C574" s="252">
        <f t="shared" si="143"/>
        <v>5</v>
      </c>
      <c r="D574" s="275"/>
      <c r="E574" s="330"/>
      <c r="F574" s="330"/>
      <c r="G574" s="275"/>
      <c r="H574" s="280"/>
      <c r="I574" s="296"/>
      <c r="J574" s="302" t="s">
        <v>581</v>
      </c>
      <c r="K574" s="302"/>
      <c r="L574" s="280"/>
      <c r="M574" s="280"/>
      <c r="N574" s="555">
        <f t="shared" si="179"/>
        <v>0</v>
      </c>
      <c r="O574" s="552">
        <f t="shared" si="183"/>
        <v>0</v>
      </c>
      <c r="P574" s="553">
        <f t="shared" si="184"/>
        <v>0</v>
      </c>
      <c r="Q574" s="552">
        <f t="shared" si="185"/>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2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25">
      <c r="A576" s="250"/>
      <c r="B576" s="259"/>
      <c r="C576" s="252">
        <f t="shared" si="143"/>
        <v>5</v>
      </c>
      <c r="D576" s="275"/>
      <c r="E576" s="330"/>
      <c r="F576" s="330"/>
      <c r="G576" s="275"/>
      <c r="H576" s="280"/>
      <c r="I576" s="296"/>
      <c r="J576" s="302" t="s">
        <v>555</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25">
      <c r="A577" s="250"/>
      <c r="B577" s="259"/>
      <c r="C577" s="252">
        <f t="shared" si="143"/>
        <v>5</v>
      </c>
      <c r="D577" s="275"/>
      <c r="E577" s="330"/>
      <c r="F577" s="330"/>
      <c r="G577" s="275"/>
      <c r="H577" s="296"/>
      <c r="I577" s="296">
        <v>1</v>
      </c>
      <c r="J577" s="302" t="s">
        <v>573</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25">
      <c r="A578" s="250"/>
      <c r="B578" s="259"/>
      <c r="C578" s="252">
        <f t="shared" ref="C578" si="186">INT($C$229)+3</f>
        <v>4</v>
      </c>
      <c r="D578" s="275"/>
      <c r="E578" s="330"/>
      <c r="F578" s="330"/>
      <c r="G578" s="275"/>
      <c r="H578" s="280"/>
      <c r="I578" s="296"/>
      <c r="J578" s="302" t="s">
        <v>871</v>
      </c>
      <c r="K578" s="302"/>
      <c r="L578" s="280"/>
      <c r="M578" s="280"/>
      <c r="N578" s="555">
        <f t="shared" ref="N578:N584" si="187">IF(N538=0,0,N538+24)</f>
        <v>49</v>
      </c>
      <c r="O578" s="552">
        <f t="shared" ref="O578" si="188">IF(N578=0,0,N578+72)</f>
        <v>121</v>
      </c>
      <c r="P578" s="553">
        <f t="shared" ref="P578" si="189">O578</f>
        <v>121</v>
      </c>
      <c r="Q578" s="552">
        <f t="shared" ref="Q578" si="190">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25">
      <c r="A579" s="250"/>
      <c r="B579" s="259"/>
      <c r="C579" s="252">
        <f t="shared" si="143"/>
        <v>5</v>
      </c>
      <c r="D579" s="275"/>
      <c r="E579" s="330"/>
      <c r="F579" s="330"/>
      <c r="G579" s="275"/>
      <c r="H579" s="280"/>
      <c r="I579" s="296"/>
      <c r="J579" s="302" t="s">
        <v>139</v>
      </c>
      <c r="K579" s="302"/>
      <c r="L579" s="280"/>
      <c r="M579" s="280"/>
      <c r="N579" s="555">
        <f t="shared" si="187"/>
        <v>50</v>
      </c>
      <c r="O579" s="552">
        <f t="shared" ref="O579:O584" si="191">IF(N579=0,0,N579+72)</f>
        <v>122</v>
      </c>
      <c r="P579" s="553">
        <f t="shared" ref="P579:P584" si="192">O579</f>
        <v>122</v>
      </c>
      <c r="Q579" s="552">
        <f t="shared" ref="Q579:Q584" si="193">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25">
      <c r="A580" s="250"/>
      <c r="B580" s="259"/>
      <c r="C580" s="252">
        <f t="shared" si="143"/>
        <v>5</v>
      </c>
      <c r="D580" s="275"/>
      <c r="E580" s="330"/>
      <c r="F580" s="330"/>
      <c r="G580" s="275"/>
      <c r="H580" s="280"/>
      <c r="I580" s="296"/>
      <c r="J580" s="302" t="s">
        <v>579</v>
      </c>
      <c r="K580" s="302"/>
      <c r="L580" s="280"/>
      <c r="M580" s="280"/>
      <c r="N580" s="555">
        <f t="shared" si="187"/>
        <v>51</v>
      </c>
      <c r="O580" s="552">
        <f t="shared" si="191"/>
        <v>123</v>
      </c>
      <c r="P580" s="553">
        <f t="shared" si="192"/>
        <v>123</v>
      </c>
      <c r="Q580" s="552">
        <f t="shared" si="193"/>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25">
      <c r="A581" s="250"/>
      <c r="B581" s="259"/>
      <c r="C581" s="252">
        <f t="shared" si="143"/>
        <v>5</v>
      </c>
      <c r="D581" s="275"/>
      <c r="E581" s="330"/>
      <c r="F581" s="330"/>
      <c r="G581" s="275"/>
      <c r="H581" s="280"/>
      <c r="I581" s="296"/>
      <c r="J581" s="302" t="s">
        <v>580</v>
      </c>
      <c r="K581" s="302"/>
      <c r="L581" s="280"/>
      <c r="M581" s="280"/>
      <c r="N581" s="555">
        <f t="shared" si="187"/>
        <v>51</v>
      </c>
      <c r="O581" s="552">
        <f t="shared" si="191"/>
        <v>123</v>
      </c>
      <c r="P581" s="553">
        <f t="shared" si="192"/>
        <v>123</v>
      </c>
      <c r="Q581" s="552">
        <f t="shared" si="193"/>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25">
      <c r="A582" s="250"/>
      <c r="B582" s="259"/>
      <c r="C582" s="252">
        <f t="shared" si="143"/>
        <v>5</v>
      </c>
      <c r="D582" s="275"/>
      <c r="E582" s="330"/>
      <c r="F582" s="330"/>
      <c r="G582" s="275"/>
      <c r="H582" s="280"/>
      <c r="I582" s="296"/>
      <c r="J582" s="302" t="s">
        <v>581</v>
      </c>
      <c r="K582" s="302"/>
      <c r="L582" s="280"/>
      <c r="M582" s="280"/>
      <c r="N582" s="555">
        <f t="shared" si="187"/>
        <v>51</v>
      </c>
      <c r="O582" s="552">
        <f t="shared" si="191"/>
        <v>123</v>
      </c>
      <c r="P582" s="553">
        <f t="shared" si="192"/>
        <v>123</v>
      </c>
      <c r="Q582" s="552">
        <f t="shared" si="193"/>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2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25">
      <c r="A584" s="250"/>
      <c r="B584" s="259"/>
      <c r="C584" s="252">
        <f t="shared" si="143"/>
        <v>5</v>
      </c>
      <c r="D584" s="275"/>
      <c r="E584" s="330"/>
      <c r="F584" s="330"/>
      <c r="G584" s="275"/>
      <c r="H584" s="280"/>
      <c r="I584" s="296"/>
      <c r="J584" s="302" t="s">
        <v>555</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25">
      <c r="A585" s="250"/>
      <c r="B585" s="259"/>
      <c r="C585" s="252">
        <f t="shared" si="143"/>
        <v>5</v>
      </c>
      <c r="D585" s="275"/>
      <c r="E585" s="330"/>
      <c r="F585" s="330"/>
      <c r="G585" s="275"/>
      <c r="H585" s="296"/>
      <c r="I585" s="296">
        <v>2</v>
      </c>
      <c r="J585" s="302" t="s">
        <v>573</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25">
      <c r="A586" s="250"/>
      <c r="B586" s="259"/>
      <c r="C586" s="252">
        <f t="shared" ref="C586" si="194">INT($C$229)+3</f>
        <v>4</v>
      </c>
      <c r="D586" s="275"/>
      <c r="E586" s="330"/>
      <c r="F586" s="330"/>
      <c r="G586" s="275"/>
      <c r="H586" s="280"/>
      <c r="I586" s="296"/>
      <c r="J586" s="302" t="s">
        <v>871</v>
      </c>
      <c r="K586" s="302"/>
      <c r="L586" s="280"/>
      <c r="M586" s="280"/>
      <c r="N586" s="555">
        <f t="shared" ref="N586:N592" si="195">IF(N546=0,0,N546+24)</f>
        <v>49</v>
      </c>
      <c r="O586" s="552">
        <f t="shared" ref="O586" si="196">IF(N586=0,0,N586+72)</f>
        <v>121</v>
      </c>
      <c r="P586" s="553">
        <f t="shared" ref="P586" si="197">O586</f>
        <v>121</v>
      </c>
      <c r="Q586" s="552">
        <f t="shared" ref="Q586" si="198">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25">
      <c r="A587" s="250"/>
      <c r="B587" s="259"/>
      <c r="C587" s="252">
        <f t="shared" si="143"/>
        <v>5</v>
      </c>
      <c r="D587" s="275"/>
      <c r="E587" s="330"/>
      <c r="F587" s="330"/>
      <c r="G587" s="275"/>
      <c r="H587" s="280"/>
      <c r="I587" s="296"/>
      <c r="J587" s="302" t="s">
        <v>139</v>
      </c>
      <c r="K587" s="302"/>
      <c r="L587" s="280"/>
      <c r="M587" s="280"/>
      <c r="N587" s="555">
        <f t="shared" si="195"/>
        <v>52</v>
      </c>
      <c r="O587" s="552">
        <f t="shared" ref="O587:O592" si="199">IF(N587=0,0,N587+72)</f>
        <v>124</v>
      </c>
      <c r="P587" s="553">
        <f t="shared" ref="P587:P592" si="200">O587</f>
        <v>124</v>
      </c>
      <c r="Q587" s="552">
        <f t="shared" ref="Q587:Q592" si="201">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25">
      <c r="A588" s="250"/>
      <c r="B588" s="259"/>
      <c r="C588" s="252">
        <f t="shared" si="143"/>
        <v>5</v>
      </c>
      <c r="D588" s="275"/>
      <c r="E588" s="330"/>
      <c r="F588" s="330"/>
      <c r="G588" s="275"/>
      <c r="H588" s="280"/>
      <c r="I588" s="296"/>
      <c r="J588" s="302" t="s">
        <v>579</v>
      </c>
      <c r="K588" s="302"/>
      <c r="L588" s="280"/>
      <c r="M588" s="280"/>
      <c r="N588" s="555">
        <f t="shared" si="195"/>
        <v>53</v>
      </c>
      <c r="O588" s="552">
        <f t="shared" si="199"/>
        <v>125</v>
      </c>
      <c r="P588" s="553">
        <f t="shared" si="200"/>
        <v>125</v>
      </c>
      <c r="Q588" s="552">
        <f t="shared" si="201"/>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25">
      <c r="A589" s="250"/>
      <c r="B589" s="259"/>
      <c r="C589" s="252">
        <f t="shared" si="143"/>
        <v>5</v>
      </c>
      <c r="D589" s="275"/>
      <c r="E589" s="330"/>
      <c r="F589" s="330"/>
      <c r="G589" s="275"/>
      <c r="H589" s="280"/>
      <c r="I589" s="296"/>
      <c r="J589" s="302" t="s">
        <v>580</v>
      </c>
      <c r="K589" s="302"/>
      <c r="L589" s="280"/>
      <c r="M589" s="280"/>
      <c r="N589" s="555">
        <f t="shared" si="195"/>
        <v>53</v>
      </c>
      <c r="O589" s="552">
        <f t="shared" si="199"/>
        <v>125</v>
      </c>
      <c r="P589" s="553">
        <f t="shared" si="200"/>
        <v>125</v>
      </c>
      <c r="Q589" s="552">
        <f t="shared" si="201"/>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25">
      <c r="A590" s="250"/>
      <c r="B590" s="259"/>
      <c r="C590" s="252">
        <f t="shared" si="143"/>
        <v>5</v>
      </c>
      <c r="D590" s="275"/>
      <c r="E590" s="330"/>
      <c r="F590" s="330"/>
      <c r="G590" s="275"/>
      <c r="H590" s="280"/>
      <c r="I590" s="296"/>
      <c r="J590" s="302" t="s">
        <v>581</v>
      </c>
      <c r="K590" s="302"/>
      <c r="L590" s="280"/>
      <c r="M590" s="280"/>
      <c r="N590" s="555">
        <f t="shared" si="195"/>
        <v>54</v>
      </c>
      <c r="O590" s="552">
        <f t="shared" si="199"/>
        <v>126</v>
      </c>
      <c r="P590" s="553">
        <f t="shared" si="200"/>
        <v>126</v>
      </c>
      <c r="Q590" s="552">
        <f t="shared" si="201"/>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25">
      <c r="A591" s="250"/>
      <c r="B591" s="259"/>
      <c r="C591" s="252">
        <f t="shared" si="143"/>
        <v>5</v>
      </c>
      <c r="D591" s="275"/>
      <c r="E591" s="330"/>
      <c r="F591" s="330"/>
      <c r="G591" s="275"/>
      <c r="H591" s="280"/>
      <c r="I591" s="296"/>
      <c r="J591" s="302" t="s">
        <v>582</v>
      </c>
      <c r="K591" s="302"/>
      <c r="L591" s="280"/>
      <c r="M591" s="280"/>
      <c r="N591" s="555">
        <f t="shared" si="195"/>
        <v>54</v>
      </c>
      <c r="O591" s="552">
        <f t="shared" si="199"/>
        <v>126</v>
      </c>
      <c r="P591" s="553">
        <f t="shared" si="200"/>
        <v>126</v>
      </c>
      <c r="Q591" s="552">
        <f t="shared" si="201"/>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25">
      <c r="A592" s="250"/>
      <c r="B592" s="259"/>
      <c r="C592" s="252">
        <f t="shared" si="143"/>
        <v>5</v>
      </c>
      <c r="D592" s="275"/>
      <c r="E592" s="330"/>
      <c r="F592" s="330"/>
      <c r="G592" s="275"/>
      <c r="H592" s="280"/>
      <c r="I592" s="296"/>
      <c r="J592" s="302" t="s">
        <v>555</v>
      </c>
      <c r="K592" s="302"/>
      <c r="L592" s="280"/>
      <c r="M592" s="280"/>
      <c r="N592" s="555">
        <f t="shared" si="195"/>
        <v>54</v>
      </c>
      <c r="O592" s="552">
        <f t="shared" si="199"/>
        <v>126</v>
      </c>
      <c r="P592" s="553">
        <f t="shared" si="200"/>
        <v>126</v>
      </c>
      <c r="Q592" s="552">
        <f t="shared" si="201"/>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25">
      <c r="A593" s="250"/>
      <c r="B593" s="259"/>
      <c r="C593" s="252">
        <f t="shared" si="143"/>
        <v>5</v>
      </c>
      <c r="D593" s="275"/>
      <c r="E593" s="330"/>
      <c r="F593" s="330"/>
      <c r="G593" s="275"/>
      <c r="H593" s="296"/>
      <c r="I593" s="296">
        <v>3</v>
      </c>
      <c r="J593" s="302" t="s">
        <v>573</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25">
      <c r="A594" s="250"/>
      <c r="B594" s="259"/>
      <c r="C594" s="252">
        <f t="shared" ref="C594" si="202">INT($C$229)+3</f>
        <v>4</v>
      </c>
      <c r="D594" s="275"/>
      <c r="E594" s="330"/>
      <c r="F594" s="330"/>
      <c r="G594" s="275"/>
      <c r="H594" s="280"/>
      <c r="I594" s="296"/>
      <c r="J594" s="302" t="s">
        <v>871</v>
      </c>
      <c r="K594" s="302"/>
      <c r="L594" s="280"/>
      <c r="M594" s="280"/>
      <c r="N594" s="555">
        <f t="shared" ref="N594:N600" si="203">IF(N554=0,0,N554+24)</f>
        <v>49</v>
      </c>
      <c r="O594" s="552">
        <f t="shared" ref="O594" si="204">IF(N594=0,0,N594+72)</f>
        <v>121</v>
      </c>
      <c r="P594" s="553">
        <f t="shared" ref="P594" si="205">O594</f>
        <v>121</v>
      </c>
      <c r="Q594" s="552">
        <f t="shared" ref="Q594" si="206">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25">
      <c r="A595" s="250"/>
      <c r="B595" s="259"/>
      <c r="C595" s="252">
        <f t="shared" si="143"/>
        <v>5</v>
      </c>
      <c r="D595" s="275"/>
      <c r="E595" s="330"/>
      <c r="F595" s="330"/>
      <c r="G595" s="275"/>
      <c r="H595" s="280"/>
      <c r="I595" s="296"/>
      <c r="J595" s="302" t="s">
        <v>139</v>
      </c>
      <c r="K595" s="302"/>
      <c r="L595" s="280"/>
      <c r="M595" s="280"/>
      <c r="N595" s="555">
        <f t="shared" si="203"/>
        <v>55</v>
      </c>
      <c r="O595" s="552">
        <f t="shared" ref="O595:O600" si="207">IF(N595=0,0,N595+72)</f>
        <v>127</v>
      </c>
      <c r="P595" s="553">
        <f t="shared" ref="P595:P600" si="208">O595</f>
        <v>127</v>
      </c>
      <c r="Q595" s="552">
        <f t="shared" ref="Q595:Q600" si="209">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25">
      <c r="A596" s="250"/>
      <c r="B596" s="259"/>
      <c r="C596" s="252">
        <f t="shared" si="143"/>
        <v>5</v>
      </c>
      <c r="D596" s="275"/>
      <c r="E596" s="330"/>
      <c r="F596" s="330"/>
      <c r="G596" s="275"/>
      <c r="H596" s="280"/>
      <c r="I596" s="296"/>
      <c r="J596" s="302" t="s">
        <v>579</v>
      </c>
      <c r="K596" s="302"/>
      <c r="L596" s="280"/>
      <c r="M596" s="280"/>
      <c r="N596" s="555">
        <f t="shared" si="203"/>
        <v>56</v>
      </c>
      <c r="O596" s="552">
        <f t="shared" si="207"/>
        <v>128</v>
      </c>
      <c r="P596" s="553">
        <f t="shared" si="208"/>
        <v>128</v>
      </c>
      <c r="Q596" s="552">
        <f t="shared" si="209"/>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25">
      <c r="A597" s="250"/>
      <c r="B597" s="259"/>
      <c r="C597" s="252">
        <f t="shared" si="143"/>
        <v>5</v>
      </c>
      <c r="D597" s="275"/>
      <c r="E597" s="330"/>
      <c r="F597" s="330"/>
      <c r="G597" s="275"/>
      <c r="H597" s="280"/>
      <c r="I597" s="296"/>
      <c r="J597" s="302" t="s">
        <v>580</v>
      </c>
      <c r="K597" s="302"/>
      <c r="L597" s="280"/>
      <c r="M597" s="280"/>
      <c r="N597" s="555">
        <f t="shared" si="203"/>
        <v>56</v>
      </c>
      <c r="O597" s="552">
        <f t="shared" si="207"/>
        <v>128</v>
      </c>
      <c r="P597" s="553">
        <f t="shared" si="208"/>
        <v>128</v>
      </c>
      <c r="Q597" s="552">
        <f t="shared" si="209"/>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25">
      <c r="A598" s="250"/>
      <c r="B598" s="259"/>
      <c r="C598" s="252">
        <f t="shared" si="143"/>
        <v>5</v>
      </c>
      <c r="D598" s="275"/>
      <c r="E598" s="330"/>
      <c r="F598" s="330"/>
      <c r="G598" s="275"/>
      <c r="H598" s="280"/>
      <c r="I598" s="296"/>
      <c r="J598" s="302" t="s">
        <v>581</v>
      </c>
      <c r="K598" s="302"/>
      <c r="L598" s="280"/>
      <c r="M598" s="280"/>
      <c r="N598" s="555">
        <f t="shared" si="203"/>
        <v>57</v>
      </c>
      <c r="O598" s="552">
        <f t="shared" si="207"/>
        <v>129</v>
      </c>
      <c r="P598" s="553">
        <f t="shared" si="208"/>
        <v>129</v>
      </c>
      <c r="Q598" s="552">
        <f t="shared" si="209"/>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25">
      <c r="A599" s="250"/>
      <c r="B599" s="259"/>
      <c r="C599" s="252">
        <f t="shared" si="143"/>
        <v>5</v>
      </c>
      <c r="D599" s="275"/>
      <c r="E599" s="330"/>
      <c r="F599" s="330"/>
      <c r="G599" s="275"/>
      <c r="H599" s="280"/>
      <c r="I599" s="296"/>
      <c r="J599" s="302" t="s">
        <v>582</v>
      </c>
      <c r="K599" s="302"/>
      <c r="L599" s="280"/>
      <c r="M599" s="280"/>
      <c r="N599" s="555">
        <f t="shared" si="203"/>
        <v>57</v>
      </c>
      <c r="O599" s="552">
        <f t="shared" si="207"/>
        <v>129</v>
      </c>
      <c r="P599" s="553">
        <f t="shared" si="208"/>
        <v>129</v>
      </c>
      <c r="Q599" s="552">
        <f t="shared" si="209"/>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25">
      <c r="A600" s="250"/>
      <c r="B600" s="259"/>
      <c r="C600" s="252">
        <f t="shared" si="143"/>
        <v>5</v>
      </c>
      <c r="D600" s="275"/>
      <c r="E600" s="330"/>
      <c r="F600" s="330"/>
      <c r="G600" s="275"/>
      <c r="H600" s="280"/>
      <c r="I600" s="296"/>
      <c r="J600" s="302" t="s">
        <v>555</v>
      </c>
      <c r="K600" s="302"/>
      <c r="L600" s="280"/>
      <c r="M600" s="280"/>
      <c r="N600" s="555">
        <f t="shared" si="203"/>
        <v>58</v>
      </c>
      <c r="O600" s="552">
        <f t="shared" si="207"/>
        <v>130</v>
      </c>
      <c r="P600" s="553">
        <f t="shared" si="208"/>
        <v>130</v>
      </c>
      <c r="Q600" s="552">
        <f t="shared" si="209"/>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25">
      <c r="A601" s="250"/>
      <c r="B601" s="259"/>
      <c r="C601" s="252">
        <f t="shared" si="143"/>
        <v>5</v>
      </c>
      <c r="D601" s="275"/>
      <c r="E601" s="330"/>
      <c r="F601" s="330"/>
      <c r="G601" s="275"/>
      <c r="H601" s="296"/>
      <c r="I601" s="296">
        <v>4</v>
      </c>
      <c r="J601" s="302" t="s">
        <v>573</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25">
      <c r="A602" s="250"/>
      <c r="B602" s="259"/>
      <c r="C602" s="252">
        <f t="shared" ref="C602" si="210">INT($C$229)+3</f>
        <v>4</v>
      </c>
      <c r="D602" s="275"/>
      <c r="E602" s="330"/>
      <c r="F602" s="330"/>
      <c r="G602" s="275"/>
      <c r="H602" s="280"/>
      <c r="I602" s="296"/>
      <c r="J602" s="302" t="s">
        <v>871</v>
      </c>
      <c r="K602" s="302"/>
      <c r="L602" s="280"/>
      <c r="M602" s="280"/>
      <c r="N602" s="555">
        <f t="shared" ref="N602:N608" si="211">IF(N562=0,0,N562+24)</f>
        <v>49</v>
      </c>
      <c r="O602" s="552">
        <f t="shared" ref="O602" si="212">IF(N602=0,0,N602+72)</f>
        <v>121</v>
      </c>
      <c r="P602" s="553">
        <f t="shared" ref="P602" si="213">O602</f>
        <v>121</v>
      </c>
      <c r="Q602" s="552">
        <f t="shared" ref="Q602" si="214">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25">
      <c r="A603" s="250"/>
      <c r="B603" s="259"/>
      <c r="C603" s="252">
        <f t="shared" si="143"/>
        <v>5</v>
      </c>
      <c r="D603" s="275"/>
      <c r="E603" s="330"/>
      <c r="F603" s="330"/>
      <c r="G603" s="275"/>
      <c r="H603" s="280"/>
      <c r="I603" s="296"/>
      <c r="J603" s="302" t="s">
        <v>139</v>
      </c>
      <c r="K603" s="302"/>
      <c r="L603" s="280"/>
      <c r="M603" s="280"/>
      <c r="N603" s="555">
        <f t="shared" si="211"/>
        <v>59</v>
      </c>
      <c r="O603" s="552">
        <f t="shared" ref="O603:O608" si="215">IF(N603=0,0,N603+72)</f>
        <v>131</v>
      </c>
      <c r="P603" s="553">
        <f t="shared" ref="P603:P608" si="216">O603</f>
        <v>131</v>
      </c>
      <c r="Q603" s="552">
        <f t="shared" ref="Q603:Q608" si="217">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25">
      <c r="A604" s="250"/>
      <c r="B604" s="259"/>
      <c r="C604" s="252">
        <f t="shared" ref="C604:C608" si="218">INT($C$229)+4</f>
        <v>5</v>
      </c>
      <c r="D604" s="275"/>
      <c r="E604" s="330"/>
      <c r="F604" s="330"/>
      <c r="G604" s="275"/>
      <c r="H604" s="280"/>
      <c r="I604" s="296"/>
      <c r="J604" s="302" t="s">
        <v>579</v>
      </c>
      <c r="K604" s="302"/>
      <c r="L604" s="280"/>
      <c r="M604" s="280"/>
      <c r="N604" s="555">
        <f t="shared" si="211"/>
        <v>60</v>
      </c>
      <c r="O604" s="552">
        <f t="shared" si="215"/>
        <v>132</v>
      </c>
      <c r="P604" s="553">
        <f t="shared" si="216"/>
        <v>132</v>
      </c>
      <c r="Q604" s="552">
        <f t="shared" si="217"/>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25">
      <c r="A605" s="250"/>
      <c r="B605" s="259"/>
      <c r="C605" s="252">
        <f t="shared" si="218"/>
        <v>5</v>
      </c>
      <c r="D605" s="275"/>
      <c r="E605" s="330"/>
      <c r="F605" s="330"/>
      <c r="G605" s="275"/>
      <c r="H605" s="280"/>
      <c r="I605" s="296"/>
      <c r="J605" s="302" t="s">
        <v>580</v>
      </c>
      <c r="K605" s="302"/>
      <c r="L605" s="280"/>
      <c r="M605" s="280"/>
      <c r="N605" s="555">
        <f t="shared" si="211"/>
        <v>60</v>
      </c>
      <c r="O605" s="552">
        <f t="shared" si="215"/>
        <v>132</v>
      </c>
      <c r="P605" s="553">
        <f t="shared" si="216"/>
        <v>132</v>
      </c>
      <c r="Q605" s="552">
        <f t="shared" si="217"/>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25">
      <c r="A606" s="250"/>
      <c r="B606" s="259"/>
      <c r="C606" s="252">
        <f t="shared" si="218"/>
        <v>5</v>
      </c>
      <c r="D606" s="275"/>
      <c r="E606" s="330"/>
      <c r="F606" s="330"/>
      <c r="G606" s="275"/>
      <c r="H606" s="280"/>
      <c r="I606" s="296"/>
      <c r="J606" s="302" t="s">
        <v>581</v>
      </c>
      <c r="K606" s="302"/>
      <c r="L606" s="280"/>
      <c r="M606" s="280"/>
      <c r="N606" s="555">
        <f t="shared" si="211"/>
        <v>61</v>
      </c>
      <c r="O606" s="552">
        <f t="shared" si="215"/>
        <v>133</v>
      </c>
      <c r="P606" s="553">
        <f t="shared" si="216"/>
        <v>133</v>
      </c>
      <c r="Q606" s="552">
        <f t="shared" si="217"/>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25">
      <c r="A607" s="250"/>
      <c r="B607" s="259"/>
      <c r="C607" s="252">
        <f t="shared" si="218"/>
        <v>5</v>
      </c>
      <c r="D607" s="275"/>
      <c r="E607" s="330"/>
      <c r="F607" s="330"/>
      <c r="G607" s="275"/>
      <c r="H607" s="280"/>
      <c r="I607" s="296"/>
      <c r="J607" s="302" t="s">
        <v>582</v>
      </c>
      <c r="K607" s="302"/>
      <c r="L607" s="280"/>
      <c r="M607" s="280"/>
      <c r="N607" s="555">
        <f t="shared" si="211"/>
        <v>61</v>
      </c>
      <c r="O607" s="552">
        <f t="shared" si="215"/>
        <v>133</v>
      </c>
      <c r="P607" s="553">
        <f t="shared" si="216"/>
        <v>133</v>
      </c>
      <c r="Q607" s="552">
        <f t="shared" si="217"/>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25">
      <c r="A608" s="250"/>
      <c r="B608" s="259"/>
      <c r="C608" s="252">
        <f t="shared" si="218"/>
        <v>5</v>
      </c>
      <c r="D608" s="275"/>
      <c r="E608" s="330"/>
      <c r="F608" s="330"/>
      <c r="G608" s="275"/>
      <c r="H608" s="280"/>
      <c r="I608" s="296"/>
      <c r="J608" s="302" t="s">
        <v>555</v>
      </c>
      <c r="K608" s="302"/>
      <c r="L608" s="280"/>
      <c r="M608" s="280"/>
      <c r="N608" s="555">
        <f t="shared" si="211"/>
        <v>62</v>
      </c>
      <c r="O608" s="552">
        <f t="shared" si="215"/>
        <v>134</v>
      </c>
      <c r="P608" s="553">
        <f t="shared" si="216"/>
        <v>134</v>
      </c>
      <c r="Q608" s="552">
        <f t="shared" si="217"/>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0999999999999996" hidden="1" customHeight="1" outlineLevel="2" x14ac:dyDescent="0.2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395</v>
      </c>
      <c r="AR609" s="262"/>
      <c r="AS609" s="250"/>
      <c r="AT609" s="250"/>
      <c r="AU609" s="250"/>
    </row>
    <row r="610" spans="1:47" hidden="1" outlineLevel="2" collapsed="1" x14ac:dyDescent="0.25">
      <c r="A610" s="250"/>
      <c r="B610" s="259"/>
      <c r="C610" s="252">
        <f>INT($C$229)+2</f>
        <v>3</v>
      </c>
      <c r="D610" s="275"/>
      <c r="E610" s="330"/>
      <c r="F610" s="330"/>
      <c r="G610" s="275"/>
      <c r="H610" s="343" t="s">
        <v>566</v>
      </c>
      <c r="I610" s="303" t="s">
        <v>583</v>
      </c>
      <c r="J610" s="303"/>
      <c r="K610" s="393"/>
      <c r="L610" s="391">
        <f>COUNTA($I611:$I$635)/COUNTA($H611:$H$635)</f>
        <v>8</v>
      </c>
      <c r="M610" s="280"/>
      <c r="N610" s="303"/>
      <c r="O610" s="303"/>
      <c r="P610" s="303"/>
      <c r="Q610" s="303"/>
      <c r="R610" s="303" t="s">
        <v>584</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25">
      <c r="A611" s="250"/>
      <c r="B611" s="259"/>
      <c r="C611" s="252">
        <f t="shared" ref="C611:C634" si="219">INT($C$229)+3</f>
        <v>4</v>
      </c>
      <c r="D611" s="275"/>
      <c r="E611" s="330"/>
      <c r="F611" s="330"/>
      <c r="G611" s="275"/>
      <c r="H611" s="296" t="str">
        <f>H$248</f>
        <v>Aut</v>
      </c>
      <c r="I611" s="302" t="s">
        <v>531</v>
      </c>
      <c r="J611" s="302"/>
      <c r="K611" s="280"/>
      <c r="L611" s="279"/>
      <c r="M611" s="280"/>
      <c r="N611" s="280"/>
      <c r="O611" s="280"/>
      <c r="P611" s="280"/>
      <c r="Q611" s="280"/>
      <c r="R611" s="297">
        <v>20</v>
      </c>
      <c r="S611" s="552">
        <f t="shared" ref="S611:S634" si="220">IF(R611=0,0,R611+72)</f>
        <v>92</v>
      </c>
      <c r="T611" s="553">
        <f t="shared" ref="T611:T634" si="221">S611</f>
        <v>92</v>
      </c>
      <c r="U611" s="552">
        <f t="shared" ref="U611:U634" si="222">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25">
      <c r="A612" s="250"/>
      <c r="B612" s="259"/>
      <c r="C612" s="252">
        <f t="shared" si="219"/>
        <v>4</v>
      </c>
      <c r="D612" s="275"/>
      <c r="E612" s="330"/>
      <c r="F612" s="330"/>
      <c r="G612" s="275"/>
      <c r="H612" s="296"/>
      <c r="I612" s="302" t="s">
        <v>532</v>
      </c>
      <c r="J612" s="302"/>
      <c r="K612" s="280"/>
      <c r="L612" s="280"/>
      <c r="M612" s="280"/>
      <c r="N612" s="280"/>
      <c r="O612" s="280"/>
      <c r="P612" s="280"/>
      <c r="Q612" s="280"/>
      <c r="R612" s="297">
        <v>21</v>
      </c>
      <c r="S612" s="552">
        <f t="shared" si="220"/>
        <v>93</v>
      </c>
      <c r="T612" s="553">
        <f t="shared" si="221"/>
        <v>93</v>
      </c>
      <c r="U612" s="552">
        <f t="shared" si="222"/>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25">
      <c r="A613" s="250"/>
      <c r="B613" s="259"/>
      <c r="C613" s="252">
        <f t="shared" si="219"/>
        <v>4</v>
      </c>
      <c r="D613" s="275"/>
      <c r="E613" s="330"/>
      <c r="F613" s="330"/>
      <c r="G613" s="275"/>
      <c r="H613" s="296"/>
      <c r="I613" s="302" t="s">
        <v>533</v>
      </c>
      <c r="J613" s="302"/>
      <c r="K613" s="280"/>
      <c r="L613" s="280"/>
      <c r="M613" s="280"/>
      <c r="N613" s="280"/>
      <c r="O613" s="280"/>
      <c r="P613" s="280"/>
      <c r="Q613" s="280"/>
      <c r="R613" s="280">
        <v>0</v>
      </c>
      <c r="S613" s="552">
        <f t="shared" si="220"/>
        <v>0</v>
      </c>
      <c r="T613" s="553">
        <f t="shared" si="221"/>
        <v>0</v>
      </c>
      <c r="U613" s="552">
        <f t="shared" si="222"/>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25">
      <c r="A614" s="250"/>
      <c r="B614" s="259"/>
      <c r="C614" s="252">
        <f t="shared" si="219"/>
        <v>4</v>
      </c>
      <c r="D614" s="275"/>
      <c r="E614" s="330"/>
      <c r="F614" s="330"/>
      <c r="G614" s="275"/>
      <c r="H614" s="296"/>
      <c r="I614" s="302" t="s">
        <v>518</v>
      </c>
      <c r="J614" s="302"/>
      <c r="K614" s="280"/>
      <c r="L614" s="280"/>
      <c r="M614" s="280"/>
      <c r="N614" s="280"/>
      <c r="O614" s="280"/>
      <c r="P614" s="280"/>
      <c r="Q614" s="280"/>
      <c r="R614" s="280">
        <v>0</v>
      </c>
      <c r="S614" s="552">
        <f t="shared" si="220"/>
        <v>0</v>
      </c>
      <c r="T614" s="553">
        <f t="shared" si="221"/>
        <v>0</v>
      </c>
      <c r="U614" s="552">
        <f t="shared" si="222"/>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25">
      <c r="A615" s="250"/>
      <c r="B615" s="259"/>
      <c r="C615" s="252">
        <f t="shared" si="219"/>
        <v>4</v>
      </c>
      <c r="D615" s="275"/>
      <c r="E615" s="330"/>
      <c r="F615" s="330"/>
      <c r="G615" s="275"/>
      <c r="H615" s="296"/>
      <c r="I615" s="302" t="s">
        <v>519</v>
      </c>
      <c r="J615" s="302"/>
      <c r="K615" s="280"/>
      <c r="L615" s="280"/>
      <c r="M615" s="280"/>
      <c r="N615" s="280"/>
      <c r="O615" s="280"/>
      <c r="P615" s="280"/>
      <c r="Q615" s="280"/>
      <c r="R615" s="280">
        <v>0</v>
      </c>
      <c r="S615" s="552">
        <f t="shared" si="220"/>
        <v>0</v>
      </c>
      <c r="T615" s="553">
        <f t="shared" si="221"/>
        <v>0</v>
      </c>
      <c r="U615" s="552">
        <f t="shared" si="222"/>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25">
      <c r="A616" s="250"/>
      <c r="B616" s="259"/>
      <c r="C616" s="252">
        <f t="shared" si="219"/>
        <v>4</v>
      </c>
      <c r="D616" s="275"/>
      <c r="E616" s="330"/>
      <c r="F616" s="330"/>
      <c r="G616" s="275"/>
      <c r="H616" s="296"/>
      <c r="I616" s="302" t="s">
        <v>520</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2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2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25">
      <c r="A619" s="250"/>
      <c r="B619" s="259"/>
      <c r="C619" s="252">
        <f t="shared" si="219"/>
        <v>4</v>
      </c>
      <c r="D619" s="275"/>
      <c r="E619" s="330"/>
      <c r="F619" s="330"/>
      <c r="G619" s="275"/>
      <c r="H619" s="296" t="str">
        <f>H$249</f>
        <v>Win</v>
      </c>
      <c r="I619" s="302" t="s">
        <v>531</v>
      </c>
      <c r="J619" s="302"/>
      <c r="K619" s="280"/>
      <c r="L619" s="280"/>
      <c r="M619" s="280"/>
      <c r="N619" s="280"/>
      <c r="O619" s="280"/>
      <c r="P619" s="280"/>
      <c r="Q619" s="280"/>
      <c r="R619" s="556">
        <f>IF(R611=0,0,R611+24)</f>
        <v>44</v>
      </c>
      <c r="S619" s="552">
        <f t="shared" si="220"/>
        <v>116</v>
      </c>
      <c r="T619" s="553">
        <f t="shared" si="221"/>
        <v>116</v>
      </c>
      <c r="U619" s="552">
        <f t="shared" si="222"/>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25">
      <c r="A620" s="250"/>
      <c r="B620" s="259"/>
      <c r="C620" s="252">
        <f t="shared" si="219"/>
        <v>4</v>
      </c>
      <c r="D620" s="275"/>
      <c r="E620" s="330"/>
      <c r="F620" s="330"/>
      <c r="G620" s="275"/>
      <c r="H620" s="296"/>
      <c r="I620" s="302" t="s">
        <v>532</v>
      </c>
      <c r="J620" s="302"/>
      <c r="K620" s="280"/>
      <c r="L620" s="280"/>
      <c r="M620" s="280"/>
      <c r="N620" s="280"/>
      <c r="O620" s="280"/>
      <c r="P620" s="280"/>
      <c r="Q620" s="280"/>
      <c r="R620" s="556">
        <f>IF(R612=0,0,R612+24)</f>
        <v>45</v>
      </c>
      <c r="S620" s="552">
        <f t="shared" si="220"/>
        <v>117</v>
      </c>
      <c r="T620" s="553">
        <f t="shared" si="221"/>
        <v>117</v>
      </c>
      <c r="U620" s="552">
        <f t="shared" si="222"/>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25">
      <c r="A621" s="250"/>
      <c r="B621" s="259"/>
      <c r="C621" s="252">
        <f t="shared" si="219"/>
        <v>4</v>
      </c>
      <c r="D621" s="275"/>
      <c r="E621" s="330"/>
      <c r="F621" s="330"/>
      <c r="G621" s="275"/>
      <c r="H621" s="296"/>
      <c r="I621" s="302" t="s">
        <v>533</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25">
      <c r="A622" s="250"/>
      <c r="B622" s="259"/>
      <c r="C622" s="252">
        <f t="shared" si="219"/>
        <v>4</v>
      </c>
      <c r="D622" s="275"/>
      <c r="E622" s="330"/>
      <c r="F622" s="330"/>
      <c r="G622" s="275"/>
      <c r="H622" s="296"/>
      <c r="I622" s="302" t="s">
        <v>518</v>
      </c>
      <c r="J622" s="302"/>
      <c r="K622" s="280"/>
      <c r="L622" s="280"/>
      <c r="M622" s="280"/>
      <c r="N622" s="280"/>
      <c r="O622" s="280"/>
      <c r="P622" s="280"/>
      <c r="Q622" s="280"/>
      <c r="R622" s="280">
        <v>0</v>
      </c>
      <c r="S622" s="552">
        <f t="shared" si="220"/>
        <v>0</v>
      </c>
      <c r="T622" s="553">
        <f t="shared" si="221"/>
        <v>0</v>
      </c>
      <c r="U622" s="552">
        <f t="shared" si="222"/>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25">
      <c r="A623" s="250"/>
      <c r="B623" s="259"/>
      <c r="C623" s="252">
        <f t="shared" si="219"/>
        <v>4</v>
      </c>
      <c r="D623" s="275"/>
      <c r="E623" s="330"/>
      <c r="F623" s="330"/>
      <c r="G623" s="275"/>
      <c r="H623" s="296"/>
      <c r="I623" s="302" t="s">
        <v>519</v>
      </c>
      <c r="J623" s="302"/>
      <c r="K623" s="280"/>
      <c r="L623" s="280"/>
      <c r="M623" s="280"/>
      <c r="N623" s="280"/>
      <c r="O623" s="280"/>
      <c r="P623" s="280"/>
      <c r="Q623" s="280"/>
      <c r="R623" s="280">
        <v>0</v>
      </c>
      <c r="S623" s="552">
        <f t="shared" si="220"/>
        <v>0</v>
      </c>
      <c r="T623" s="553">
        <f t="shared" si="221"/>
        <v>0</v>
      </c>
      <c r="U623" s="552">
        <f t="shared" si="222"/>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25">
      <c r="A624" s="250"/>
      <c r="B624" s="259"/>
      <c r="C624" s="252">
        <f t="shared" si="219"/>
        <v>4</v>
      </c>
      <c r="D624" s="275"/>
      <c r="E624" s="330"/>
      <c r="F624" s="330"/>
      <c r="G624" s="275"/>
      <c r="H624" s="296"/>
      <c r="I624" s="302" t="s">
        <v>520</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2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2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25">
      <c r="A627" s="250"/>
      <c r="B627" s="259"/>
      <c r="C627" s="252">
        <f t="shared" si="219"/>
        <v>4</v>
      </c>
      <c r="D627" s="275"/>
      <c r="E627" s="330"/>
      <c r="F627" s="330"/>
      <c r="G627" s="275"/>
      <c r="H627" s="296" t="str">
        <f>H$250</f>
        <v>Spr</v>
      </c>
      <c r="I627" s="302" t="s">
        <v>531</v>
      </c>
      <c r="J627" s="302"/>
      <c r="K627" s="280"/>
      <c r="L627" s="280"/>
      <c r="M627" s="280"/>
      <c r="N627" s="280"/>
      <c r="O627" s="280"/>
      <c r="P627" s="280"/>
      <c r="Q627" s="280"/>
      <c r="R627" s="556">
        <f>IF(R619=0,0,R619+24)</f>
        <v>68</v>
      </c>
      <c r="S627" s="552">
        <f t="shared" si="220"/>
        <v>140</v>
      </c>
      <c r="T627" s="553">
        <f t="shared" si="221"/>
        <v>140</v>
      </c>
      <c r="U627" s="552">
        <f t="shared" si="222"/>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25">
      <c r="A628" s="250"/>
      <c r="B628" s="259"/>
      <c r="C628" s="252">
        <f t="shared" si="219"/>
        <v>4</v>
      </c>
      <c r="D628" s="275"/>
      <c r="E628" s="330"/>
      <c r="F628" s="330"/>
      <c r="G628" s="275"/>
      <c r="H628" s="296"/>
      <c r="I628" s="302" t="s">
        <v>532</v>
      </c>
      <c r="J628" s="302"/>
      <c r="K628" s="280"/>
      <c r="L628" s="280"/>
      <c r="M628" s="280"/>
      <c r="N628" s="280"/>
      <c r="O628" s="280"/>
      <c r="P628" s="280"/>
      <c r="Q628" s="280"/>
      <c r="R628" s="556">
        <f>IF(R620=0,0,R620+24)</f>
        <v>69</v>
      </c>
      <c r="S628" s="552">
        <f t="shared" si="220"/>
        <v>141</v>
      </c>
      <c r="T628" s="553">
        <f t="shared" si="221"/>
        <v>141</v>
      </c>
      <c r="U628" s="552">
        <f t="shared" si="222"/>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25">
      <c r="A629" s="250"/>
      <c r="B629" s="259"/>
      <c r="C629" s="252">
        <f t="shared" si="219"/>
        <v>4</v>
      </c>
      <c r="D629" s="275"/>
      <c r="E629" s="330"/>
      <c r="F629" s="330"/>
      <c r="G629" s="275"/>
      <c r="H629" s="296"/>
      <c r="I629" s="302" t="s">
        <v>533</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25">
      <c r="A630" s="250"/>
      <c r="B630" s="259"/>
      <c r="C630" s="252">
        <f t="shared" si="219"/>
        <v>4</v>
      </c>
      <c r="D630" s="275"/>
      <c r="E630" s="330"/>
      <c r="F630" s="330"/>
      <c r="G630" s="275"/>
      <c r="H630" s="296"/>
      <c r="I630" s="302" t="s">
        <v>518</v>
      </c>
      <c r="J630" s="302"/>
      <c r="K630" s="280"/>
      <c r="L630" s="280"/>
      <c r="M630" s="280"/>
      <c r="N630" s="280"/>
      <c r="O630" s="280"/>
      <c r="P630" s="280"/>
      <c r="Q630" s="280"/>
      <c r="R630" s="280">
        <v>0</v>
      </c>
      <c r="S630" s="552">
        <f t="shared" si="220"/>
        <v>0</v>
      </c>
      <c r="T630" s="553">
        <f t="shared" si="221"/>
        <v>0</v>
      </c>
      <c r="U630" s="552">
        <f t="shared" si="222"/>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25">
      <c r="A631" s="250"/>
      <c r="B631" s="259"/>
      <c r="C631" s="252">
        <f t="shared" si="219"/>
        <v>4</v>
      </c>
      <c r="D631" s="275"/>
      <c r="E631" s="330"/>
      <c r="F631" s="330"/>
      <c r="G631" s="275"/>
      <c r="H631" s="296"/>
      <c r="I631" s="302" t="s">
        <v>519</v>
      </c>
      <c r="J631" s="302"/>
      <c r="K631" s="280"/>
      <c r="L631" s="280"/>
      <c r="M631" s="280"/>
      <c r="N631" s="280"/>
      <c r="O631" s="280"/>
      <c r="P631" s="280"/>
      <c r="Q631" s="280"/>
      <c r="R631" s="280">
        <v>0</v>
      </c>
      <c r="S631" s="552">
        <f t="shared" si="220"/>
        <v>0</v>
      </c>
      <c r="T631" s="553">
        <f t="shared" si="221"/>
        <v>0</v>
      </c>
      <c r="U631" s="552">
        <f t="shared" si="222"/>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25">
      <c r="A632" s="250"/>
      <c r="B632" s="259"/>
      <c r="C632" s="252">
        <f t="shared" si="219"/>
        <v>4</v>
      </c>
      <c r="D632" s="275"/>
      <c r="E632" s="330"/>
      <c r="F632" s="330"/>
      <c r="G632" s="275"/>
      <c r="H632" s="296"/>
      <c r="I632" s="302" t="s">
        <v>520</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2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2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0999999999999996" hidden="1" customHeight="1" outlineLevel="2" x14ac:dyDescent="0.2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395</v>
      </c>
      <c r="AR635" s="262"/>
      <c r="AS635" s="250"/>
      <c r="AT635" s="250"/>
      <c r="AU635" s="250"/>
    </row>
    <row r="636" spans="1:47" hidden="1" outlineLevel="2" collapsed="1" x14ac:dyDescent="0.25">
      <c r="A636" s="250"/>
      <c r="B636" s="259"/>
      <c r="C636" s="252">
        <f>INT($C$229)+2</f>
        <v>3</v>
      </c>
      <c r="D636" s="275"/>
      <c r="E636" s="330"/>
      <c r="F636" s="330"/>
      <c r="G636" s="275"/>
      <c r="H636" s="343" t="s">
        <v>566</v>
      </c>
      <c r="I636" s="303" t="s">
        <v>893</v>
      </c>
      <c r="J636" s="303"/>
      <c r="K636" s="393"/>
      <c r="L636" s="391">
        <f>COUNTA($I637:$I$649)/COUNTA($H637:$H$649)</f>
        <v>4</v>
      </c>
      <c r="M636" s="280"/>
      <c r="N636" s="303"/>
      <c r="O636" s="303"/>
      <c r="P636" s="303"/>
      <c r="Q636" s="303"/>
      <c r="R636" s="303" t="s">
        <v>584</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25">
      <c r="A637" s="250"/>
      <c r="B637" s="259"/>
      <c r="C637" s="252">
        <f t="shared" ref="C637:C648" si="223">INT($C$229)+3</f>
        <v>4</v>
      </c>
      <c r="D637" s="275"/>
      <c r="E637" s="330"/>
      <c r="F637" s="330"/>
      <c r="G637" s="275"/>
      <c r="H637" s="296" t="str">
        <f>H$248</f>
        <v>Aut</v>
      </c>
      <c r="I637" s="302" t="s">
        <v>573</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25">
      <c r="A638" s="250"/>
      <c r="B638" s="259"/>
      <c r="C638" s="252">
        <f t="shared" si="223"/>
        <v>4</v>
      </c>
      <c r="D638" s="275"/>
      <c r="E638" s="330"/>
      <c r="F638" s="330"/>
      <c r="G638" s="275"/>
      <c r="H638" s="296"/>
      <c r="I638" s="302" t="s">
        <v>586</v>
      </c>
      <c r="J638" s="302"/>
      <c r="K638" s="280"/>
      <c r="L638" s="279"/>
      <c r="M638" s="280"/>
      <c r="N638" s="280"/>
      <c r="O638" s="280"/>
      <c r="P638" s="280"/>
      <c r="Q638" s="280"/>
      <c r="R638" s="280">
        <v>0</v>
      </c>
      <c r="S638" s="552">
        <f>IF(R638=0,0,R638+72)</f>
        <v>0</v>
      </c>
      <c r="T638" s="553">
        <f t="shared" ref="T638:T640" si="224">S638</f>
        <v>0</v>
      </c>
      <c r="U638" s="552">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25">
      <c r="A639" s="250"/>
      <c r="B639" s="259"/>
      <c r="C639" s="252">
        <f t="shared" si="223"/>
        <v>4</v>
      </c>
      <c r="D639" s="275"/>
      <c r="E639" s="330"/>
      <c r="F639" s="330"/>
      <c r="G639" s="275"/>
      <c r="H639" s="296"/>
      <c r="I639" s="302" t="s">
        <v>587</v>
      </c>
      <c r="J639" s="302"/>
      <c r="K639" s="280"/>
      <c r="L639" s="280"/>
      <c r="M639" s="280"/>
      <c r="N639" s="280"/>
      <c r="O639" s="280"/>
      <c r="P639" s="280"/>
      <c r="Q639" s="280"/>
      <c r="R639" s="297">
        <v>24</v>
      </c>
      <c r="S639" s="552">
        <f>IF(R639=0,0,R639+72)</f>
        <v>96</v>
      </c>
      <c r="T639" s="553">
        <f t="shared" si="224"/>
        <v>96</v>
      </c>
      <c r="U639" s="552">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25">
      <c r="A640" s="250"/>
      <c r="B640" s="259"/>
      <c r="C640" s="252">
        <f t="shared" si="223"/>
        <v>4</v>
      </c>
      <c r="D640" s="275"/>
      <c r="E640" s="330"/>
      <c r="F640" s="330"/>
      <c r="G640" s="275"/>
      <c r="H640" s="296"/>
      <c r="I640" s="302" t="s">
        <v>588</v>
      </c>
      <c r="J640" s="302"/>
      <c r="K640" s="280"/>
      <c r="L640" s="280"/>
      <c r="M640" s="280"/>
      <c r="N640" s="280"/>
      <c r="O640" s="280"/>
      <c r="P640" s="280"/>
      <c r="Q640" s="280"/>
      <c r="R640" s="297">
        <v>0</v>
      </c>
      <c r="S640" s="552">
        <f>IF(R640=0,0,R640+72)</f>
        <v>0</v>
      </c>
      <c r="T640" s="553">
        <f t="shared" si="224"/>
        <v>0</v>
      </c>
      <c r="U640" s="552">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25">
      <c r="A641" s="250"/>
      <c r="B641" s="259"/>
      <c r="C641" s="252">
        <f t="shared" si="223"/>
        <v>4</v>
      </c>
      <c r="D641" s="275"/>
      <c r="E641" s="330"/>
      <c r="F641" s="330"/>
      <c r="G641" s="275"/>
      <c r="H641" s="296" t="str">
        <f>H$249</f>
        <v>Win</v>
      </c>
      <c r="I641" s="302" t="s">
        <v>573</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25">
      <c r="A642" s="250"/>
      <c r="B642" s="259"/>
      <c r="C642" s="252">
        <f t="shared" si="223"/>
        <v>4</v>
      </c>
      <c r="D642" s="275"/>
      <c r="E642" s="330"/>
      <c r="F642" s="330"/>
      <c r="G642" s="275"/>
      <c r="H642" s="296"/>
      <c r="I642" s="302" t="s">
        <v>586</v>
      </c>
      <c r="J642" s="302"/>
      <c r="K642" s="280"/>
      <c r="L642" s="280"/>
      <c r="M642" s="280"/>
      <c r="N642" s="280"/>
      <c r="O642" s="280"/>
      <c r="P642" s="280"/>
      <c r="Q642" s="280"/>
      <c r="R642" s="280">
        <v>0</v>
      </c>
      <c r="S642" s="552">
        <f>IF(R642=0,0,R642+72)</f>
        <v>0</v>
      </c>
      <c r="T642" s="553">
        <f t="shared" ref="T642:T644" si="225">S642</f>
        <v>0</v>
      </c>
      <c r="U642" s="552">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25">
      <c r="A643" s="250"/>
      <c r="B643" s="259"/>
      <c r="C643" s="252">
        <f t="shared" si="223"/>
        <v>4</v>
      </c>
      <c r="D643" s="275"/>
      <c r="E643" s="330"/>
      <c r="F643" s="330"/>
      <c r="G643" s="275"/>
      <c r="H643" s="296"/>
      <c r="I643" s="302" t="s">
        <v>587</v>
      </c>
      <c r="J643" s="302"/>
      <c r="K643" s="280"/>
      <c r="L643" s="280"/>
      <c r="M643" s="280"/>
      <c r="N643" s="280"/>
      <c r="O643" s="280"/>
      <c r="P643" s="280"/>
      <c r="Q643" s="280"/>
      <c r="R643" s="554">
        <f>IF(R639=0,0,R639+24)</f>
        <v>48</v>
      </c>
      <c r="S643" s="552">
        <f>IF(R643=0,0,R643+72)</f>
        <v>120</v>
      </c>
      <c r="T643" s="553">
        <f t="shared" si="225"/>
        <v>120</v>
      </c>
      <c r="U643" s="552">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25">
      <c r="A644" s="250"/>
      <c r="B644" s="259"/>
      <c r="C644" s="252">
        <f t="shared" si="223"/>
        <v>4</v>
      </c>
      <c r="D644" s="275"/>
      <c r="E644" s="330"/>
      <c r="F644" s="330"/>
      <c r="G644" s="275"/>
      <c r="H644" s="296"/>
      <c r="I644" s="302" t="s">
        <v>588</v>
      </c>
      <c r="J644" s="302"/>
      <c r="K644" s="280"/>
      <c r="L644" s="280"/>
      <c r="M644" s="280"/>
      <c r="N644" s="280"/>
      <c r="O644" s="280"/>
      <c r="P644" s="280"/>
      <c r="Q644" s="280"/>
      <c r="R644" s="554">
        <f>IF(R640=0,0,R640+24)</f>
        <v>0</v>
      </c>
      <c r="S644" s="552">
        <f>IF(R644=0,0,R644+72)</f>
        <v>0</v>
      </c>
      <c r="T644" s="553">
        <f t="shared" si="225"/>
        <v>0</v>
      </c>
      <c r="U644" s="552">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25">
      <c r="A645" s="250"/>
      <c r="B645" s="259"/>
      <c r="C645" s="252">
        <f t="shared" si="223"/>
        <v>4</v>
      </c>
      <c r="D645" s="275"/>
      <c r="E645" s="330"/>
      <c r="F645" s="330"/>
      <c r="G645" s="275"/>
      <c r="H645" s="296" t="str">
        <f>H$250</f>
        <v>Spr</v>
      </c>
      <c r="I645" s="302" t="s">
        <v>573</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25">
      <c r="A646" s="250"/>
      <c r="B646" s="259"/>
      <c r="C646" s="252">
        <f t="shared" si="223"/>
        <v>4</v>
      </c>
      <c r="D646" s="275"/>
      <c r="E646" s="330"/>
      <c r="F646" s="330"/>
      <c r="G646" s="275"/>
      <c r="H646" s="296"/>
      <c r="I646" s="302" t="s">
        <v>586</v>
      </c>
      <c r="J646" s="302"/>
      <c r="K646" s="280"/>
      <c r="L646" s="280"/>
      <c r="M646" s="280"/>
      <c r="N646" s="280"/>
      <c r="O646" s="280"/>
      <c r="P646" s="280"/>
      <c r="Q646" s="280"/>
      <c r="R646" s="280">
        <v>0</v>
      </c>
      <c r="S646" s="552">
        <f>IF(R646=0,0,R646+72)</f>
        <v>0</v>
      </c>
      <c r="T646" s="553">
        <f t="shared" ref="T646:T648" si="226">S646</f>
        <v>0</v>
      </c>
      <c r="U646" s="552">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25">
      <c r="A647" s="250"/>
      <c r="B647" s="259"/>
      <c r="C647" s="252">
        <f t="shared" si="223"/>
        <v>4</v>
      </c>
      <c r="D647" s="275"/>
      <c r="E647" s="330"/>
      <c r="F647" s="330"/>
      <c r="G647" s="275"/>
      <c r="H647" s="296"/>
      <c r="I647" s="302" t="s">
        <v>587</v>
      </c>
      <c r="J647" s="302"/>
      <c r="K647" s="280"/>
      <c r="L647" s="280"/>
      <c r="M647" s="280"/>
      <c r="N647" s="280"/>
      <c r="O647" s="280"/>
      <c r="P647" s="280"/>
      <c r="Q647" s="280"/>
      <c r="R647" s="554">
        <f>IF(R643=0,0,R643+24)</f>
        <v>72</v>
      </c>
      <c r="S647" s="552">
        <f>IF(R647=0,0,R647+72)</f>
        <v>144</v>
      </c>
      <c r="T647" s="553">
        <f t="shared" si="226"/>
        <v>144</v>
      </c>
      <c r="U647" s="552">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25">
      <c r="A648" s="250"/>
      <c r="B648" s="259"/>
      <c r="C648" s="252">
        <f t="shared" si="223"/>
        <v>4</v>
      </c>
      <c r="D648" s="275"/>
      <c r="E648" s="330"/>
      <c r="F648" s="330"/>
      <c r="G648" s="275"/>
      <c r="H648" s="296"/>
      <c r="I648" s="302" t="s">
        <v>588</v>
      </c>
      <c r="J648" s="302"/>
      <c r="K648" s="280"/>
      <c r="L648" s="280"/>
      <c r="M648" s="280"/>
      <c r="N648" s="280"/>
      <c r="O648" s="280"/>
      <c r="P648" s="280"/>
      <c r="Q648" s="280"/>
      <c r="R648" s="554">
        <f>IF(R644=0,0,R644+24)</f>
        <v>0</v>
      </c>
      <c r="S648" s="552">
        <f>IF(R648=0,0,R648+72)</f>
        <v>0</v>
      </c>
      <c r="T648" s="553">
        <f t="shared" si="226"/>
        <v>0</v>
      </c>
      <c r="U648" s="552">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0999999999999996" hidden="1" customHeight="1" outlineLevel="2" x14ac:dyDescent="0.2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395</v>
      </c>
      <c r="AR649" s="262"/>
      <c r="AS649" s="250"/>
      <c r="AT649" s="250"/>
      <c r="AU649" s="250"/>
    </row>
    <row r="650" spans="1:47" hidden="1" outlineLevel="2" collapsed="1" x14ac:dyDescent="0.25">
      <c r="A650" s="250"/>
      <c r="B650" s="259"/>
      <c r="C650" s="252">
        <f>INT($C$229)+2</f>
        <v>3</v>
      </c>
      <c r="D650" s="275"/>
      <c r="E650" s="330"/>
      <c r="F650" s="330"/>
      <c r="G650" s="275"/>
      <c r="H650" s="343" t="s">
        <v>566</v>
      </c>
      <c r="I650" s="303" t="s">
        <v>894</v>
      </c>
      <c r="J650" s="303"/>
      <c r="K650" s="393"/>
      <c r="L650" s="391">
        <f>COUNTA($I651:$I$666)/COUNTA($H651:$H$666)</f>
        <v>5</v>
      </c>
      <c r="M650" s="280"/>
      <c r="N650" s="303"/>
      <c r="O650" s="303"/>
      <c r="P650" s="303"/>
      <c r="Q650" s="303"/>
      <c r="R650" s="303" t="s">
        <v>584</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25">
      <c r="A651" s="250"/>
      <c r="B651" s="259"/>
      <c r="C651" s="252">
        <f t="shared" ref="C651:C665" si="227">INT($C$229)+3</f>
        <v>4</v>
      </c>
      <c r="D651" s="275"/>
      <c r="E651" s="330"/>
      <c r="F651" s="330"/>
      <c r="G651" s="275"/>
      <c r="H651" s="296" t="str">
        <f>H$248</f>
        <v>Aut</v>
      </c>
      <c r="I651" s="302" t="s">
        <v>573</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25">
      <c r="A652" s="250"/>
      <c r="B652" s="259"/>
      <c r="C652" s="252">
        <f t="shared" si="227"/>
        <v>4</v>
      </c>
      <c r="D652" s="275"/>
      <c r="E652" s="330"/>
      <c r="F652" s="330"/>
      <c r="G652" s="275"/>
      <c r="H652" s="296"/>
      <c r="I652" s="302" t="s">
        <v>585</v>
      </c>
      <c r="J652" s="302"/>
      <c r="K652" s="280"/>
      <c r="L652" s="280"/>
      <c r="M652" s="280"/>
      <c r="N652" s="280"/>
      <c r="O652" s="280"/>
      <c r="P652" s="280"/>
      <c r="Q652" s="280"/>
      <c r="R652" s="297">
        <v>0</v>
      </c>
      <c r="S652" s="552">
        <f>IF(R652=0,0,R652+72)</f>
        <v>0</v>
      </c>
      <c r="T652" s="553">
        <f t="shared" ref="T652:T655" si="228">S652</f>
        <v>0</v>
      </c>
      <c r="U652" s="552">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25">
      <c r="A653" s="250"/>
      <c r="B653" s="259"/>
      <c r="C653" s="252">
        <f t="shared" si="227"/>
        <v>4</v>
      </c>
      <c r="D653" s="275"/>
      <c r="E653" s="330"/>
      <c r="F653" s="330"/>
      <c r="G653" s="275"/>
      <c r="H653" s="296"/>
      <c r="I653" s="302" t="s">
        <v>554</v>
      </c>
      <c r="J653" s="302"/>
      <c r="K653" s="280"/>
      <c r="L653" s="280"/>
      <c r="M653" s="280"/>
      <c r="N653" s="280"/>
      <c r="O653" s="280"/>
      <c r="P653" s="280"/>
      <c r="Q653" s="280"/>
      <c r="R653" s="297">
        <v>22</v>
      </c>
      <c r="S653" s="552">
        <f>IF(R653=0,0,R653+72)</f>
        <v>94</v>
      </c>
      <c r="T653" s="553">
        <f t="shared" si="228"/>
        <v>94</v>
      </c>
      <c r="U653" s="552">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25">
      <c r="A654" s="250"/>
      <c r="B654" s="259"/>
      <c r="C654" s="252">
        <f t="shared" si="227"/>
        <v>4</v>
      </c>
      <c r="D654" s="275"/>
      <c r="E654" s="330"/>
      <c r="F654" s="330"/>
      <c r="G654" s="275"/>
      <c r="H654" s="296"/>
      <c r="I654" s="302" t="s">
        <v>582</v>
      </c>
      <c r="J654" s="302"/>
      <c r="K654" s="280"/>
      <c r="L654" s="280"/>
      <c r="M654" s="280"/>
      <c r="N654" s="280"/>
      <c r="O654" s="280"/>
      <c r="P654" s="280"/>
      <c r="Q654" s="280"/>
      <c r="R654" s="297">
        <v>22</v>
      </c>
      <c r="S654" s="552">
        <f>IF(R654=0,0,R654+72)</f>
        <v>94</v>
      </c>
      <c r="T654" s="553">
        <f t="shared" si="228"/>
        <v>94</v>
      </c>
      <c r="U654" s="552">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25">
      <c r="A655" s="250"/>
      <c r="B655" s="259"/>
      <c r="C655" s="252">
        <f t="shared" si="227"/>
        <v>4</v>
      </c>
      <c r="D655" s="275"/>
      <c r="E655" s="330"/>
      <c r="F655" s="330"/>
      <c r="G655" s="275"/>
      <c r="H655" s="296"/>
      <c r="I655" s="302" t="s">
        <v>555</v>
      </c>
      <c r="J655" s="302"/>
      <c r="K655" s="280"/>
      <c r="L655" s="280"/>
      <c r="M655" s="280"/>
      <c r="N655" s="280"/>
      <c r="O655" s="280"/>
      <c r="P655" s="280"/>
      <c r="Q655" s="280"/>
      <c r="R655" s="297">
        <v>23</v>
      </c>
      <c r="S655" s="552">
        <f>IF(R655=0,0,R655+72)</f>
        <v>95</v>
      </c>
      <c r="T655" s="553">
        <f t="shared" si="228"/>
        <v>95</v>
      </c>
      <c r="U655" s="552">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25">
      <c r="A656" s="250"/>
      <c r="B656" s="259"/>
      <c r="C656" s="252">
        <f t="shared" si="227"/>
        <v>4</v>
      </c>
      <c r="D656" s="275"/>
      <c r="E656" s="330"/>
      <c r="F656" s="330"/>
      <c r="G656" s="275"/>
      <c r="H656" s="296" t="str">
        <f>H$249</f>
        <v>Win</v>
      </c>
      <c r="I656" s="302" t="s">
        <v>573</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25">
      <c r="A657" s="250"/>
      <c r="B657" s="259"/>
      <c r="C657" s="252">
        <f t="shared" si="227"/>
        <v>4</v>
      </c>
      <c r="D657" s="275"/>
      <c r="E657" s="330"/>
      <c r="F657" s="330"/>
      <c r="G657" s="275"/>
      <c r="H657" s="296"/>
      <c r="I657" s="302" t="s">
        <v>585</v>
      </c>
      <c r="J657" s="302"/>
      <c r="K657" s="280"/>
      <c r="L657" s="280"/>
      <c r="M657" s="280"/>
      <c r="N657" s="280"/>
      <c r="O657" s="280"/>
      <c r="P657" s="280"/>
      <c r="Q657" s="280"/>
      <c r="R657" s="558">
        <f>IF(R652=0,0,R652+24)</f>
        <v>0</v>
      </c>
      <c r="S657" s="552">
        <f>IF(R657=0,0,R657+72)</f>
        <v>0</v>
      </c>
      <c r="T657" s="553">
        <f t="shared" ref="T657:T660" si="229">S657</f>
        <v>0</v>
      </c>
      <c r="U657" s="552">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25">
      <c r="A658" s="250"/>
      <c r="B658" s="259"/>
      <c r="C658" s="252">
        <f t="shared" si="227"/>
        <v>4</v>
      </c>
      <c r="D658" s="275"/>
      <c r="E658" s="330"/>
      <c r="F658" s="330"/>
      <c r="G658" s="275"/>
      <c r="H658" s="296"/>
      <c r="I658" s="302" t="s">
        <v>554</v>
      </c>
      <c r="J658" s="302"/>
      <c r="K658" s="280"/>
      <c r="L658" s="280"/>
      <c r="M658" s="280"/>
      <c r="N658" s="280"/>
      <c r="O658" s="280"/>
      <c r="P658" s="280"/>
      <c r="Q658" s="280"/>
      <c r="R658" s="558">
        <f>IF(R653=0,0,R653+24)</f>
        <v>46</v>
      </c>
      <c r="S658" s="552">
        <f>IF(R658=0,0,R658+72)</f>
        <v>118</v>
      </c>
      <c r="T658" s="553">
        <f t="shared" si="229"/>
        <v>118</v>
      </c>
      <c r="U658" s="552">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25">
      <c r="A659" s="250"/>
      <c r="B659" s="259"/>
      <c r="C659" s="252">
        <f t="shared" si="227"/>
        <v>4</v>
      </c>
      <c r="D659" s="275"/>
      <c r="E659" s="330"/>
      <c r="F659" s="330"/>
      <c r="G659" s="275"/>
      <c r="H659" s="296"/>
      <c r="I659" s="302" t="s">
        <v>582</v>
      </c>
      <c r="J659" s="302"/>
      <c r="K659" s="280"/>
      <c r="L659" s="280"/>
      <c r="M659" s="280"/>
      <c r="N659" s="280"/>
      <c r="O659" s="280"/>
      <c r="P659" s="280"/>
      <c r="Q659" s="280"/>
      <c r="R659" s="558">
        <f>IF(R654=0,0,R654+24)</f>
        <v>46</v>
      </c>
      <c r="S659" s="552">
        <f>IF(R659=0,0,R659+72)</f>
        <v>118</v>
      </c>
      <c r="T659" s="553">
        <f t="shared" si="229"/>
        <v>118</v>
      </c>
      <c r="U659" s="552">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25">
      <c r="A660" s="250"/>
      <c r="B660" s="259"/>
      <c r="C660" s="252">
        <f t="shared" si="227"/>
        <v>4</v>
      </c>
      <c r="D660" s="275"/>
      <c r="E660" s="330"/>
      <c r="F660" s="330"/>
      <c r="G660" s="275"/>
      <c r="H660" s="296"/>
      <c r="I660" s="302" t="s">
        <v>555</v>
      </c>
      <c r="J660" s="302"/>
      <c r="K660" s="280"/>
      <c r="L660" s="280"/>
      <c r="M660" s="280"/>
      <c r="N660" s="280"/>
      <c r="O660" s="280"/>
      <c r="P660" s="280"/>
      <c r="Q660" s="280"/>
      <c r="R660" s="558">
        <f>IF(R655=0,0,R655+24)</f>
        <v>47</v>
      </c>
      <c r="S660" s="552">
        <f>IF(R660=0,0,R660+72)</f>
        <v>119</v>
      </c>
      <c r="T660" s="553">
        <f t="shared" si="229"/>
        <v>119</v>
      </c>
      <c r="U660" s="552">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25">
      <c r="A661" s="250"/>
      <c r="B661" s="259"/>
      <c r="C661" s="252">
        <f t="shared" si="227"/>
        <v>4</v>
      </c>
      <c r="D661" s="275"/>
      <c r="E661" s="330"/>
      <c r="F661" s="330"/>
      <c r="G661" s="275"/>
      <c r="H661" s="296" t="str">
        <f>H$250</f>
        <v>Spr</v>
      </c>
      <c r="I661" s="302" t="s">
        <v>573</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2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0</v>
      </c>
      <c r="S662" s="552">
        <f>IF(R662=0,0,R662+72)</f>
        <v>0</v>
      </c>
      <c r="T662" s="553">
        <f t="shared" ref="T662:T665" si="230">S662</f>
        <v>0</v>
      </c>
      <c r="U662" s="552">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25">
      <c r="A663" s="250"/>
      <c r="B663" s="259"/>
      <c r="C663" s="252">
        <f t="shared" si="227"/>
        <v>4</v>
      </c>
      <c r="D663" s="275"/>
      <c r="E663" s="330"/>
      <c r="F663" s="330"/>
      <c r="G663" s="275"/>
      <c r="H663" s="296"/>
      <c r="I663" s="302" t="s">
        <v>554</v>
      </c>
      <c r="J663" s="302"/>
      <c r="K663" s="280"/>
      <c r="L663" s="280"/>
      <c r="M663" s="280"/>
      <c r="N663" s="280"/>
      <c r="O663" s="280"/>
      <c r="P663" s="280"/>
      <c r="Q663" s="280"/>
      <c r="R663" s="558">
        <f>IF(R658=0,0,R658+24)</f>
        <v>70</v>
      </c>
      <c r="S663" s="552">
        <f>IF(R663=0,0,R663+72)</f>
        <v>142</v>
      </c>
      <c r="T663" s="553">
        <f t="shared" si="230"/>
        <v>142</v>
      </c>
      <c r="U663" s="552">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25">
      <c r="A664" s="250"/>
      <c r="B664" s="259"/>
      <c r="C664" s="252">
        <f t="shared" si="227"/>
        <v>4</v>
      </c>
      <c r="D664" s="275"/>
      <c r="E664" s="330"/>
      <c r="F664" s="330"/>
      <c r="G664" s="275"/>
      <c r="H664" s="296"/>
      <c r="I664" s="302" t="s">
        <v>582</v>
      </c>
      <c r="J664" s="302"/>
      <c r="K664" s="280"/>
      <c r="L664" s="280"/>
      <c r="M664" s="280"/>
      <c r="N664" s="280"/>
      <c r="O664" s="280"/>
      <c r="P664" s="280"/>
      <c r="Q664" s="280"/>
      <c r="R664" s="558">
        <f>IF(R659=0,0,R659+24)</f>
        <v>70</v>
      </c>
      <c r="S664" s="552">
        <f>IF(R664=0,0,R664+72)</f>
        <v>142</v>
      </c>
      <c r="T664" s="553">
        <f t="shared" si="230"/>
        <v>142</v>
      </c>
      <c r="U664" s="552">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25">
      <c r="A665" s="250"/>
      <c r="B665" s="259"/>
      <c r="C665" s="252">
        <f t="shared" si="227"/>
        <v>4</v>
      </c>
      <c r="D665" s="275"/>
      <c r="E665" s="330"/>
      <c r="F665" s="330"/>
      <c r="G665" s="275"/>
      <c r="H665" s="296"/>
      <c r="I665" s="302" t="s">
        <v>555</v>
      </c>
      <c r="J665" s="302"/>
      <c r="K665" s="280"/>
      <c r="L665" s="280"/>
      <c r="M665" s="280"/>
      <c r="N665" s="280"/>
      <c r="O665" s="280"/>
      <c r="P665" s="280"/>
      <c r="Q665" s="280"/>
      <c r="R665" s="558">
        <f>IF(R660=0,0,R660+24)</f>
        <v>71</v>
      </c>
      <c r="S665" s="552">
        <f>IF(R665=0,0,R665+72)</f>
        <v>143</v>
      </c>
      <c r="T665" s="553">
        <f t="shared" si="230"/>
        <v>143</v>
      </c>
      <c r="U665" s="552">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0999999999999996" hidden="1" customHeight="1" outlineLevel="2" x14ac:dyDescent="0.2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395</v>
      </c>
      <c r="AR666" s="262"/>
      <c r="AS666" s="250"/>
      <c r="AT666" s="250"/>
      <c r="AU666" s="250"/>
    </row>
    <row r="667" spans="1:47" outlineLevel="1" collapsed="1" x14ac:dyDescent="0.25">
      <c r="A667" s="250"/>
      <c r="B667" s="259"/>
      <c r="C667" s="252">
        <f>INT($C$229)+1</f>
        <v>2</v>
      </c>
      <c r="D667" s="275"/>
      <c r="E667" s="330"/>
      <c r="F667" s="330"/>
      <c r="G667" s="275"/>
      <c r="H667" s="333" t="s">
        <v>589</v>
      </c>
      <c r="I667" s="293" t="s">
        <v>590</v>
      </c>
      <c r="J667" s="293"/>
      <c r="K667" s="265"/>
      <c r="L667" s="265"/>
      <c r="M667" s="265"/>
      <c r="N667" s="265"/>
      <c r="O667" s="265"/>
      <c r="P667" s="265"/>
      <c r="Q667" s="265"/>
      <c r="R667" s="265"/>
      <c r="S667" s="265"/>
      <c r="T667" s="265"/>
      <c r="U667" s="265"/>
      <c r="V667" s="265"/>
      <c r="W667" s="265"/>
      <c r="X667" s="265"/>
      <c r="Y667" s="265"/>
      <c r="Z667" s="322"/>
      <c r="AA667" s="322"/>
      <c r="AB667" s="322"/>
      <c r="AC667" s="322"/>
      <c r="AD667" s="322"/>
      <c r="AE667" s="322"/>
      <c r="AF667" s="322"/>
      <c r="AG667" s="322"/>
      <c r="AH667" s="322"/>
      <c r="AI667" s="322"/>
      <c r="AJ667" s="322"/>
      <c r="AK667" s="322"/>
      <c r="AL667" s="322"/>
      <c r="AM667" s="322"/>
      <c r="AN667" s="322"/>
      <c r="AO667" s="322"/>
      <c r="AP667" s="322"/>
      <c r="AQ667" s="275"/>
      <c r="AR667" s="262"/>
      <c r="AS667" s="250"/>
      <c r="AT667" s="250"/>
      <c r="AU667" s="250"/>
    </row>
    <row r="668" spans="1:47" ht="5.0999999999999996" hidden="1" customHeight="1" outlineLevel="3" x14ac:dyDescent="0.25">
      <c r="A668" s="250"/>
      <c r="B668" s="259"/>
      <c r="C668" s="252">
        <f>INT($C$229)+3.005</f>
        <v>4.0049999999999999</v>
      </c>
      <c r="D668" s="275" t="s">
        <v>391</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25">
      <c r="A669" s="250"/>
      <c r="B669" s="259"/>
      <c r="C669" s="252">
        <f t="shared" ref="C669:C678" si="231">INT($C$229)+2</f>
        <v>3</v>
      </c>
      <c r="D669" s="275"/>
      <c r="E669" s="330"/>
      <c r="F669" s="330"/>
      <c r="G669" s="275"/>
      <c r="H669" s="296" t="str">
        <f>"Birth: "&amp;H$248</f>
        <v>Birth: Aut</v>
      </c>
      <c r="I669" s="302" t="s">
        <v>502</v>
      </c>
      <c r="J669" s="302"/>
      <c r="K669" s="339">
        <f t="shared" ref="K669:Q669" si="232">K248</f>
        <v>43600</v>
      </c>
      <c r="L669" s="339">
        <f t="shared" si="232"/>
        <v>43600</v>
      </c>
      <c r="M669" s="339">
        <f t="shared" si="232"/>
        <v>43600</v>
      </c>
      <c r="N669" s="339">
        <f t="shared" si="232"/>
        <v>43600</v>
      </c>
      <c r="O669" s="339">
        <f t="shared" si="232"/>
        <v>43600</v>
      </c>
      <c r="P669" s="339">
        <f t="shared" si="232"/>
        <v>43600</v>
      </c>
      <c r="Q669" s="339">
        <f t="shared" si="232"/>
        <v>43600</v>
      </c>
      <c r="R669" s="395">
        <f>R257</f>
        <v>43600</v>
      </c>
      <c r="S669" s="395">
        <f>S257</f>
        <v>43600</v>
      </c>
      <c r="T669" s="395">
        <f>T257</f>
        <v>43600</v>
      </c>
      <c r="U669" s="395">
        <f>U257</f>
        <v>43600</v>
      </c>
      <c r="V669" s="280" t="s">
        <v>822</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25">
      <c r="A670" s="250"/>
      <c r="B670" s="259"/>
      <c r="C670" s="252">
        <f t="shared" si="231"/>
        <v>3</v>
      </c>
      <c r="D670" s="275"/>
      <c r="E670" s="330"/>
      <c r="F670" s="330"/>
      <c r="G670" s="275"/>
      <c r="H670" s="343"/>
      <c r="I670" s="302" t="s">
        <v>591</v>
      </c>
      <c r="J670" s="302"/>
      <c r="K670" s="396">
        <f t="shared" ref="K670:U670" si="233">K669+INDEX($R$351:$U$351,1,K$237+1)</f>
        <v>43691</v>
      </c>
      <c r="L670" s="396">
        <f t="shared" si="233"/>
        <v>43691</v>
      </c>
      <c r="M670" s="396">
        <f t="shared" si="233"/>
        <v>43691</v>
      </c>
      <c r="N670" s="396">
        <f t="shared" si="233"/>
        <v>43691</v>
      </c>
      <c r="O670" s="396">
        <f t="shared" si="233"/>
        <v>43691</v>
      </c>
      <c r="P670" s="396">
        <f t="shared" si="233"/>
        <v>43691</v>
      </c>
      <c r="Q670" s="396">
        <f t="shared" si="233"/>
        <v>43691</v>
      </c>
      <c r="R670" s="396">
        <f t="shared" si="233"/>
        <v>43691</v>
      </c>
      <c r="S670" s="396">
        <f t="shared" si="233"/>
        <v>43691</v>
      </c>
      <c r="T670" s="396">
        <f t="shared" si="233"/>
        <v>43691</v>
      </c>
      <c r="U670" s="396">
        <f t="shared" si="233"/>
        <v>43691</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25">
      <c r="A671" s="250"/>
      <c r="B671" s="259"/>
      <c r="C671" s="252">
        <f t="shared" si="231"/>
        <v>3</v>
      </c>
      <c r="D671" s="275"/>
      <c r="E671" s="330"/>
      <c r="F671" s="330"/>
      <c r="G671" s="275"/>
      <c r="H671" s="296" t="str">
        <f>"Birth: "&amp;H$249</f>
        <v>Birth: Win</v>
      </c>
      <c r="I671" s="302" t="s">
        <v>502</v>
      </c>
      <c r="J671" s="302"/>
      <c r="K671" s="342">
        <f t="shared" ref="K671:Q671" si="234">K249</f>
        <v>43634</v>
      </c>
      <c r="L671" s="342">
        <f t="shared" si="234"/>
        <v>43634</v>
      </c>
      <c r="M671" s="342">
        <f t="shared" si="234"/>
        <v>43634</v>
      </c>
      <c r="N671" s="342">
        <f t="shared" si="234"/>
        <v>43634</v>
      </c>
      <c r="O671" s="342">
        <f t="shared" si="234"/>
        <v>43634</v>
      </c>
      <c r="P671" s="342">
        <f t="shared" si="234"/>
        <v>43634</v>
      </c>
      <c r="Q671" s="342">
        <f t="shared" si="234"/>
        <v>43634</v>
      </c>
      <c r="R671" s="352">
        <f>R265</f>
        <v>43634</v>
      </c>
      <c r="S671" s="352">
        <f>S265</f>
        <v>43634</v>
      </c>
      <c r="T671" s="352">
        <f>T265</f>
        <v>43634</v>
      </c>
      <c r="U671" s="352">
        <f>U265</f>
        <v>43634</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25">
      <c r="A672" s="250"/>
      <c r="B672" s="259"/>
      <c r="C672" s="252">
        <f t="shared" si="231"/>
        <v>3</v>
      </c>
      <c r="D672" s="275"/>
      <c r="E672" s="330"/>
      <c r="F672" s="330"/>
      <c r="G672" s="275"/>
      <c r="H672" s="343"/>
      <c r="I672" s="302" t="s">
        <v>591</v>
      </c>
      <c r="J672" s="302"/>
      <c r="K672" s="397">
        <f t="shared" ref="K672:U672" si="235">K671+INDEX($R$351:$U$351,1,K$237+1)</f>
        <v>43725</v>
      </c>
      <c r="L672" s="397">
        <f t="shared" si="235"/>
        <v>43725</v>
      </c>
      <c r="M672" s="396">
        <f t="shared" si="235"/>
        <v>43725</v>
      </c>
      <c r="N672" s="396">
        <f t="shared" si="235"/>
        <v>43725</v>
      </c>
      <c r="O672" s="396">
        <f t="shared" si="235"/>
        <v>43725</v>
      </c>
      <c r="P672" s="396">
        <f t="shared" si="235"/>
        <v>43725</v>
      </c>
      <c r="Q672" s="396">
        <f t="shared" si="235"/>
        <v>43725</v>
      </c>
      <c r="R672" s="396">
        <f t="shared" si="235"/>
        <v>43725</v>
      </c>
      <c r="S672" s="396">
        <f t="shared" si="235"/>
        <v>43725</v>
      </c>
      <c r="T672" s="396">
        <f t="shared" si="235"/>
        <v>43725</v>
      </c>
      <c r="U672" s="396">
        <f t="shared" si="235"/>
        <v>43725</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25">
      <c r="A673" s="250"/>
      <c r="B673" s="259"/>
      <c r="C673" s="252">
        <f t="shared" si="231"/>
        <v>3</v>
      </c>
      <c r="D673" s="275"/>
      <c r="E673" s="330"/>
      <c r="F673" s="330"/>
      <c r="G673" s="275"/>
      <c r="H673" s="296" t="str">
        <f>"Birth: "&amp;H$250</f>
        <v>Birth: Spr</v>
      </c>
      <c r="I673" s="302" t="s">
        <v>502</v>
      </c>
      <c r="J673" s="302"/>
      <c r="K673" s="342">
        <f t="shared" ref="K673:Q673" si="236">K250</f>
        <v>43669</v>
      </c>
      <c r="L673" s="342">
        <f t="shared" si="236"/>
        <v>43669</v>
      </c>
      <c r="M673" s="342">
        <f t="shared" si="236"/>
        <v>43669</v>
      </c>
      <c r="N673" s="342">
        <f t="shared" si="236"/>
        <v>43669</v>
      </c>
      <c r="O673" s="342">
        <f t="shared" si="236"/>
        <v>43669</v>
      </c>
      <c r="P673" s="342">
        <f t="shared" si="236"/>
        <v>43669</v>
      </c>
      <c r="Q673" s="342">
        <f t="shared" si="236"/>
        <v>43669</v>
      </c>
      <c r="R673" s="352">
        <f>R273</f>
        <v>43669</v>
      </c>
      <c r="S673" s="352">
        <f>S273</f>
        <v>43669</v>
      </c>
      <c r="T673" s="352">
        <f>T273</f>
        <v>43669</v>
      </c>
      <c r="U673" s="352">
        <f>U273</f>
        <v>43669</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25">
      <c r="A674" s="250"/>
      <c r="B674" s="259"/>
      <c r="C674" s="252">
        <f t="shared" si="231"/>
        <v>3</v>
      </c>
      <c r="D674" s="275"/>
      <c r="E674" s="330"/>
      <c r="F674" s="330"/>
      <c r="G674" s="275"/>
      <c r="H674" s="343"/>
      <c r="I674" s="302" t="s">
        <v>591</v>
      </c>
      <c r="J674" s="302"/>
      <c r="K674" s="397">
        <f t="shared" ref="K674:U674" si="237">K673+INDEX($R$351:$U$351,1,K$237+1)</f>
        <v>43760</v>
      </c>
      <c r="L674" s="397">
        <f t="shared" si="237"/>
        <v>43760</v>
      </c>
      <c r="M674" s="396">
        <f t="shared" si="237"/>
        <v>43760</v>
      </c>
      <c r="N674" s="396">
        <f t="shared" si="237"/>
        <v>43760</v>
      </c>
      <c r="O674" s="396">
        <f t="shared" si="237"/>
        <v>43760</v>
      </c>
      <c r="P674" s="396">
        <f t="shared" si="237"/>
        <v>43760</v>
      </c>
      <c r="Q674" s="396">
        <f t="shared" si="237"/>
        <v>43760</v>
      </c>
      <c r="R674" s="396">
        <f t="shared" si="237"/>
        <v>43760</v>
      </c>
      <c r="S674" s="396">
        <f t="shared" si="237"/>
        <v>43760</v>
      </c>
      <c r="T674" s="396">
        <f t="shared" si="237"/>
        <v>43760</v>
      </c>
      <c r="U674" s="396">
        <f t="shared" si="237"/>
        <v>43760</v>
      </c>
      <c r="V674" s="280"/>
      <c r="W674" s="280"/>
      <c r="X674" s="280"/>
      <c r="Y674" s="280"/>
      <c r="Z674" s="280"/>
      <c r="AA674" s="280"/>
      <c r="AB674" s="280"/>
      <c r="AC674" s="280"/>
      <c r="AD674" s="392" t="s">
        <v>1030</v>
      </c>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2" x14ac:dyDescent="0.25">
      <c r="A675" s="250"/>
      <c r="B675" s="259"/>
      <c r="C675" s="252">
        <f t="shared" si="231"/>
        <v>3</v>
      </c>
      <c r="D675" s="275"/>
      <c r="E675" s="330"/>
      <c r="F675" s="330"/>
      <c r="G675" s="275"/>
      <c r="H675" s="343" t="s">
        <v>508</v>
      </c>
      <c r="I675" s="303" t="s">
        <v>592</v>
      </c>
      <c r="J675" s="390" t="s">
        <v>593</v>
      </c>
      <c r="K675" s="391">
        <f>COUNTA($H$676:$H$747)</f>
        <v>3</v>
      </c>
      <c r="L675" s="391">
        <f>COUNTA($I$676:$I$747)/K675</f>
        <v>8</v>
      </c>
      <c r="M675" s="345">
        <f>COUNTA($J$676:$J$747)/(L675*K675)</f>
        <v>3</v>
      </c>
      <c r="N675" s="398" t="s">
        <v>594</v>
      </c>
      <c r="O675" s="399"/>
      <c r="P675" s="399"/>
      <c r="Q675" s="399"/>
      <c r="R675" s="399"/>
      <c r="S675" s="399"/>
      <c r="T675" s="399"/>
      <c r="U675" s="373"/>
      <c r="V675" s="296" t="s">
        <v>595</v>
      </c>
      <c r="W675" s="280"/>
      <c r="X675" s="302" t="s">
        <v>596</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25">
      <c r="A676" s="250"/>
      <c r="B676" s="259"/>
      <c r="C676" s="252">
        <f t="shared" si="231"/>
        <v>3</v>
      </c>
      <c r="D676" s="275"/>
      <c r="E676" s="330"/>
      <c r="F676" s="330"/>
      <c r="G676" s="275"/>
      <c r="H676" s="296" t="str">
        <f>H$248</f>
        <v>Aut</v>
      </c>
      <c r="I676" s="296">
        <v>0</v>
      </c>
      <c r="J676" s="320" t="s">
        <v>490</v>
      </c>
      <c r="K676" s="400">
        <v>43784</v>
      </c>
      <c r="L676" s="400">
        <v>43784</v>
      </c>
      <c r="M676" s="400">
        <v>43784</v>
      </c>
      <c r="N676" s="280"/>
      <c r="O676" s="280"/>
      <c r="P676" s="280"/>
      <c r="Q676" s="280"/>
      <c r="R676" s="401">
        <v>43784</v>
      </c>
      <c r="S676" s="401">
        <v>43784</v>
      </c>
      <c r="T676" s="401">
        <v>43784</v>
      </c>
      <c r="U676" s="401">
        <v>43784</v>
      </c>
      <c r="V676" s="321">
        <v>0</v>
      </c>
      <c r="W676" s="280"/>
      <c r="X676" s="280" t="b">
        <f t="shared" ref="X676:AA678" si="238">R676&lt;(MAX(R$254:R$261)+MAX($I$351*R$351,$I$352*R$352,$I$353*R$353))</f>
        <v>0</v>
      </c>
      <c r="Y676" s="280" t="b">
        <f t="shared" si="238"/>
        <v>0</v>
      </c>
      <c r="Z676" s="280" t="b">
        <f t="shared" si="238"/>
        <v>0</v>
      </c>
      <c r="AA676" s="280" t="b">
        <f t="shared" si="238"/>
        <v>0</v>
      </c>
      <c r="AB676" s="280"/>
      <c r="AC676" s="699">
        <f t="shared" ref="AC676:AC707" si="239">MIN(363,INT((K676 - DATE(YEAR(K676),1,1))))+364*(YEAR(K676)-i_startyear)</f>
        <v>318</v>
      </c>
      <c r="AD676" s="699">
        <f t="shared" ref="AD676:AD707" si="240">MIN(363,INT((L676 - DATE(YEAR(L676),1,1))))+364*(YEAR(L676)-i_startyear)</f>
        <v>318</v>
      </c>
      <c r="AE676" s="699">
        <f t="shared" ref="AE676:AE707" si="241">MIN(363,INT((M676 - DATE(YEAR(M676),1,1))))+364*(YEAR(M676)-i_startyear)</f>
        <v>318</v>
      </c>
      <c r="AF676" s="699">
        <f t="shared" ref="AF676:AF707" si="242">MIN(363,INT((N676 - DATE(YEAR(N676),1,1))))+364*(YEAR(N676)-i_startyear)</f>
        <v>-43317</v>
      </c>
      <c r="AG676" s="699">
        <f t="shared" ref="AG676:AG707" si="243">MIN(363,INT((O676 - DATE(YEAR(O676),1,1))))+364*(YEAR(O676)-i_startyear)</f>
        <v>-43317</v>
      </c>
      <c r="AH676" s="699">
        <f t="shared" ref="AH676:AH707" si="244">MIN(363,INT((P676 - DATE(YEAR(P676),1,1))))+364*(YEAR(P676)-i_startyear)</f>
        <v>-43317</v>
      </c>
      <c r="AI676" s="699">
        <f t="shared" ref="AI676:AI707" si="245">MIN(363,INT((Q676 - DATE(YEAR(Q676),1,1))))+364*(YEAR(Q676)-i_startyear)</f>
        <v>-43317</v>
      </c>
      <c r="AJ676" s="699">
        <f t="shared" ref="AJ676:AJ707" si="246">MIN(363,INT((R676 - DATE(YEAR(R676),1,1))))+364*(YEAR(R676)-i_startyear)</f>
        <v>318</v>
      </c>
      <c r="AK676" s="699">
        <f t="shared" ref="AK676:AK707" si="247">MIN(363,INT((S676 - DATE(YEAR(S676),1,1))))+364*(YEAR(S676)-i_startyear)</f>
        <v>318</v>
      </c>
      <c r="AL676" s="699">
        <f t="shared" ref="AL676:AL707" si="248">MIN(363,INT((T676 - DATE(YEAR(T676),1,1))))+364*(YEAR(T676)-i_startyear)</f>
        <v>318</v>
      </c>
      <c r="AM676" s="699">
        <f t="shared" ref="AM676:AM707" si="249">MIN(363,INT((U676 - DATE(YEAR(U676),1,1))))+364*(YEAR(U676)-i_startyear)</f>
        <v>318</v>
      </c>
      <c r="AN676" s="280"/>
      <c r="AO676" s="280"/>
      <c r="AP676" s="280"/>
      <c r="AQ676" s="275"/>
      <c r="AR676" s="262"/>
      <c r="AS676" s="250"/>
      <c r="AT676" s="250"/>
      <c r="AU676" s="250"/>
    </row>
    <row r="677" spans="1:47" hidden="1" outlineLevel="3" x14ac:dyDescent="0.25">
      <c r="A677" s="250"/>
      <c r="B677" s="259"/>
      <c r="C677" s="252">
        <f t="shared" si="231"/>
        <v>3</v>
      </c>
      <c r="D677" s="275"/>
      <c r="E677" s="330"/>
      <c r="F677" s="330"/>
      <c r="G677" s="275"/>
      <c r="H677" s="296"/>
      <c r="I677" s="296"/>
      <c r="J677" s="320" t="s">
        <v>10</v>
      </c>
      <c r="K677" s="280"/>
      <c r="L677" s="280"/>
      <c r="M677" s="280"/>
      <c r="N677" s="401">
        <v>43784</v>
      </c>
      <c r="O677" s="401">
        <v>43784</v>
      </c>
      <c r="P677" s="401">
        <v>43784</v>
      </c>
      <c r="Q677" s="401">
        <v>43784</v>
      </c>
      <c r="R677" s="401">
        <v>43784</v>
      </c>
      <c r="S677" s="401">
        <v>43784</v>
      </c>
      <c r="T677" s="401">
        <v>43784</v>
      </c>
      <c r="U677" s="401">
        <v>43784</v>
      </c>
      <c r="V677" s="402">
        <f>1-SUM(V676,V678)</f>
        <v>0.5</v>
      </c>
      <c r="W677" s="280"/>
      <c r="X677" s="280" t="b">
        <f t="shared" si="238"/>
        <v>0</v>
      </c>
      <c r="Y677" s="280" t="b">
        <f t="shared" si="238"/>
        <v>0</v>
      </c>
      <c r="Z677" s="280" t="b">
        <f t="shared" si="238"/>
        <v>0</v>
      </c>
      <c r="AA677" s="280" t="b">
        <f t="shared" si="238"/>
        <v>0</v>
      </c>
      <c r="AB677" s="280"/>
      <c r="AC677" s="699">
        <f t="shared" si="239"/>
        <v>-43317</v>
      </c>
      <c r="AD677" s="699">
        <f t="shared" si="240"/>
        <v>-43317</v>
      </c>
      <c r="AE677" s="699">
        <f t="shared" si="241"/>
        <v>-43317</v>
      </c>
      <c r="AF677" s="699">
        <f t="shared" si="242"/>
        <v>318</v>
      </c>
      <c r="AG677" s="699">
        <f t="shared" si="243"/>
        <v>318</v>
      </c>
      <c r="AH677" s="699">
        <f t="shared" si="244"/>
        <v>318</v>
      </c>
      <c r="AI677" s="699">
        <f t="shared" si="245"/>
        <v>318</v>
      </c>
      <c r="AJ677" s="699">
        <f t="shared" si="246"/>
        <v>318</v>
      </c>
      <c r="AK677" s="699">
        <f t="shared" si="247"/>
        <v>318</v>
      </c>
      <c r="AL677" s="699">
        <f t="shared" si="248"/>
        <v>318</v>
      </c>
      <c r="AM677" s="699">
        <f t="shared" si="249"/>
        <v>318</v>
      </c>
      <c r="AN677" s="280"/>
      <c r="AO677" s="280"/>
      <c r="AP677" s="280"/>
      <c r="AQ677" s="275"/>
      <c r="AR677" s="262"/>
      <c r="AS677" s="250"/>
      <c r="AT677" s="250"/>
      <c r="AU677" s="250"/>
    </row>
    <row r="678" spans="1:47" hidden="1" outlineLevel="3" x14ac:dyDescent="0.25">
      <c r="A678" s="250"/>
      <c r="B678" s="259"/>
      <c r="C678" s="252">
        <f t="shared" si="231"/>
        <v>3</v>
      </c>
      <c r="D678" s="275"/>
      <c r="E678" s="330"/>
      <c r="F678" s="330"/>
      <c r="G678" s="275"/>
      <c r="H678" s="296"/>
      <c r="I678" s="296"/>
      <c r="J678" s="320" t="s">
        <v>791</v>
      </c>
      <c r="K678" s="280"/>
      <c r="L678" s="280"/>
      <c r="M678" s="280"/>
      <c r="N678" s="280"/>
      <c r="O678" s="280"/>
      <c r="P678" s="280"/>
      <c r="Q678" s="280"/>
      <c r="R678" s="401">
        <v>43784</v>
      </c>
      <c r="S678" s="401">
        <v>43784</v>
      </c>
      <c r="T678" s="401">
        <v>43784</v>
      </c>
      <c r="U678" s="401">
        <v>43784</v>
      </c>
      <c r="V678" s="321">
        <v>0.5</v>
      </c>
      <c r="W678" s="280"/>
      <c r="X678" s="280" t="b">
        <f t="shared" si="238"/>
        <v>0</v>
      </c>
      <c r="Y678" s="280" t="b">
        <f t="shared" si="238"/>
        <v>0</v>
      </c>
      <c r="Z678" s="280" t="b">
        <f t="shared" si="238"/>
        <v>0</v>
      </c>
      <c r="AA678" s="280" t="b">
        <f t="shared" si="238"/>
        <v>0</v>
      </c>
      <c r="AB678" s="280"/>
      <c r="AC678" s="699">
        <f t="shared" si="239"/>
        <v>-43317</v>
      </c>
      <c r="AD678" s="699">
        <f t="shared" si="240"/>
        <v>-43317</v>
      </c>
      <c r="AE678" s="699">
        <f t="shared" si="241"/>
        <v>-43317</v>
      </c>
      <c r="AF678" s="699">
        <f t="shared" si="242"/>
        <v>-43317</v>
      </c>
      <c r="AG678" s="699">
        <f t="shared" si="243"/>
        <v>-43317</v>
      </c>
      <c r="AH678" s="699">
        <f t="shared" si="244"/>
        <v>-43317</v>
      </c>
      <c r="AI678" s="699">
        <f t="shared" si="245"/>
        <v>-43317</v>
      </c>
      <c r="AJ678" s="699">
        <f t="shared" si="246"/>
        <v>318</v>
      </c>
      <c r="AK678" s="699">
        <f t="shared" si="247"/>
        <v>318</v>
      </c>
      <c r="AL678" s="699">
        <f t="shared" si="248"/>
        <v>318</v>
      </c>
      <c r="AM678" s="699">
        <f t="shared" si="249"/>
        <v>318</v>
      </c>
      <c r="AN678" s="280"/>
      <c r="AO678" s="280"/>
      <c r="AP678" s="280"/>
      <c r="AQ678" s="275"/>
      <c r="AR678" s="262"/>
      <c r="AS678" s="250"/>
      <c r="AT678" s="250"/>
      <c r="AU678" s="250"/>
    </row>
    <row r="679" spans="1:47" hidden="1" outlineLevel="3" x14ac:dyDescent="0.25">
      <c r="A679" s="250"/>
      <c r="B679" s="259"/>
      <c r="C679" s="252">
        <f>INT($C$229)+3</f>
        <v>4</v>
      </c>
      <c r="D679" s="275"/>
      <c r="E679" s="330"/>
      <c r="F679" s="330"/>
      <c r="G679" s="275"/>
      <c r="H679" s="280"/>
      <c r="I679" s="296">
        <v>1</v>
      </c>
      <c r="J679" s="296" t="s">
        <v>597</v>
      </c>
      <c r="K679" s="366">
        <f>DATE(YEAR(K676)+1,MONTH(K676),DAY(K676))</f>
        <v>44150</v>
      </c>
      <c r="L679" s="366">
        <f>DATE(YEAR(L676)+1,MONTH(L676),DAY(L676))</f>
        <v>44150</v>
      </c>
      <c r="M679" s="366">
        <f>DATE(YEAR(M676)+1,MONTH(M676),DAY(M676))</f>
        <v>44150</v>
      </c>
      <c r="N679" s="280"/>
      <c r="O679" s="280"/>
      <c r="P679" s="280"/>
      <c r="Q679" s="280"/>
      <c r="R679" s="366">
        <f t="shared" ref="R679:U699" si="250">DATE(YEAR(R676)+1,MONTH(R676),DAY(R676))</f>
        <v>44150</v>
      </c>
      <c r="S679" s="366">
        <f t="shared" si="250"/>
        <v>44150</v>
      </c>
      <c r="T679" s="366">
        <f t="shared" si="250"/>
        <v>44150</v>
      </c>
      <c r="U679" s="366">
        <f t="shared" si="250"/>
        <v>44150</v>
      </c>
      <c r="V679" s="280"/>
      <c r="W679" s="280"/>
      <c r="X679" s="280"/>
      <c r="Y679" s="280"/>
      <c r="Z679" s="280"/>
      <c r="AA679" s="280"/>
      <c r="AB679" s="280"/>
      <c r="AC679" s="699">
        <f t="shared" si="239"/>
        <v>683</v>
      </c>
      <c r="AD679" s="699">
        <f t="shared" si="240"/>
        <v>683</v>
      </c>
      <c r="AE679" s="699">
        <f t="shared" si="241"/>
        <v>683</v>
      </c>
      <c r="AF679" s="699">
        <f t="shared" si="242"/>
        <v>-43317</v>
      </c>
      <c r="AG679" s="699">
        <f t="shared" si="243"/>
        <v>-43317</v>
      </c>
      <c r="AH679" s="699">
        <f t="shared" si="244"/>
        <v>-43317</v>
      </c>
      <c r="AI679" s="699">
        <f t="shared" si="245"/>
        <v>-43317</v>
      </c>
      <c r="AJ679" s="699">
        <f t="shared" si="246"/>
        <v>683</v>
      </c>
      <c r="AK679" s="699">
        <f t="shared" si="247"/>
        <v>683</v>
      </c>
      <c r="AL679" s="699">
        <f t="shared" si="248"/>
        <v>683</v>
      </c>
      <c r="AM679" s="699">
        <f t="shared" si="249"/>
        <v>683</v>
      </c>
      <c r="AN679" s="280"/>
      <c r="AO679" s="280"/>
      <c r="AP679" s="280"/>
      <c r="AQ679" s="275"/>
      <c r="AR679" s="262"/>
      <c r="AS679" s="250"/>
      <c r="AT679" s="250"/>
      <c r="AU679" s="250"/>
    </row>
    <row r="680" spans="1:47" hidden="1" outlineLevel="3" x14ac:dyDescent="0.25">
      <c r="A680" s="250"/>
      <c r="B680" s="259"/>
      <c r="C680" s="252">
        <f>INT($C$229)+3</f>
        <v>4</v>
      </c>
      <c r="D680" s="275"/>
      <c r="E680" s="330"/>
      <c r="F680" s="330"/>
      <c r="G680" s="275"/>
      <c r="H680" s="280"/>
      <c r="I680" s="296"/>
      <c r="J680" s="296" t="s">
        <v>587</v>
      </c>
      <c r="K680" s="280"/>
      <c r="L680" s="280"/>
      <c r="M680" s="280"/>
      <c r="N680" s="366">
        <f>DATE(YEAR(N677)+1,MONTH(N677),DAY(N677))</f>
        <v>44150</v>
      </c>
      <c r="O680" s="366">
        <f>DATE(YEAR(O677)+1,MONTH(O677),DAY(O677))</f>
        <v>44150</v>
      </c>
      <c r="P680" s="366">
        <f>DATE(YEAR(P677)+1,MONTH(P677),DAY(P677))</f>
        <v>44150</v>
      </c>
      <c r="Q680" s="366">
        <f>DATE(YEAR(Q677)+1,MONTH(Q677),DAY(Q677))</f>
        <v>44150</v>
      </c>
      <c r="R680" s="366">
        <f t="shared" si="250"/>
        <v>44150</v>
      </c>
      <c r="S680" s="366">
        <f t="shared" si="250"/>
        <v>44150</v>
      </c>
      <c r="T680" s="366">
        <f t="shared" si="250"/>
        <v>44150</v>
      </c>
      <c r="U680" s="366">
        <f t="shared" si="250"/>
        <v>44150</v>
      </c>
      <c r="V680" s="280"/>
      <c r="W680" s="280"/>
      <c r="X680" s="280"/>
      <c r="Y680" s="280"/>
      <c r="Z680" s="280"/>
      <c r="AA680" s="280"/>
      <c r="AB680" s="280"/>
      <c r="AC680" s="699">
        <f t="shared" si="239"/>
        <v>-43317</v>
      </c>
      <c r="AD680" s="699">
        <f t="shared" si="240"/>
        <v>-43317</v>
      </c>
      <c r="AE680" s="699">
        <f t="shared" si="241"/>
        <v>-43317</v>
      </c>
      <c r="AF680" s="699">
        <f t="shared" si="242"/>
        <v>683</v>
      </c>
      <c r="AG680" s="699">
        <f t="shared" si="243"/>
        <v>683</v>
      </c>
      <c r="AH680" s="699">
        <f t="shared" si="244"/>
        <v>683</v>
      </c>
      <c r="AI680" s="699">
        <f t="shared" si="245"/>
        <v>683</v>
      </c>
      <c r="AJ680" s="699">
        <f t="shared" si="246"/>
        <v>683</v>
      </c>
      <c r="AK680" s="699">
        <f t="shared" si="247"/>
        <v>683</v>
      </c>
      <c r="AL680" s="699">
        <f t="shared" si="248"/>
        <v>683</v>
      </c>
      <c r="AM680" s="699">
        <f t="shared" si="249"/>
        <v>683</v>
      </c>
      <c r="AN680" s="280"/>
      <c r="AO680" s="280"/>
      <c r="AP680" s="280"/>
      <c r="AQ680" s="275"/>
      <c r="AR680" s="262"/>
      <c r="AS680" s="250"/>
      <c r="AT680" s="250"/>
      <c r="AU680" s="250"/>
    </row>
    <row r="681" spans="1:47" hidden="1" outlineLevel="3" x14ac:dyDescent="0.25">
      <c r="A681" s="250"/>
      <c r="B681" s="259"/>
      <c r="C681" s="252">
        <f>INT($C$229)+3</f>
        <v>4</v>
      </c>
      <c r="D681" s="275"/>
      <c r="E681" s="330"/>
      <c r="F681" s="330"/>
      <c r="G681" s="275"/>
      <c r="H681" s="280"/>
      <c r="I681" s="296"/>
      <c r="J681" s="296" t="s">
        <v>588</v>
      </c>
      <c r="K681" s="280"/>
      <c r="L681" s="280"/>
      <c r="M681" s="280"/>
      <c r="N681" s="280"/>
      <c r="O681" s="280"/>
      <c r="P681" s="280"/>
      <c r="Q681" s="280"/>
      <c r="R681" s="366">
        <f t="shared" si="250"/>
        <v>44150</v>
      </c>
      <c r="S681" s="366">
        <f t="shared" si="250"/>
        <v>44150</v>
      </c>
      <c r="T681" s="366">
        <f t="shared" si="250"/>
        <v>44150</v>
      </c>
      <c r="U681" s="366">
        <f t="shared" si="250"/>
        <v>44150</v>
      </c>
      <c r="V681" s="280"/>
      <c r="W681" s="280"/>
      <c r="X681" s="280"/>
      <c r="Y681" s="280"/>
      <c r="Z681" s="280"/>
      <c r="AA681" s="280"/>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683</v>
      </c>
      <c r="AK681" s="699">
        <f t="shared" si="247"/>
        <v>683</v>
      </c>
      <c r="AL681" s="699">
        <f t="shared" si="248"/>
        <v>683</v>
      </c>
      <c r="AM681" s="699">
        <f t="shared" si="249"/>
        <v>683</v>
      </c>
      <c r="AN681" s="280"/>
      <c r="AO681" s="280"/>
      <c r="AP681" s="280"/>
      <c r="AQ681" s="275"/>
      <c r="AR681" s="262"/>
      <c r="AS681" s="250"/>
      <c r="AT681" s="250"/>
      <c r="AU681" s="250"/>
    </row>
    <row r="682" spans="1:47" hidden="1" outlineLevel="3" x14ac:dyDescent="0.25">
      <c r="A682" s="250"/>
      <c r="B682" s="259"/>
      <c r="C682" s="252">
        <f t="shared" ref="C682:C738" si="251">INT($C$229+3)</f>
        <v>4</v>
      </c>
      <c r="D682" s="275"/>
      <c r="E682" s="330"/>
      <c r="F682" s="330"/>
      <c r="G682" s="275"/>
      <c r="H682" s="280"/>
      <c r="I682" s="296">
        <v>2</v>
      </c>
      <c r="J682" s="296" t="s">
        <v>597</v>
      </c>
      <c r="K682" s="366">
        <f>DATE(YEAR(K679)+1,MONTH(K679),DAY(K679))</f>
        <v>44515</v>
      </c>
      <c r="L682" s="366">
        <f>DATE(YEAR(L679)+1,MONTH(L679),DAY(L679))</f>
        <v>44515</v>
      </c>
      <c r="M682" s="366">
        <f>DATE(YEAR(M679)+1,MONTH(M679),DAY(M679))</f>
        <v>44515</v>
      </c>
      <c r="N682" s="280"/>
      <c r="O682" s="280"/>
      <c r="P682" s="280"/>
      <c r="Q682" s="280"/>
      <c r="R682" s="366">
        <f t="shared" si="250"/>
        <v>44515</v>
      </c>
      <c r="S682" s="366">
        <f t="shared" si="250"/>
        <v>44515</v>
      </c>
      <c r="T682" s="366">
        <f t="shared" si="250"/>
        <v>44515</v>
      </c>
      <c r="U682" s="366">
        <f t="shared" si="250"/>
        <v>44515</v>
      </c>
      <c r="V682" s="280"/>
      <c r="W682" s="280"/>
      <c r="X682" s="280"/>
      <c r="Y682" s="280"/>
      <c r="Z682" s="280"/>
      <c r="AA682" s="280"/>
      <c r="AB682" s="280"/>
      <c r="AC682" s="699">
        <f t="shared" si="239"/>
        <v>1046</v>
      </c>
      <c r="AD682" s="699">
        <f t="shared" si="240"/>
        <v>1046</v>
      </c>
      <c r="AE682" s="699">
        <f t="shared" si="241"/>
        <v>1046</v>
      </c>
      <c r="AF682" s="699">
        <f t="shared" si="242"/>
        <v>-43317</v>
      </c>
      <c r="AG682" s="699">
        <f t="shared" si="243"/>
        <v>-43317</v>
      </c>
      <c r="AH682" s="699">
        <f t="shared" si="244"/>
        <v>-43317</v>
      </c>
      <c r="AI682" s="699">
        <f t="shared" si="245"/>
        <v>-43317</v>
      </c>
      <c r="AJ682" s="699">
        <f t="shared" si="246"/>
        <v>1046</v>
      </c>
      <c r="AK682" s="699">
        <f t="shared" si="247"/>
        <v>1046</v>
      </c>
      <c r="AL682" s="699">
        <f t="shared" si="248"/>
        <v>1046</v>
      </c>
      <c r="AM682" s="699">
        <f t="shared" si="249"/>
        <v>1046</v>
      </c>
      <c r="AN682" s="280"/>
      <c r="AO682" s="280"/>
      <c r="AP682" s="280"/>
      <c r="AQ682" s="275"/>
      <c r="AR682" s="262"/>
      <c r="AS682" s="250"/>
      <c r="AT682" s="250"/>
      <c r="AU682" s="250"/>
    </row>
    <row r="683" spans="1:47" hidden="1" outlineLevel="3" x14ac:dyDescent="0.25">
      <c r="A683" s="250"/>
      <c r="B683" s="259"/>
      <c r="C683" s="252">
        <f t="shared" si="251"/>
        <v>4</v>
      </c>
      <c r="D683" s="275"/>
      <c r="E683" s="330"/>
      <c r="F683" s="330"/>
      <c r="G683" s="275"/>
      <c r="H683" s="280"/>
      <c r="I683" s="296"/>
      <c r="J683" s="296" t="s">
        <v>587</v>
      </c>
      <c r="K683" s="280"/>
      <c r="L683" s="280"/>
      <c r="M683" s="280"/>
      <c r="N683" s="366">
        <f>DATE(YEAR(N680)+1,MONTH(N680),DAY(N680))</f>
        <v>44515</v>
      </c>
      <c r="O683" s="366">
        <f>DATE(YEAR(O680)+1,MONTH(O680),DAY(O680))</f>
        <v>44515</v>
      </c>
      <c r="P683" s="366">
        <f>DATE(YEAR(P680)+1,MONTH(P680),DAY(P680))</f>
        <v>44515</v>
      </c>
      <c r="Q683" s="366">
        <f>DATE(YEAR(Q680)+1,MONTH(Q680),DAY(Q680))</f>
        <v>44515</v>
      </c>
      <c r="R683" s="366">
        <f t="shared" si="250"/>
        <v>44515</v>
      </c>
      <c r="S683" s="366">
        <f t="shared" si="250"/>
        <v>44515</v>
      </c>
      <c r="T683" s="366">
        <f t="shared" si="250"/>
        <v>44515</v>
      </c>
      <c r="U683" s="366">
        <f t="shared" si="250"/>
        <v>44515</v>
      </c>
      <c r="V683" s="280"/>
      <c r="W683" s="280"/>
      <c r="X683" s="280"/>
      <c r="Y683" s="280"/>
      <c r="Z683" s="280"/>
      <c r="AA683" s="280"/>
      <c r="AB683" s="280"/>
      <c r="AC683" s="699">
        <f t="shared" si="239"/>
        <v>-43317</v>
      </c>
      <c r="AD683" s="699">
        <f t="shared" si="240"/>
        <v>-43317</v>
      </c>
      <c r="AE683" s="699">
        <f t="shared" si="241"/>
        <v>-43317</v>
      </c>
      <c r="AF683" s="699">
        <f t="shared" si="242"/>
        <v>1046</v>
      </c>
      <c r="AG683" s="699">
        <f t="shared" si="243"/>
        <v>1046</v>
      </c>
      <c r="AH683" s="699">
        <f t="shared" si="244"/>
        <v>1046</v>
      </c>
      <c r="AI683" s="699">
        <f t="shared" si="245"/>
        <v>1046</v>
      </c>
      <c r="AJ683" s="699">
        <f t="shared" si="246"/>
        <v>1046</v>
      </c>
      <c r="AK683" s="699">
        <f t="shared" si="247"/>
        <v>1046</v>
      </c>
      <c r="AL683" s="699">
        <f t="shared" si="248"/>
        <v>1046</v>
      </c>
      <c r="AM683" s="699">
        <f t="shared" si="249"/>
        <v>1046</v>
      </c>
      <c r="AN683" s="280"/>
      <c r="AO683" s="280"/>
      <c r="AP683" s="280"/>
      <c r="AQ683" s="275"/>
      <c r="AR683" s="262"/>
      <c r="AS683" s="250"/>
      <c r="AT683" s="250"/>
      <c r="AU683" s="250"/>
    </row>
    <row r="684" spans="1:47" hidden="1" outlineLevel="3" x14ac:dyDescent="0.25">
      <c r="A684" s="250"/>
      <c r="B684" s="259"/>
      <c r="C684" s="252">
        <f t="shared" si="251"/>
        <v>4</v>
      </c>
      <c r="D684" s="275"/>
      <c r="E684" s="330"/>
      <c r="F684" s="330"/>
      <c r="G684" s="275"/>
      <c r="H684" s="280"/>
      <c r="I684" s="296"/>
      <c r="J684" s="296" t="s">
        <v>588</v>
      </c>
      <c r="K684" s="280"/>
      <c r="L684" s="280"/>
      <c r="M684" s="280"/>
      <c r="N684" s="280"/>
      <c r="O684" s="280"/>
      <c r="P684" s="280"/>
      <c r="Q684" s="280"/>
      <c r="R684" s="366">
        <f t="shared" si="250"/>
        <v>44515</v>
      </c>
      <c r="S684" s="366">
        <f t="shared" si="250"/>
        <v>44515</v>
      </c>
      <c r="T684" s="366">
        <f t="shared" si="250"/>
        <v>44515</v>
      </c>
      <c r="U684" s="366">
        <f t="shared" si="250"/>
        <v>44515</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1046</v>
      </c>
      <c r="AK684" s="699">
        <f t="shared" si="247"/>
        <v>1046</v>
      </c>
      <c r="AL684" s="699">
        <f t="shared" si="248"/>
        <v>1046</v>
      </c>
      <c r="AM684" s="699">
        <f t="shared" si="249"/>
        <v>1046</v>
      </c>
      <c r="AN684" s="280"/>
      <c r="AO684" s="280"/>
      <c r="AP684" s="280"/>
      <c r="AQ684" s="275"/>
      <c r="AR684" s="262"/>
      <c r="AS684" s="250"/>
      <c r="AT684" s="250"/>
      <c r="AU684" s="250"/>
    </row>
    <row r="685" spans="1:47" hidden="1" outlineLevel="3" x14ac:dyDescent="0.25">
      <c r="A685" s="250"/>
      <c r="B685" s="259"/>
      <c r="C685" s="252">
        <f t="shared" si="251"/>
        <v>4</v>
      </c>
      <c r="D685" s="275"/>
      <c r="E685" s="330"/>
      <c r="F685" s="330"/>
      <c r="G685" s="275"/>
      <c r="H685" s="280"/>
      <c r="I685" s="296">
        <v>3</v>
      </c>
      <c r="J685" s="296" t="s">
        <v>597</v>
      </c>
      <c r="K685" s="366">
        <f>DATE(YEAR(K682)+1,MONTH(K682),DAY(K682))</f>
        <v>44880</v>
      </c>
      <c r="L685" s="366">
        <f>DATE(YEAR(L682)+1,MONTH(L682),DAY(L682))</f>
        <v>44880</v>
      </c>
      <c r="M685" s="366">
        <f>DATE(YEAR(M682)+1,MONTH(M682),DAY(M682))</f>
        <v>44880</v>
      </c>
      <c r="N685" s="280"/>
      <c r="O685" s="280"/>
      <c r="P685" s="280"/>
      <c r="Q685" s="280"/>
      <c r="R685" s="366">
        <f t="shared" si="250"/>
        <v>44880</v>
      </c>
      <c r="S685" s="366">
        <f t="shared" si="250"/>
        <v>44880</v>
      </c>
      <c r="T685" s="366">
        <f t="shared" si="250"/>
        <v>44880</v>
      </c>
      <c r="U685" s="366">
        <f t="shared" si="250"/>
        <v>44880</v>
      </c>
      <c r="V685" s="280"/>
      <c r="W685" s="280"/>
      <c r="X685" s="280"/>
      <c r="Y685" s="280"/>
      <c r="Z685" s="280"/>
      <c r="AA685" s="280"/>
      <c r="AB685" s="280"/>
      <c r="AC685" s="699">
        <f t="shared" si="239"/>
        <v>1410</v>
      </c>
      <c r="AD685" s="699">
        <f t="shared" si="240"/>
        <v>1410</v>
      </c>
      <c r="AE685" s="699">
        <f t="shared" si="241"/>
        <v>1410</v>
      </c>
      <c r="AF685" s="699">
        <f t="shared" si="242"/>
        <v>-43317</v>
      </c>
      <c r="AG685" s="699">
        <f t="shared" si="243"/>
        <v>-43317</v>
      </c>
      <c r="AH685" s="699">
        <f t="shared" si="244"/>
        <v>-43317</v>
      </c>
      <c r="AI685" s="699">
        <f t="shared" si="245"/>
        <v>-43317</v>
      </c>
      <c r="AJ685" s="699">
        <f t="shared" si="246"/>
        <v>1410</v>
      </c>
      <c r="AK685" s="699">
        <f t="shared" si="247"/>
        <v>1410</v>
      </c>
      <c r="AL685" s="699">
        <f t="shared" si="248"/>
        <v>1410</v>
      </c>
      <c r="AM685" s="699">
        <f t="shared" si="249"/>
        <v>1410</v>
      </c>
      <c r="AN685" s="280"/>
      <c r="AO685" s="280"/>
      <c r="AP685" s="280"/>
      <c r="AQ685" s="275"/>
      <c r="AR685" s="262"/>
      <c r="AS685" s="250"/>
      <c r="AT685" s="250"/>
      <c r="AU685" s="250"/>
    </row>
    <row r="686" spans="1:47" hidden="1" outlineLevel="3" x14ac:dyDescent="0.25">
      <c r="A686" s="250"/>
      <c r="B686" s="259"/>
      <c r="C686" s="252">
        <f t="shared" si="251"/>
        <v>4</v>
      </c>
      <c r="D686" s="275"/>
      <c r="E686" s="330"/>
      <c r="F686" s="330"/>
      <c r="G686" s="275"/>
      <c r="H686" s="280"/>
      <c r="I686" s="296"/>
      <c r="J686" s="296" t="s">
        <v>587</v>
      </c>
      <c r="K686" s="280"/>
      <c r="L686" s="280"/>
      <c r="M686" s="280"/>
      <c r="N686" s="366">
        <f>DATE(YEAR(N683)+1,MONTH(N683),DAY(N683))</f>
        <v>44880</v>
      </c>
      <c r="O686" s="366">
        <f>DATE(YEAR(O683)+1,MONTH(O683),DAY(O683))</f>
        <v>44880</v>
      </c>
      <c r="P686" s="366">
        <f>DATE(YEAR(P683)+1,MONTH(P683),DAY(P683))</f>
        <v>44880</v>
      </c>
      <c r="Q686" s="366">
        <f>DATE(YEAR(Q683)+1,MONTH(Q683),DAY(Q683))</f>
        <v>44880</v>
      </c>
      <c r="R686" s="366">
        <f t="shared" si="250"/>
        <v>44880</v>
      </c>
      <c r="S686" s="366">
        <f t="shared" si="250"/>
        <v>44880</v>
      </c>
      <c r="T686" s="366">
        <f t="shared" si="250"/>
        <v>44880</v>
      </c>
      <c r="U686" s="366">
        <f t="shared" si="250"/>
        <v>44880</v>
      </c>
      <c r="V686" s="280"/>
      <c r="W686" s="280"/>
      <c r="X686" s="280"/>
      <c r="Y686" s="280"/>
      <c r="Z686" s="280"/>
      <c r="AA686" s="280"/>
      <c r="AB686" s="280"/>
      <c r="AC686" s="699">
        <f t="shared" si="239"/>
        <v>-43317</v>
      </c>
      <c r="AD686" s="699">
        <f t="shared" si="240"/>
        <v>-43317</v>
      </c>
      <c r="AE686" s="699">
        <f t="shared" si="241"/>
        <v>-43317</v>
      </c>
      <c r="AF686" s="699">
        <f t="shared" si="242"/>
        <v>1410</v>
      </c>
      <c r="AG686" s="699">
        <f t="shared" si="243"/>
        <v>1410</v>
      </c>
      <c r="AH686" s="699">
        <f t="shared" si="244"/>
        <v>1410</v>
      </c>
      <c r="AI686" s="699">
        <f t="shared" si="245"/>
        <v>1410</v>
      </c>
      <c r="AJ686" s="699">
        <f t="shared" si="246"/>
        <v>1410</v>
      </c>
      <c r="AK686" s="699">
        <f t="shared" si="247"/>
        <v>1410</v>
      </c>
      <c r="AL686" s="699">
        <f t="shared" si="248"/>
        <v>1410</v>
      </c>
      <c r="AM686" s="699">
        <f t="shared" si="249"/>
        <v>1410</v>
      </c>
      <c r="AN686" s="280"/>
      <c r="AO686" s="280"/>
      <c r="AP686" s="280"/>
      <c r="AQ686" s="275"/>
      <c r="AR686" s="262"/>
      <c r="AS686" s="250"/>
      <c r="AT686" s="250"/>
      <c r="AU686" s="250"/>
    </row>
    <row r="687" spans="1:47" hidden="1" outlineLevel="3" x14ac:dyDescent="0.25">
      <c r="A687" s="250"/>
      <c r="B687" s="259"/>
      <c r="C687" s="252">
        <f t="shared" si="251"/>
        <v>4</v>
      </c>
      <c r="D687" s="275"/>
      <c r="E687" s="330"/>
      <c r="F687" s="330"/>
      <c r="G687" s="275"/>
      <c r="H687" s="280"/>
      <c r="I687" s="296"/>
      <c r="J687" s="296" t="s">
        <v>588</v>
      </c>
      <c r="K687" s="280"/>
      <c r="L687" s="280"/>
      <c r="M687" s="280"/>
      <c r="N687" s="280"/>
      <c r="O687" s="280"/>
      <c r="P687" s="280"/>
      <c r="Q687" s="280"/>
      <c r="R687" s="366">
        <f t="shared" si="250"/>
        <v>44880</v>
      </c>
      <c r="S687" s="366">
        <f t="shared" si="250"/>
        <v>44880</v>
      </c>
      <c r="T687" s="366">
        <f t="shared" si="250"/>
        <v>44880</v>
      </c>
      <c r="U687" s="366">
        <f t="shared" si="250"/>
        <v>44880</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1410</v>
      </c>
      <c r="AK687" s="699">
        <f t="shared" si="247"/>
        <v>1410</v>
      </c>
      <c r="AL687" s="699">
        <f t="shared" si="248"/>
        <v>1410</v>
      </c>
      <c r="AM687" s="699">
        <f t="shared" si="249"/>
        <v>1410</v>
      </c>
      <c r="AN687" s="280"/>
      <c r="AO687" s="280"/>
      <c r="AP687" s="280"/>
      <c r="AQ687" s="275"/>
      <c r="AR687" s="262"/>
      <c r="AS687" s="250"/>
      <c r="AT687" s="250"/>
      <c r="AU687" s="250"/>
    </row>
    <row r="688" spans="1:47" hidden="1" outlineLevel="3" x14ac:dyDescent="0.25">
      <c r="A688" s="250"/>
      <c r="B688" s="259"/>
      <c r="C688" s="252">
        <f t="shared" si="251"/>
        <v>4</v>
      </c>
      <c r="D688" s="275"/>
      <c r="E688" s="330"/>
      <c r="F688" s="330"/>
      <c r="G688" s="275"/>
      <c r="H688" s="280"/>
      <c r="I688" s="296">
        <v>4</v>
      </c>
      <c r="J688" s="296" t="s">
        <v>597</v>
      </c>
      <c r="K688" s="366">
        <f>DATE(YEAR(K685)+1,MONTH(K685),DAY(K685))</f>
        <v>45245</v>
      </c>
      <c r="L688" s="366">
        <f>DATE(YEAR(L685)+1,MONTH(L685),DAY(L685))</f>
        <v>45245</v>
      </c>
      <c r="M688" s="366">
        <f>DATE(YEAR(M685)+1,MONTH(M685),DAY(M685))</f>
        <v>45245</v>
      </c>
      <c r="N688" s="280"/>
      <c r="O688" s="280"/>
      <c r="P688" s="280"/>
      <c r="Q688" s="280"/>
      <c r="R688" s="366">
        <f t="shared" si="250"/>
        <v>45245</v>
      </c>
      <c r="S688" s="366">
        <f t="shared" si="250"/>
        <v>45245</v>
      </c>
      <c r="T688" s="366">
        <f t="shared" si="250"/>
        <v>45245</v>
      </c>
      <c r="U688" s="366">
        <f t="shared" si="250"/>
        <v>45245</v>
      </c>
      <c r="V688" s="280"/>
      <c r="W688" s="280"/>
      <c r="X688" s="280"/>
      <c r="Y688" s="280"/>
      <c r="Z688" s="280"/>
      <c r="AA688" s="280"/>
      <c r="AB688" s="280"/>
      <c r="AC688" s="699">
        <f t="shared" si="239"/>
        <v>1774</v>
      </c>
      <c r="AD688" s="699">
        <f t="shared" si="240"/>
        <v>1774</v>
      </c>
      <c r="AE688" s="699">
        <f t="shared" si="241"/>
        <v>1774</v>
      </c>
      <c r="AF688" s="699">
        <f t="shared" si="242"/>
        <v>-43317</v>
      </c>
      <c r="AG688" s="699">
        <f t="shared" si="243"/>
        <v>-43317</v>
      </c>
      <c r="AH688" s="699">
        <f t="shared" si="244"/>
        <v>-43317</v>
      </c>
      <c r="AI688" s="699">
        <f t="shared" si="245"/>
        <v>-43317</v>
      </c>
      <c r="AJ688" s="699">
        <f t="shared" si="246"/>
        <v>1774</v>
      </c>
      <c r="AK688" s="699">
        <f t="shared" si="247"/>
        <v>1774</v>
      </c>
      <c r="AL688" s="699">
        <f t="shared" si="248"/>
        <v>1774</v>
      </c>
      <c r="AM688" s="699">
        <f t="shared" si="249"/>
        <v>1774</v>
      </c>
      <c r="AN688" s="280"/>
      <c r="AO688" s="280"/>
      <c r="AP688" s="280"/>
      <c r="AQ688" s="275"/>
      <c r="AR688" s="262"/>
      <c r="AS688" s="250"/>
      <c r="AT688" s="250"/>
      <c r="AU688" s="250"/>
    </row>
    <row r="689" spans="1:47" hidden="1" outlineLevel="3" x14ac:dyDescent="0.25">
      <c r="A689" s="250"/>
      <c r="B689" s="259"/>
      <c r="C689" s="252">
        <f t="shared" si="251"/>
        <v>4</v>
      </c>
      <c r="D689" s="275"/>
      <c r="E689" s="330"/>
      <c r="F689" s="330"/>
      <c r="G689" s="275"/>
      <c r="H689" s="280"/>
      <c r="I689" s="296"/>
      <c r="J689" s="296" t="s">
        <v>587</v>
      </c>
      <c r="K689" s="280"/>
      <c r="L689" s="280"/>
      <c r="M689" s="280"/>
      <c r="N689" s="366">
        <f>DATE(YEAR(N686)+1,MONTH(N686),DAY(N686))</f>
        <v>45245</v>
      </c>
      <c r="O689" s="366">
        <f>DATE(YEAR(O686)+1,MONTH(O686),DAY(O686))</f>
        <v>45245</v>
      </c>
      <c r="P689" s="366">
        <f>DATE(YEAR(P686)+1,MONTH(P686),DAY(P686))</f>
        <v>45245</v>
      </c>
      <c r="Q689" s="366">
        <f>DATE(YEAR(Q686)+1,MONTH(Q686),DAY(Q686))</f>
        <v>45245</v>
      </c>
      <c r="R689" s="366">
        <f t="shared" si="250"/>
        <v>45245</v>
      </c>
      <c r="S689" s="366">
        <f t="shared" si="250"/>
        <v>45245</v>
      </c>
      <c r="T689" s="366">
        <f t="shared" si="250"/>
        <v>45245</v>
      </c>
      <c r="U689" s="366">
        <f t="shared" si="250"/>
        <v>45245</v>
      </c>
      <c r="V689" s="280"/>
      <c r="W689" s="280"/>
      <c r="X689" s="280"/>
      <c r="Y689" s="280"/>
      <c r="Z689" s="280"/>
      <c r="AA689" s="280"/>
      <c r="AB689" s="280"/>
      <c r="AC689" s="699">
        <f t="shared" si="239"/>
        <v>-43317</v>
      </c>
      <c r="AD689" s="699">
        <f t="shared" si="240"/>
        <v>-43317</v>
      </c>
      <c r="AE689" s="699">
        <f t="shared" si="241"/>
        <v>-43317</v>
      </c>
      <c r="AF689" s="699">
        <f t="shared" si="242"/>
        <v>1774</v>
      </c>
      <c r="AG689" s="699">
        <f t="shared" si="243"/>
        <v>1774</v>
      </c>
      <c r="AH689" s="699">
        <f t="shared" si="244"/>
        <v>1774</v>
      </c>
      <c r="AI689" s="699">
        <f t="shared" si="245"/>
        <v>1774</v>
      </c>
      <c r="AJ689" s="699">
        <f t="shared" si="246"/>
        <v>1774</v>
      </c>
      <c r="AK689" s="699">
        <f t="shared" si="247"/>
        <v>1774</v>
      </c>
      <c r="AL689" s="699">
        <f t="shared" si="248"/>
        <v>1774</v>
      </c>
      <c r="AM689" s="699">
        <f t="shared" si="249"/>
        <v>1774</v>
      </c>
      <c r="AN689" s="280"/>
      <c r="AO689" s="280"/>
      <c r="AP689" s="280"/>
      <c r="AQ689" s="275"/>
      <c r="AR689" s="262"/>
      <c r="AS689" s="250"/>
      <c r="AT689" s="250"/>
      <c r="AU689" s="250"/>
    </row>
    <row r="690" spans="1:47" hidden="1" outlineLevel="3" x14ac:dyDescent="0.25">
      <c r="A690" s="250"/>
      <c r="B690" s="259"/>
      <c r="C690" s="252">
        <f t="shared" si="251"/>
        <v>4</v>
      </c>
      <c r="D690" s="275"/>
      <c r="E690" s="330"/>
      <c r="F690" s="330"/>
      <c r="G690" s="275"/>
      <c r="H690" s="280"/>
      <c r="I690" s="296"/>
      <c r="J690" s="296" t="s">
        <v>588</v>
      </c>
      <c r="K690" s="280"/>
      <c r="L690" s="280"/>
      <c r="M690" s="280"/>
      <c r="N690" s="280"/>
      <c r="O690" s="280"/>
      <c r="P690" s="280"/>
      <c r="Q690" s="280"/>
      <c r="R690" s="366">
        <f t="shared" si="250"/>
        <v>45245</v>
      </c>
      <c r="S690" s="366">
        <f t="shared" si="250"/>
        <v>45245</v>
      </c>
      <c r="T690" s="366">
        <f t="shared" si="250"/>
        <v>45245</v>
      </c>
      <c r="U690" s="366">
        <f t="shared" si="250"/>
        <v>45245</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1774</v>
      </c>
      <c r="AK690" s="699">
        <f t="shared" si="247"/>
        <v>1774</v>
      </c>
      <c r="AL690" s="699">
        <f t="shared" si="248"/>
        <v>1774</v>
      </c>
      <c r="AM690" s="699">
        <f t="shared" si="249"/>
        <v>1774</v>
      </c>
      <c r="AN690" s="280"/>
      <c r="AO690" s="280"/>
      <c r="AP690" s="280"/>
      <c r="AQ690" s="275"/>
      <c r="AR690" s="262"/>
      <c r="AS690" s="250"/>
      <c r="AT690" s="250"/>
      <c r="AU690" s="250"/>
    </row>
    <row r="691" spans="1:47" hidden="1" outlineLevel="3" x14ac:dyDescent="0.25">
      <c r="A691" s="250"/>
      <c r="B691" s="259"/>
      <c r="C691" s="252">
        <f t="shared" si="251"/>
        <v>4</v>
      </c>
      <c r="D691" s="275"/>
      <c r="E691" s="330"/>
      <c r="F691" s="330"/>
      <c r="G691" s="275"/>
      <c r="H691" s="280"/>
      <c r="I691" s="296">
        <v>5</v>
      </c>
      <c r="J691" s="296" t="s">
        <v>597</v>
      </c>
      <c r="K691" s="366">
        <f>DATE(YEAR(K688)+1,MONTH(K688),DAY(K688))</f>
        <v>45611</v>
      </c>
      <c r="L691" s="366">
        <f>DATE(YEAR(L688)+1,MONTH(L688),DAY(L688))</f>
        <v>45611</v>
      </c>
      <c r="M691" s="366">
        <f>DATE(YEAR(M688)+1,MONTH(M688),DAY(M688))</f>
        <v>45611</v>
      </c>
      <c r="N691" s="280"/>
      <c r="O691" s="280"/>
      <c r="P691" s="280"/>
      <c r="Q691" s="280"/>
      <c r="R691" s="366">
        <f t="shared" si="250"/>
        <v>45611</v>
      </c>
      <c r="S691" s="366">
        <f t="shared" si="250"/>
        <v>45611</v>
      </c>
      <c r="T691" s="366">
        <f t="shared" si="250"/>
        <v>45611</v>
      </c>
      <c r="U691" s="366">
        <f t="shared" si="250"/>
        <v>45611</v>
      </c>
      <c r="V691" s="280"/>
      <c r="W691" s="280"/>
      <c r="X691" s="280"/>
      <c r="Y691" s="280"/>
      <c r="Z691" s="280"/>
      <c r="AA691" s="280"/>
      <c r="AB691" s="280"/>
      <c r="AC691" s="699">
        <f t="shared" si="239"/>
        <v>2139</v>
      </c>
      <c r="AD691" s="699">
        <f t="shared" si="240"/>
        <v>2139</v>
      </c>
      <c r="AE691" s="699">
        <f t="shared" si="241"/>
        <v>2139</v>
      </c>
      <c r="AF691" s="699">
        <f t="shared" si="242"/>
        <v>-43317</v>
      </c>
      <c r="AG691" s="699">
        <f t="shared" si="243"/>
        <v>-43317</v>
      </c>
      <c r="AH691" s="699">
        <f t="shared" si="244"/>
        <v>-43317</v>
      </c>
      <c r="AI691" s="699">
        <f t="shared" si="245"/>
        <v>-43317</v>
      </c>
      <c r="AJ691" s="699">
        <f t="shared" si="246"/>
        <v>2139</v>
      </c>
      <c r="AK691" s="699">
        <f t="shared" si="247"/>
        <v>2139</v>
      </c>
      <c r="AL691" s="699">
        <f t="shared" si="248"/>
        <v>2139</v>
      </c>
      <c r="AM691" s="699">
        <f t="shared" si="249"/>
        <v>2139</v>
      </c>
      <c r="AN691" s="280"/>
      <c r="AO691" s="280"/>
      <c r="AP691" s="280"/>
      <c r="AQ691" s="275"/>
      <c r="AR691" s="262"/>
      <c r="AS691" s="250"/>
      <c r="AT691" s="250"/>
      <c r="AU691" s="250"/>
    </row>
    <row r="692" spans="1:47" hidden="1" outlineLevel="3" x14ac:dyDescent="0.25">
      <c r="A692" s="250"/>
      <c r="B692" s="259"/>
      <c r="C692" s="252">
        <f t="shared" si="251"/>
        <v>4</v>
      </c>
      <c r="D692" s="275"/>
      <c r="E692" s="330"/>
      <c r="F692" s="330"/>
      <c r="G692" s="275"/>
      <c r="H692" s="280"/>
      <c r="I692" s="296"/>
      <c r="J692" s="296" t="s">
        <v>587</v>
      </c>
      <c r="K692" s="280"/>
      <c r="L692" s="280"/>
      <c r="M692" s="280"/>
      <c r="N692" s="366">
        <f>DATE(YEAR(N689)+1,MONTH(N689),DAY(N689))</f>
        <v>45611</v>
      </c>
      <c r="O692" s="366">
        <f>DATE(YEAR(O689)+1,MONTH(O689),DAY(O689))</f>
        <v>45611</v>
      </c>
      <c r="P692" s="366">
        <f>DATE(YEAR(P689)+1,MONTH(P689),DAY(P689))</f>
        <v>45611</v>
      </c>
      <c r="Q692" s="366">
        <f>DATE(YEAR(Q689)+1,MONTH(Q689),DAY(Q689))</f>
        <v>45611</v>
      </c>
      <c r="R692" s="366">
        <f t="shared" si="250"/>
        <v>45611</v>
      </c>
      <c r="S692" s="366">
        <f t="shared" si="250"/>
        <v>45611</v>
      </c>
      <c r="T692" s="366">
        <f t="shared" si="250"/>
        <v>45611</v>
      </c>
      <c r="U692" s="366">
        <f t="shared" si="250"/>
        <v>45611</v>
      </c>
      <c r="V692" s="280"/>
      <c r="W692" s="280"/>
      <c r="X692" s="280"/>
      <c r="Y692" s="280"/>
      <c r="Z692" s="280"/>
      <c r="AA692" s="280"/>
      <c r="AB692" s="280"/>
      <c r="AC692" s="699">
        <f t="shared" si="239"/>
        <v>-43317</v>
      </c>
      <c r="AD692" s="699">
        <f t="shared" si="240"/>
        <v>-43317</v>
      </c>
      <c r="AE692" s="699">
        <f t="shared" si="241"/>
        <v>-43317</v>
      </c>
      <c r="AF692" s="699">
        <f t="shared" si="242"/>
        <v>2139</v>
      </c>
      <c r="AG692" s="699">
        <f t="shared" si="243"/>
        <v>2139</v>
      </c>
      <c r="AH692" s="699">
        <f t="shared" si="244"/>
        <v>2139</v>
      </c>
      <c r="AI692" s="699">
        <f t="shared" si="245"/>
        <v>2139</v>
      </c>
      <c r="AJ692" s="699">
        <f t="shared" si="246"/>
        <v>2139</v>
      </c>
      <c r="AK692" s="699">
        <f t="shared" si="247"/>
        <v>2139</v>
      </c>
      <c r="AL692" s="699">
        <f t="shared" si="248"/>
        <v>2139</v>
      </c>
      <c r="AM692" s="699">
        <f t="shared" si="249"/>
        <v>2139</v>
      </c>
      <c r="AN692" s="280"/>
      <c r="AO692" s="280"/>
      <c r="AP692" s="280"/>
      <c r="AQ692" s="275"/>
      <c r="AR692" s="262"/>
      <c r="AS692" s="250"/>
      <c r="AT692" s="250"/>
      <c r="AU692" s="250"/>
    </row>
    <row r="693" spans="1:47" hidden="1" outlineLevel="3" x14ac:dyDescent="0.25">
      <c r="A693" s="250"/>
      <c r="B693" s="259"/>
      <c r="C693" s="252">
        <f t="shared" si="251"/>
        <v>4</v>
      </c>
      <c r="D693" s="275"/>
      <c r="E693" s="330"/>
      <c r="F693" s="330"/>
      <c r="G693" s="275"/>
      <c r="H693" s="280"/>
      <c r="I693" s="296"/>
      <c r="J693" s="296" t="s">
        <v>588</v>
      </c>
      <c r="K693" s="280"/>
      <c r="L693" s="280"/>
      <c r="M693" s="280"/>
      <c r="N693" s="280"/>
      <c r="O693" s="280"/>
      <c r="P693" s="280"/>
      <c r="Q693" s="280"/>
      <c r="R693" s="366">
        <f t="shared" si="250"/>
        <v>45611</v>
      </c>
      <c r="S693" s="366">
        <f t="shared" si="250"/>
        <v>45611</v>
      </c>
      <c r="T693" s="366">
        <f t="shared" si="250"/>
        <v>45611</v>
      </c>
      <c r="U693" s="366">
        <f t="shared" si="250"/>
        <v>45611</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2139</v>
      </c>
      <c r="AK693" s="699">
        <f t="shared" si="247"/>
        <v>2139</v>
      </c>
      <c r="AL693" s="699">
        <f t="shared" si="248"/>
        <v>2139</v>
      </c>
      <c r="AM693" s="699">
        <f t="shared" si="249"/>
        <v>2139</v>
      </c>
      <c r="AN693" s="280"/>
      <c r="AO693" s="280"/>
      <c r="AP693" s="280"/>
      <c r="AQ693" s="275"/>
      <c r="AR693" s="262"/>
      <c r="AS693" s="250"/>
      <c r="AT693" s="250"/>
      <c r="AU693" s="250"/>
    </row>
    <row r="694" spans="1:47" hidden="1" outlineLevel="3" x14ac:dyDescent="0.25">
      <c r="A694" s="250"/>
      <c r="B694" s="259"/>
      <c r="C694" s="252">
        <f t="shared" si="251"/>
        <v>4</v>
      </c>
      <c r="D694" s="275"/>
      <c r="E694" s="330"/>
      <c r="F694" s="330"/>
      <c r="G694" s="275"/>
      <c r="H694" s="280"/>
      <c r="I694" s="296">
        <v>6</v>
      </c>
      <c r="J694" s="296" t="s">
        <v>597</v>
      </c>
      <c r="K694" s="366">
        <f>DATE(YEAR(K691)+1,MONTH(K691),DAY(K691))</f>
        <v>45976</v>
      </c>
      <c r="L694" s="366">
        <f>DATE(YEAR(L691)+1,MONTH(L691),DAY(L691))</f>
        <v>45976</v>
      </c>
      <c r="M694" s="366">
        <f>DATE(YEAR(M691)+1,MONTH(M691),DAY(M691))</f>
        <v>45976</v>
      </c>
      <c r="N694" s="280"/>
      <c r="O694" s="280"/>
      <c r="P694" s="280"/>
      <c r="Q694" s="280"/>
      <c r="R694" s="366">
        <f t="shared" si="250"/>
        <v>45976</v>
      </c>
      <c r="S694" s="366">
        <f t="shared" si="250"/>
        <v>45976</v>
      </c>
      <c r="T694" s="366">
        <f t="shared" si="250"/>
        <v>45976</v>
      </c>
      <c r="U694" s="366">
        <f t="shared" si="250"/>
        <v>45976</v>
      </c>
      <c r="V694" s="280"/>
      <c r="W694" s="280"/>
      <c r="X694" s="280"/>
      <c r="Y694" s="280"/>
      <c r="Z694" s="280"/>
      <c r="AA694" s="280"/>
      <c r="AB694" s="280"/>
      <c r="AC694" s="699">
        <f t="shared" si="239"/>
        <v>2502</v>
      </c>
      <c r="AD694" s="699">
        <f t="shared" si="240"/>
        <v>2502</v>
      </c>
      <c r="AE694" s="699">
        <f t="shared" si="241"/>
        <v>2502</v>
      </c>
      <c r="AF694" s="699">
        <f t="shared" si="242"/>
        <v>-43317</v>
      </c>
      <c r="AG694" s="699">
        <f t="shared" si="243"/>
        <v>-43317</v>
      </c>
      <c r="AH694" s="699">
        <f t="shared" si="244"/>
        <v>-43317</v>
      </c>
      <c r="AI694" s="699">
        <f t="shared" si="245"/>
        <v>-43317</v>
      </c>
      <c r="AJ694" s="699">
        <f t="shared" si="246"/>
        <v>2502</v>
      </c>
      <c r="AK694" s="699">
        <f t="shared" si="247"/>
        <v>2502</v>
      </c>
      <c r="AL694" s="699">
        <f t="shared" si="248"/>
        <v>2502</v>
      </c>
      <c r="AM694" s="699">
        <f t="shared" si="249"/>
        <v>2502</v>
      </c>
      <c r="AN694" s="280"/>
      <c r="AO694" s="280"/>
      <c r="AP694" s="280"/>
      <c r="AQ694" s="275"/>
      <c r="AR694" s="262"/>
      <c r="AS694" s="250"/>
      <c r="AT694" s="250"/>
      <c r="AU694" s="250"/>
    </row>
    <row r="695" spans="1:47" hidden="1" outlineLevel="3" x14ac:dyDescent="0.25">
      <c r="A695" s="250"/>
      <c r="B695" s="259"/>
      <c r="C695" s="252">
        <f t="shared" si="251"/>
        <v>4</v>
      </c>
      <c r="D695" s="275"/>
      <c r="E695" s="330"/>
      <c r="F695" s="330"/>
      <c r="G695" s="275"/>
      <c r="H695" s="280"/>
      <c r="I695" s="296"/>
      <c r="J695" s="296" t="s">
        <v>587</v>
      </c>
      <c r="K695" s="280"/>
      <c r="L695" s="280"/>
      <c r="M695" s="280"/>
      <c r="N695" s="366">
        <f>DATE(YEAR(N692)+1,MONTH(N692),DAY(N692))</f>
        <v>45976</v>
      </c>
      <c r="O695" s="366">
        <f>DATE(YEAR(O692)+1,MONTH(O692),DAY(O692))</f>
        <v>45976</v>
      </c>
      <c r="P695" s="366">
        <f>DATE(YEAR(P692)+1,MONTH(P692),DAY(P692))</f>
        <v>45976</v>
      </c>
      <c r="Q695" s="366">
        <f>DATE(YEAR(Q692)+1,MONTH(Q692),DAY(Q692))</f>
        <v>45976</v>
      </c>
      <c r="R695" s="366">
        <f t="shared" si="250"/>
        <v>45976</v>
      </c>
      <c r="S695" s="366">
        <f t="shared" si="250"/>
        <v>45976</v>
      </c>
      <c r="T695" s="366">
        <f t="shared" si="250"/>
        <v>45976</v>
      </c>
      <c r="U695" s="366">
        <f t="shared" si="250"/>
        <v>45976</v>
      </c>
      <c r="V695" s="280"/>
      <c r="W695" s="280"/>
      <c r="X695" s="280"/>
      <c r="Y695" s="280"/>
      <c r="Z695" s="280"/>
      <c r="AA695" s="280"/>
      <c r="AB695" s="280"/>
      <c r="AC695" s="699">
        <f t="shared" si="239"/>
        <v>-43317</v>
      </c>
      <c r="AD695" s="699">
        <f t="shared" si="240"/>
        <v>-43317</v>
      </c>
      <c r="AE695" s="699">
        <f t="shared" si="241"/>
        <v>-43317</v>
      </c>
      <c r="AF695" s="699">
        <f t="shared" si="242"/>
        <v>2502</v>
      </c>
      <c r="AG695" s="699">
        <f t="shared" si="243"/>
        <v>2502</v>
      </c>
      <c r="AH695" s="699">
        <f t="shared" si="244"/>
        <v>2502</v>
      </c>
      <c r="AI695" s="699">
        <f t="shared" si="245"/>
        <v>2502</v>
      </c>
      <c r="AJ695" s="699">
        <f t="shared" si="246"/>
        <v>2502</v>
      </c>
      <c r="AK695" s="699">
        <f t="shared" si="247"/>
        <v>2502</v>
      </c>
      <c r="AL695" s="699">
        <f t="shared" si="248"/>
        <v>2502</v>
      </c>
      <c r="AM695" s="699">
        <f t="shared" si="249"/>
        <v>2502</v>
      </c>
      <c r="AN695" s="280"/>
      <c r="AO695" s="280"/>
      <c r="AP695" s="280"/>
      <c r="AQ695" s="275"/>
      <c r="AR695" s="262"/>
      <c r="AS695" s="250"/>
      <c r="AT695" s="250"/>
      <c r="AU695" s="250"/>
    </row>
    <row r="696" spans="1:47" hidden="1" outlineLevel="3" x14ac:dyDescent="0.25">
      <c r="A696" s="250"/>
      <c r="B696" s="259"/>
      <c r="C696" s="252">
        <f t="shared" si="251"/>
        <v>4</v>
      </c>
      <c r="D696" s="275"/>
      <c r="E696" s="330"/>
      <c r="F696" s="330"/>
      <c r="G696" s="275"/>
      <c r="H696" s="280"/>
      <c r="I696" s="296"/>
      <c r="J696" s="296" t="s">
        <v>588</v>
      </c>
      <c r="K696" s="280"/>
      <c r="L696" s="280"/>
      <c r="M696" s="280"/>
      <c r="N696" s="280"/>
      <c r="O696" s="280"/>
      <c r="P696" s="280"/>
      <c r="Q696" s="280"/>
      <c r="R696" s="366">
        <f t="shared" si="250"/>
        <v>45976</v>
      </c>
      <c r="S696" s="366">
        <f t="shared" si="250"/>
        <v>45976</v>
      </c>
      <c r="T696" s="366">
        <f t="shared" si="250"/>
        <v>45976</v>
      </c>
      <c r="U696" s="366">
        <f t="shared" si="250"/>
        <v>45976</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2502</v>
      </c>
      <c r="AK696" s="699">
        <f t="shared" si="247"/>
        <v>2502</v>
      </c>
      <c r="AL696" s="699">
        <f t="shared" si="248"/>
        <v>2502</v>
      </c>
      <c r="AM696" s="699">
        <f t="shared" si="249"/>
        <v>2502</v>
      </c>
      <c r="AN696" s="280"/>
      <c r="AO696" s="280"/>
      <c r="AP696" s="280"/>
      <c r="AQ696" s="275"/>
      <c r="AR696" s="262"/>
      <c r="AS696" s="250"/>
      <c r="AT696" s="250"/>
      <c r="AU696" s="250"/>
    </row>
    <row r="697" spans="1:47" hidden="1" outlineLevel="3" x14ac:dyDescent="0.25">
      <c r="A697" s="250"/>
      <c r="B697" s="259"/>
      <c r="C697" s="252">
        <f t="shared" si="251"/>
        <v>4</v>
      </c>
      <c r="D697" s="275"/>
      <c r="E697" s="330"/>
      <c r="F697" s="330"/>
      <c r="G697" s="275"/>
      <c r="H697" s="280"/>
      <c r="I697" s="296">
        <v>7</v>
      </c>
      <c r="J697" s="296" t="s">
        <v>597</v>
      </c>
      <c r="K697" s="366">
        <f>DATE(YEAR(K694)+1,MONTH(K694),DAY(K694))</f>
        <v>46341</v>
      </c>
      <c r="L697" s="366">
        <f>DATE(YEAR(L694)+1,MONTH(L694),DAY(L694))</f>
        <v>46341</v>
      </c>
      <c r="M697" s="366">
        <f>DATE(YEAR(M694)+1,MONTH(M694),DAY(M694))</f>
        <v>46341</v>
      </c>
      <c r="N697" s="280"/>
      <c r="O697" s="280"/>
      <c r="P697" s="280"/>
      <c r="Q697" s="280"/>
      <c r="R697" s="366">
        <f t="shared" si="250"/>
        <v>46341</v>
      </c>
      <c r="S697" s="366">
        <f t="shared" si="250"/>
        <v>46341</v>
      </c>
      <c r="T697" s="366">
        <f t="shared" si="250"/>
        <v>46341</v>
      </c>
      <c r="U697" s="366">
        <f t="shared" si="250"/>
        <v>46341</v>
      </c>
      <c r="V697" s="280"/>
      <c r="W697" s="280"/>
      <c r="X697" s="280"/>
      <c r="Y697" s="280"/>
      <c r="Z697" s="280"/>
      <c r="AA697" s="280"/>
      <c r="AB697" s="280"/>
      <c r="AC697" s="699">
        <f t="shared" si="239"/>
        <v>2866</v>
      </c>
      <c r="AD697" s="699">
        <f t="shared" si="240"/>
        <v>2866</v>
      </c>
      <c r="AE697" s="699">
        <f t="shared" si="241"/>
        <v>2866</v>
      </c>
      <c r="AF697" s="699">
        <f t="shared" si="242"/>
        <v>-43317</v>
      </c>
      <c r="AG697" s="699">
        <f t="shared" si="243"/>
        <v>-43317</v>
      </c>
      <c r="AH697" s="699">
        <f t="shared" si="244"/>
        <v>-43317</v>
      </c>
      <c r="AI697" s="699">
        <f t="shared" si="245"/>
        <v>-43317</v>
      </c>
      <c r="AJ697" s="699">
        <f t="shared" si="246"/>
        <v>2866</v>
      </c>
      <c r="AK697" s="699">
        <f t="shared" si="247"/>
        <v>2866</v>
      </c>
      <c r="AL697" s="699">
        <f t="shared" si="248"/>
        <v>2866</v>
      </c>
      <c r="AM697" s="699">
        <f t="shared" si="249"/>
        <v>2866</v>
      </c>
      <c r="AN697" s="280"/>
      <c r="AO697" s="280"/>
      <c r="AP697" s="280"/>
      <c r="AQ697" s="275"/>
      <c r="AR697" s="262"/>
      <c r="AS697" s="250"/>
      <c r="AT697" s="250"/>
      <c r="AU697" s="250"/>
    </row>
    <row r="698" spans="1:47" hidden="1" outlineLevel="3" x14ac:dyDescent="0.25">
      <c r="A698" s="250"/>
      <c r="B698" s="259"/>
      <c r="C698" s="252">
        <f t="shared" si="251"/>
        <v>4</v>
      </c>
      <c r="D698" s="275"/>
      <c r="E698" s="330"/>
      <c r="F698" s="330"/>
      <c r="G698" s="275"/>
      <c r="H698" s="280"/>
      <c r="I698" s="296"/>
      <c r="J698" s="296" t="s">
        <v>587</v>
      </c>
      <c r="K698" s="280"/>
      <c r="L698" s="280"/>
      <c r="M698" s="280"/>
      <c r="N698" s="366">
        <f>DATE(YEAR(N695)+1,MONTH(N695),DAY(N695))</f>
        <v>46341</v>
      </c>
      <c r="O698" s="366">
        <f>DATE(YEAR(O695)+1,MONTH(O695),DAY(O695))</f>
        <v>46341</v>
      </c>
      <c r="P698" s="366">
        <f>DATE(YEAR(P695)+1,MONTH(P695),DAY(P695))</f>
        <v>46341</v>
      </c>
      <c r="Q698" s="366">
        <f>DATE(YEAR(Q695)+1,MONTH(Q695),DAY(Q695))</f>
        <v>46341</v>
      </c>
      <c r="R698" s="366">
        <f t="shared" si="250"/>
        <v>46341</v>
      </c>
      <c r="S698" s="366">
        <f t="shared" si="250"/>
        <v>46341</v>
      </c>
      <c r="T698" s="366">
        <f t="shared" si="250"/>
        <v>46341</v>
      </c>
      <c r="U698" s="366">
        <f t="shared" si="250"/>
        <v>46341</v>
      </c>
      <c r="V698" s="280"/>
      <c r="W698" s="280"/>
      <c r="X698" s="280"/>
      <c r="Y698" s="280"/>
      <c r="Z698" s="280"/>
      <c r="AA698" s="280"/>
      <c r="AB698" s="280"/>
      <c r="AC698" s="699">
        <f t="shared" si="239"/>
        <v>-43317</v>
      </c>
      <c r="AD698" s="699">
        <f t="shared" si="240"/>
        <v>-43317</v>
      </c>
      <c r="AE698" s="699">
        <f t="shared" si="241"/>
        <v>-43317</v>
      </c>
      <c r="AF698" s="699">
        <f t="shared" si="242"/>
        <v>2866</v>
      </c>
      <c r="AG698" s="699">
        <f t="shared" si="243"/>
        <v>2866</v>
      </c>
      <c r="AH698" s="699">
        <f t="shared" si="244"/>
        <v>2866</v>
      </c>
      <c r="AI698" s="699">
        <f t="shared" si="245"/>
        <v>2866</v>
      </c>
      <c r="AJ698" s="699">
        <f t="shared" si="246"/>
        <v>2866</v>
      </c>
      <c r="AK698" s="699">
        <f t="shared" si="247"/>
        <v>2866</v>
      </c>
      <c r="AL698" s="699">
        <f t="shared" si="248"/>
        <v>2866</v>
      </c>
      <c r="AM698" s="699">
        <f t="shared" si="249"/>
        <v>2866</v>
      </c>
      <c r="AN698" s="280"/>
      <c r="AO698" s="280"/>
      <c r="AP698" s="280"/>
      <c r="AQ698" s="275"/>
      <c r="AR698" s="262"/>
      <c r="AS698" s="250"/>
      <c r="AT698" s="250"/>
      <c r="AU698" s="250"/>
    </row>
    <row r="699" spans="1:47" hidden="1" outlineLevel="3" x14ac:dyDescent="0.25">
      <c r="A699" s="250"/>
      <c r="B699" s="259"/>
      <c r="C699" s="252">
        <f t="shared" si="251"/>
        <v>4</v>
      </c>
      <c r="D699" s="275"/>
      <c r="E699" s="330"/>
      <c r="F699" s="330"/>
      <c r="G699" s="275"/>
      <c r="H699" s="280"/>
      <c r="I699" s="296"/>
      <c r="J699" s="296" t="s">
        <v>588</v>
      </c>
      <c r="K699" s="280"/>
      <c r="L699" s="280"/>
      <c r="M699" s="280"/>
      <c r="N699" s="280"/>
      <c r="O699" s="280"/>
      <c r="P699" s="280"/>
      <c r="Q699" s="280"/>
      <c r="R699" s="366">
        <f t="shared" si="250"/>
        <v>46341</v>
      </c>
      <c r="S699" s="366">
        <f t="shared" si="250"/>
        <v>46341</v>
      </c>
      <c r="T699" s="366">
        <f t="shared" si="250"/>
        <v>46341</v>
      </c>
      <c r="U699" s="366">
        <f t="shared" si="250"/>
        <v>46341</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2866</v>
      </c>
      <c r="AK699" s="699">
        <f t="shared" si="247"/>
        <v>2866</v>
      </c>
      <c r="AL699" s="699">
        <f t="shared" si="248"/>
        <v>2866</v>
      </c>
      <c r="AM699" s="699">
        <f t="shared" si="249"/>
        <v>2866</v>
      </c>
      <c r="AN699" s="280"/>
      <c r="AO699" s="280"/>
      <c r="AP699" s="280"/>
      <c r="AQ699" s="275"/>
      <c r="AR699" s="262"/>
      <c r="AS699" s="250"/>
      <c r="AT699" s="250"/>
      <c r="AU699" s="250"/>
    </row>
    <row r="700" spans="1:47" hidden="1" outlineLevel="3" x14ac:dyDescent="0.25">
      <c r="A700" s="250"/>
      <c r="B700" s="259"/>
      <c r="C700" s="252">
        <f t="shared" si="251"/>
        <v>4</v>
      </c>
      <c r="D700" s="275"/>
      <c r="E700" s="330"/>
      <c r="F700" s="330"/>
      <c r="G700" s="275"/>
      <c r="H700" s="296" t="str">
        <f>H$249</f>
        <v>Win</v>
      </c>
      <c r="I700" s="296">
        <v>0</v>
      </c>
      <c r="J700" s="296" t="s">
        <v>597</v>
      </c>
      <c r="K700" s="401">
        <v>43814</v>
      </c>
      <c r="L700" s="401">
        <v>43814</v>
      </c>
      <c r="M700" s="401">
        <v>43814</v>
      </c>
      <c r="N700" s="280"/>
      <c r="O700" s="280"/>
      <c r="P700" s="280"/>
      <c r="Q700" s="280"/>
      <c r="R700" s="401">
        <v>43814</v>
      </c>
      <c r="S700" s="401">
        <v>43814</v>
      </c>
      <c r="T700" s="401">
        <v>43814</v>
      </c>
      <c r="U700" s="401">
        <v>43814</v>
      </c>
      <c r="V700" s="280"/>
      <c r="W700" s="280"/>
      <c r="X700" s="280" t="b">
        <f t="shared" ref="X700:AA702" si="252">R700&lt;(MAX(R$270:R$277)+MAX($I$351*R$351,$I$352*R$352,$I$353*R$353))</f>
        <v>0</v>
      </c>
      <c r="Y700" s="280" t="b">
        <f t="shared" si="252"/>
        <v>0</v>
      </c>
      <c r="Z700" s="280" t="b">
        <f t="shared" si="252"/>
        <v>0</v>
      </c>
      <c r="AA700" s="280" t="b">
        <f t="shared" si="252"/>
        <v>0</v>
      </c>
      <c r="AB700" s="280"/>
      <c r="AC700" s="699">
        <f t="shared" si="239"/>
        <v>348</v>
      </c>
      <c r="AD700" s="699">
        <f t="shared" si="240"/>
        <v>348</v>
      </c>
      <c r="AE700" s="699">
        <f t="shared" si="241"/>
        <v>348</v>
      </c>
      <c r="AF700" s="699">
        <f t="shared" si="242"/>
        <v>-43317</v>
      </c>
      <c r="AG700" s="699">
        <f t="shared" si="243"/>
        <v>-43317</v>
      </c>
      <c r="AH700" s="699">
        <f t="shared" si="244"/>
        <v>-43317</v>
      </c>
      <c r="AI700" s="699">
        <f t="shared" si="245"/>
        <v>-43317</v>
      </c>
      <c r="AJ700" s="699">
        <f t="shared" si="246"/>
        <v>348</v>
      </c>
      <c r="AK700" s="699">
        <f t="shared" si="247"/>
        <v>348</v>
      </c>
      <c r="AL700" s="699">
        <f t="shared" si="248"/>
        <v>348</v>
      </c>
      <c r="AM700" s="699">
        <f t="shared" si="249"/>
        <v>348</v>
      </c>
      <c r="AN700" s="280"/>
      <c r="AO700" s="280"/>
      <c r="AP700" s="280"/>
      <c r="AQ700" s="275"/>
      <c r="AR700" s="262"/>
      <c r="AS700" s="250"/>
      <c r="AT700" s="250"/>
      <c r="AU700" s="250"/>
    </row>
    <row r="701" spans="1:47" hidden="1" outlineLevel="3" x14ac:dyDescent="0.25">
      <c r="A701" s="250"/>
      <c r="B701" s="259"/>
      <c r="C701" s="252">
        <f t="shared" si="251"/>
        <v>4</v>
      </c>
      <c r="D701" s="275"/>
      <c r="E701" s="330"/>
      <c r="F701" s="330"/>
      <c r="G701" s="275"/>
      <c r="H701" s="296"/>
      <c r="I701" s="296"/>
      <c r="J701" s="296" t="s">
        <v>587</v>
      </c>
      <c r="K701" s="280"/>
      <c r="L701" s="280"/>
      <c r="M701" s="280"/>
      <c r="N701" s="401">
        <v>43814</v>
      </c>
      <c r="O701" s="401">
        <v>43814</v>
      </c>
      <c r="P701" s="401">
        <v>43814</v>
      </c>
      <c r="Q701" s="401">
        <v>43814</v>
      </c>
      <c r="R701" s="401">
        <v>43814</v>
      </c>
      <c r="S701" s="401">
        <v>43814</v>
      </c>
      <c r="T701" s="401">
        <v>43814</v>
      </c>
      <c r="U701" s="401">
        <v>43814</v>
      </c>
      <c r="V701" s="280"/>
      <c r="W701" s="280"/>
      <c r="X701" s="280" t="b">
        <f t="shared" si="252"/>
        <v>0</v>
      </c>
      <c r="Y701" s="280" t="b">
        <f t="shared" si="252"/>
        <v>0</v>
      </c>
      <c r="Z701" s="280" t="b">
        <f t="shared" si="252"/>
        <v>0</v>
      </c>
      <c r="AA701" s="280" t="b">
        <f t="shared" si="252"/>
        <v>0</v>
      </c>
      <c r="AB701" s="280"/>
      <c r="AC701" s="699">
        <f t="shared" si="239"/>
        <v>-43317</v>
      </c>
      <c r="AD701" s="699">
        <f t="shared" si="240"/>
        <v>-43317</v>
      </c>
      <c r="AE701" s="699">
        <f t="shared" si="241"/>
        <v>-43317</v>
      </c>
      <c r="AF701" s="699">
        <f t="shared" si="242"/>
        <v>348</v>
      </c>
      <c r="AG701" s="699">
        <f t="shared" si="243"/>
        <v>348</v>
      </c>
      <c r="AH701" s="699">
        <f t="shared" si="244"/>
        <v>348</v>
      </c>
      <c r="AI701" s="699">
        <f t="shared" si="245"/>
        <v>348</v>
      </c>
      <c r="AJ701" s="699">
        <f t="shared" si="246"/>
        <v>348</v>
      </c>
      <c r="AK701" s="699">
        <f t="shared" si="247"/>
        <v>348</v>
      </c>
      <c r="AL701" s="699">
        <f t="shared" si="248"/>
        <v>348</v>
      </c>
      <c r="AM701" s="699">
        <f t="shared" si="249"/>
        <v>348</v>
      </c>
      <c r="AN701" s="280"/>
      <c r="AO701" s="280"/>
      <c r="AP701" s="280"/>
      <c r="AQ701" s="275"/>
      <c r="AR701" s="262"/>
      <c r="AS701" s="250"/>
      <c r="AT701" s="250"/>
      <c r="AU701" s="250"/>
    </row>
    <row r="702" spans="1:47" hidden="1" outlineLevel="3" x14ac:dyDescent="0.25">
      <c r="A702" s="250"/>
      <c r="B702" s="259"/>
      <c r="C702" s="252">
        <f t="shared" si="251"/>
        <v>4</v>
      </c>
      <c r="D702" s="275"/>
      <c r="E702" s="330"/>
      <c r="F702" s="330"/>
      <c r="G702" s="275"/>
      <c r="H702" s="296"/>
      <c r="I702" s="296"/>
      <c r="J702" s="296" t="s">
        <v>588</v>
      </c>
      <c r="K702" s="280"/>
      <c r="L702" s="280"/>
      <c r="M702" s="280"/>
      <c r="N702" s="280"/>
      <c r="O702" s="280"/>
      <c r="P702" s="280"/>
      <c r="Q702" s="280"/>
      <c r="R702" s="401">
        <v>43814</v>
      </c>
      <c r="S702" s="401">
        <v>43814</v>
      </c>
      <c r="T702" s="401">
        <v>43814</v>
      </c>
      <c r="U702" s="401">
        <v>43814</v>
      </c>
      <c r="V702" s="280"/>
      <c r="W702" s="280"/>
      <c r="X702" s="280" t="b">
        <f t="shared" si="252"/>
        <v>0</v>
      </c>
      <c r="Y702" s="280" t="b">
        <f t="shared" si="252"/>
        <v>0</v>
      </c>
      <c r="Z702" s="280" t="b">
        <f t="shared" si="252"/>
        <v>0</v>
      </c>
      <c r="AA702" s="280" t="b">
        <f t="shared" si="252"/>
        <v>0</v>
      </c>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348</v>
      </c>
      <c r="AK702" s="699">
        <f t="shared" si="247"/>
        <v>348</v>
      </c>
      <c r="AL702" s="699">
        <f t="shared" si="248"/>
        <v>348</v>
      </c>
      <c r="AM702" s="699">
        <f t="shared" si="249"/>
        <v>348</v>
      </c>
      <c r="AN702" s="280"/>
      <c r="AO702" s="280"/>
      <c r="AP702" s="280"/>
      <c r="AQ702" s="275"/>
      <c r="AR702" s="262"/>
      <c r="AS702" s="250"/>
      <c r="AT702" s="250"/>
      <c r="AU702" s="250"/>
    </row>
    <row r="703" spans="1:47" hidden="1" outlineLevel="3" x14ac:dyDescent="0.25">
      <c r="A703" s="250"/>
      <c r="B703" s="259"/>
      <c r="C703" s="252">
        <f t="shared" si="251"/>
        <v>4</v>
      </c>
      <c r="D703" s="275"/>
      <c r="E703" s="330"/>
      <c r="F703" s="330"/>
      <c r="G703" s="275"/>
      <c r="H703" s="280"/>
      <c r="I703" s="296">
        <v>1</v>
      </c>
      <c r="J703" s="296" t="s">
        <v>597</v>
      </c>
      <c r="K703" s="366">
        <f>DATE(YEAR(K700)+1,MONTH(K700),DAY(K700))</f>
        <v>44180</v>
      </c>
      <c r="L703" s="366">
        <f>DATE(YEAR(L700)+1,MONTH(L700),DAY(L700))</f>
        <v>44180</v>
      </c>
      <c r="M703" s="366">
        <f>DATE(YEAR(M700)+1,MONTH(M700),DAY(M700))</f>
        <v>44180</v>
      </c>
      <c r="N703" s="280"/>
      <c r="O703" s="280"/>
      <c r="P703" s="280"/>
      <c r="Q703" s="280"/>
      <c r="R703" s="366">
        <f t="shared" ref="R703:U703" si="253">DATE(YEAR(R700)+1,MONTH(R700),DAY(R700))</f>
        <v>44180</v>
      </c>
      <c r="S703" s="366">
        <f t="shared" si="253"/>
        <v>44180</v>
      </c>
      <c r="T703" s="366">
        <f t="shared" si="253"/>
        <v>44180</v>
      </c>
      <c r="U703" s="366">
        <f t="shared" si="253"/>
        <v>44180</v>
      </c>
      <c r="V703" s="280"/>
      <c r="W703" s="280"/>
      <c r="X703" s="280"/>
      <c r="Y703" s="280"/>
      <c r="Z703" s="280"/>
      <c r="AA703" s="280"/>
      <c r="AB703" s="280"/>
      <c r="AC703" s="699">
        <f t="shared" si="239"/>
        <v>713</v>
      </c>
      <c r="AD703" s="699">
        <f t="shared" si="240"/>
        <v>713</v>
      </c>
      <c r="AE703" s="699">
        <f t="shared" si="241"/>
        <v>713</v>
      </c>
      <c r="AF703" s="699">
        <f t="shared" si="242"/>
        <v>-43317</v>
      </c>
      <c r="AG703" s="699">
        <f t="shared" si="243"/>
        <v>-43317</v>
      </c>
      <c r="AH703" s="699">
        <f t="shared" si="244"/>
        <v>-43317</v>
      </c>
      <c r="AI703" s="699">
        <f t="shared" si="245"/>
        <v>-43317</v>
      </c>
      <c r="AJ703" s="699">
        <f t="shared" si="246"/>
        <v>713</v>
      </c>
      <c r="AK703" s="699">
        <f t="shared" si="247"/>
        <v>713</v>
      </c>
      <c r="AL703" s="699">
        <f t="shared" si="248"/>
        <v>713</v>
      </c>
      <c r="AM703" s="699">
        <f t="shared" si="249"/>
        <v>713</v>
      </c>
      <c r="AN703" s="280"/>
      <c r="AO703" s="280"/>
      <c r="AP703" s="280"/>
      <c r="AQ703" s="275"/>
      <c r="AR703" s="262"/>
      <c r="AS703" s="250"/>
      <c r="AT703" s="250"/>
      <c r="AU703" s="250"/>
    </row>
    <row r="704" spans="1:47" hidden="1" outlineLevel="3" x14ac:dyDescent="0.25">
      <c r="A704" s="250"/>
      <c r="B704" s="259"/>
      <c r="C704" s="252">
        <f t="shared" si="251"/>
        <v>4</v>
      </c>
      <c r="D704" s="275"/>
      <c r="E704" s="330"/>
      <c r="F704" s="330"/>
      <c r="G704" s="275"/>
      <c r="H704" s="280"/>
      <c r="I704" s="296"/>
      <c r="J704" s="296" t="s">
        <v>587</v>
      </c>
      <c r="K704" s="280"/>
      <c r="L704" s="280"/>
      <c r="M704" s="280"/>
      <c r="N704" s="366">
        <f>DATE(YEAR(N701)+1,MONTH(N701),DAY(N701))</f>
        <v>44180</v>
      </c>
      <c r="O704" s="366">
        <f>DATE(YEAR(O701)+1,MONTH(O701),DAY(O701))</f>
        <v>44180</v>
      </c>
      <c r="P704" s="366">
        <f>DATE(YEAR(P701)+1,MONTH(P701),DAY(P701))</f>
        <v>44180</v>
      </c>
      <c r="Q704" s="366">
        <f>DATE(YEAR(Q701)+1,MONTH(Q701),DAY(Q701))</f>
        <v>44180</v>
      </c>
      <c r="R704" s="366">
        <f t="shared" ref="R704:U704" si="254">DATE(YEAR(R701)+1,MONTH(R701),DAY(R701))</f>
        <v>44180</v>
      </c>
      <c r="S704" s="366">
        <f t="shared" si="254"/>
        <v>44180</v>
      </c>
      <c r="T704" s="366">
        <f t="shared" si="254"/>
        <v>44180</v>
      </c>
      <c r="U704" s="366">
        <f t="shared" si="254"/>
        <v>44180</v>
      </c>
      <c r="V704" s="280"/>
      <c r="W704" s="280"/>
      <c r="X704" s="280"/>
      <c r="Y704" s="280"/>
      <c r="Z704" s="280"/>
      <c r="AA704" s="280"/>
      <c r="AB704" s="280"/>
      <c r="AC704" s="699">
        <f t="shared" si="239"/>
        <v>-43317</v>
      </c>
      <c r="AD704" s="699">
        <f t="shared" si="240"/>
        <v>-43317</v>
      </c>
      <c r="AE704" s="699">
        <f t="shared" si="241"/>
        <v>-43317</v>
      </c>
      <c r="AF704" s="699">
        <f t="shared" si="242"/>
        <v>713</v>
      </c>
      <c r="AG704" s="699">
        <f t="shared" si="243"/>
        <v>713</v>
      </c>
      <c r="AH704" s="699">
        <f t="shared" si="244"/>
        <v>713</v>
      </c>
      <c r="AI704" s="699">
        <f t="shared" si="245"/>
        <v>713</v>
      </c>
      <c r="AJ704" s="699">
        <f t="shared" si="246"/>
        <v>713</v>
      </c>
      <c r="AK704" s="699">
        <f t="shared" si="247"/>
        <v>713</v>
      </c>
      <c r="AL704" s="699">
        <f t="shared" si="248"/>
        <v>713</v>
      </c>
      <c r="AM704" s="699">
        <f t="shared" si="249"/>
        <v>713</v>
      </c>
      <c r="AN704" s="280"/>
      <c r="AO704" s="280"/>
      <c r="AP704" s="280"/>
      <c r="AQ704" s="275"/>
      <c r="AR704" s="262"/>
      <c r="AS704" s="250"/>
      <c r="AT704" s="250"/>
      <c r="AU704" s="250"/>
    </row>
    <row r="705" spans="1:47" hidden="1" outlineLevel="3" x14ac:dyDescent="0.25">
      <c r="A705" s="250"/>
      <c r="B705" s="259"/>
      <c r="C705" s="252">
        <f t="shared" si="251"/>
        <v>4</v>
      </c>
      <c r="D705" s="275"/>
      <c r="E705" s="330"/>
      <c r="F705" s="330"/>
      <c r="G705" s="275"/>
      <c r="H705" s="280"/>
      <c r="I705" s="296"/>
      <c r="J705" s="296" t="s">
        <v>588</v>
      </c>
      <c r="K705" s="280"/>
      <c r="L705" s="280"/>
      <c r="M705" s="280"/>
      <c r="N705" s="280"/>
      <c r="O705" s="280"/>
      <c r="P705" s="280"/>
      <c r="Q705" s="280"/>
      <c r="R705" s="366">
        <f t="shared" ref="R705:U705" si="255">DATE(YEAR(R702)+1,MONTH(R702),DAY(R702))</f>
        <v>44180</v>
      </c>
      <c r="S705" s="366">
        <f t="shared" si="255"/>
        <v>44180</v>
      </c>
      <c r="T705" s="366">
        <f t="shared" si="255"/>
        <v>44180</v>
      </c>
      <c r="U705" s="366">
        <f t="shared" si="255"/>
        <v>44180</v>
      </c>
      <c r="V705" s="280"/>
      <c r="W705" s="280"/>
      <c r="X705" s="280"/>
      <c r="Y705" s="280"/>
      <c r="Z705" s="280"/>
      <c r="AA705" s="280"/>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713</v>
      </c>
      <c r="AK705" s="699">
        <f t="shared" si="247"/>
        <v>713</v>
      </c>
      <c r="AL705" s="699">
        <f t="shared" si="248"/>
        <v>713</v>
      </c>
      <c r="AM705" s="699">
        <f t="shared" si="249"/>
        <v>713</v>
      </c>
      <c r="AN705" s="280"/>
      <c r="AO705" s="280"/>
      <c r="AP705" s="280"/>
      <c r="AQ705" s="275"/>
      <c r="AR705" s="262"/>
      <c r="AS705" s="250"/>
      <c r="AT705" s="250"/>
      <c r="AU705" s="250"/>
    </row>
    <row r="706" spans="1:47" hidden="1" outlineLevel="3" x14ac:dyDescent="0.25">
      <c r="A706" s="250"/>
      <c r="B706" s="259"/>
      <c r="C706" s="252">
        <f t="shared" si="251"/>
        <v>4</v>
      </c>
      <c r="D706" s="275"/>
      <c r="E706" s="330"/>
      <c r="F706" s="330"/>
      <c r="G706" s="275"/>
      <c r="H706" s="280"/>
      <c r="I706" s="296">
        <v>2</v>
      </c>
      <c r="J706" s="296" t="s">
        <v>597</v>
      </c>
      <c r="K706" s="366">
        <f>DATE(YEAR(K703)+1,MONTH(K703),DAY(K703))</f>
        <v>44545</v>
      </c>
      <c r="L706" s="366">
        <f>DATE(YEAR(L703)+1,MONTH(L703),DAY(L703))</f>
        <v>44545</v>
      </c>
      <c r="M706" s="366">
        <f>DATE(YEAR(M703)+1,MONTH(M703),DAY(M703))</f>
        <v>44545</v>
      </c>
      <c r="N706" s="280"/>
      <c r="O706" s="280"/>
      <c r="P706" s="280"/>
      <c r="Q706" s="280"/>
      <c r="R706" s="366">
        <f t="shared" ref="R706:U706" si="256">DATE(YEAR(R703)+1,MONTH(R703),DAY(R703))</f>
        <v>44545</v>
      </c>
      <c r="S706" s="366">
        <f t="shared" si="256"/>
        <v>44545</v>
      </c>
      <c r="T706" s="366">
        <f t="shared" si="256"/>
        <v>44545</v>
      </c>
      <c r="U706" s="366">
        <f t="shared" si="256"/>
        <v>44545</v>
      </c>
      <c r="V706" s="280"/>
      <c r="W706" s="280"/>
      <c r="X706" s="280"/>
      <c r="Y706" s="280"/>
      <c r="Z706" s="280"/>
      <c r="AA706" s="280"/>
      <c r="AB706" s="280"/>
      <c r="AC706" s="699">
        <f t="shared" si="239"/>
        <v>1076</v>
      </c>
      <c r="AD706" s="699">
        <f t="shared" si="240"/>
        <v>1076</v>
      </c>
      <c r="AE706" s="699">
        <f t="shared" si="241"/>
        <v>1076</v>
      </c>
      <c r="AF706" s="699">
        <f t="shared" si="242"/>
        <v>-43317</v>
      </c>
      <c r="AG706" s="699">
        <f t="shared" si="243"/>
        <v>-43317</v>
      </c>
      <c r="AH706" s="699">
        <f t="shared" si="244"/>
        <v>-43317</v>
      </c>
      <c r="AI706" s="699">
        <f t="shared" si="245"/>
        <v>-43317</v>
      </c>
      <c r="AJ706" s="699">
        <f t="shared" si="246"/>
        <v>1076</v>
      </c>
      <c r="AK706" s="699">
        <f t="shared" si="247"/>
        <v>1076</v>
      </c>
      <c r="AL706" s="699">
        <f t="shared" si="248"/>
        <v>1076</v>
      </c>
      <c r="AM706" s="699">
        <f t="shared" si="249"/>
        <v>1076</v>
      </c>
      <c r="AN706" s="280"/>
      <c r="AO706" s="280"/>
      <c r="AP706" s="280"/>
      <c r="AQ706" s="275"/>
      <c r="AR706" s="262"/>
      <c r="AS706" s="250"/>
      <c r="AT706" s="250"/>
      <c r="AU706" s="250"/>
    </row>
    <row r="707" spans="1:47" hidden="1" outlineLevel="3" x14ac:dyDescent="0.25">
      <c r="A707" s="250"/>
      <c r="B707" s="259"/>
      <c r="C707" s="252">
        <f t="shared" si="251"/>
        <v>4</v>
      </c>
      <c r="D707" s="275"/>
      <c r="E707" s="330"/>
      <c r="F707" s="330"/>
      <c r="G707" s="275"/>
      <c r="H707" s="280"/>
      <c r="I707" s="296"/>
      <c r="J707" s="296" t="s">
        <v>587</v>
      </c>
      <c r="K707" s="280"/>
      <c r="L707" s="280"/>
      <c r="M707" s="280"/>
      <c r="N707" s="366">
        <f>DATE(YEAR(N704)+1,MONTH(N704),DAY(N704))</f>
        <v>44545</v>
      </c>
      <c r="O707" s="366">
        <f>DATE(YEAR(O704)+1,MONTH(O704),DAY(O704))</f>
        <v>44545</v>
      </c>
      <c r="P707" s="366">
        <f>DATE(YEAR(P704)+1,MONTH(P704),DAY(P704))</f>
        <v>44545</v>
      </c>
      <c r="Q707" s="366">
        <f>DATE(YEAR(Q704)+1,MONTH(Q704),DAY(Q704))</f>
        <v>44545</v>
      </c>
      <c r="R707" s="366">
        <f t="shared" ref="R707:U707" si="257">DATE(YEAR(R704)+1,MONTH(R704),DAY(R704))</f>
        <v>44545</v>
      </c>
      <c r="S707" s="366">
        <f t="shared" si="257"/>
        <v>44545</v>
      </c>
      <c r="T707" s="366">
        <f t="shared" si="257"/>
        <v>44545</v>
      </c>
      <c r="U707" s="366">
        <f t="shared" si="257"/>
        <v>44545</v>
      </c>
      <c r="V707" s="280"/>
      <c r="W707" s="280"/>
      <c r="X707" s="280"/>
      <c r="Y707" s="280"/>
      <c r="Z707" s="280"/>
      <c r="AA707" s="280"/>
      <c r="AB707" s="280"/>
      <c r="AC707" s="699">
        <f t="shared" si="239"/>
        <v>-43317</v>
      </c>
      <c r="AD707" s="699">
        <f t="shared" si="240"/>
        <v>-43317</v>
      </c>
      <c r="AE707" s="699">
        <f t="shared" si="241"/>
        <v>-43317</v>
      </c>
      <c r="AF707" s="699">
        <f t="shared" si="242"/>
        <v>1076</v>
      </c>
      <c r="AG707" s="699">
        <f t="shared" si="243"/>
        <v>1076</v>
      </c>
      <c r="AH707" s="699">
        <f t="shared" si="244"/>
        <v>1076</v>
      </c>
      <c r="AI707" s="699">
        <f t="shared" si="245"/>
        <v>1076</v>
      </c>
      <c r="AJ707" s="699">
        <f t="shared" si="246"/>
        <v>1076</v>
      </c>
      <c r="AK707" s="699">
        <f t="shared" si="247"/>
        <v>1076</v>
      </c>
      <c r="AL707" s="699">
        <f t="shared" si="248"/>
        <v>1076</v>
      </c>
      <c r="AM707" s="699">
        <f t="shared" si="249"/>
        <v>1076</v>
      </c>
      <c r="AN707" s="280"/>
      <c r="AO707" s="280"/>
      <c r="AP707" s="280"/>
      <c r="AQ707" s="275"/>
      <c r="AR707" s="262"/>
      <c r="AS707" s="250"/>
      <c r="AT707" s="250"/>
      <c r="AU707" s="250"/>
    </row>
    <row r="708" spans="1:47" hidden="1" outlineLevel="3" x14ac:dyDescent="0.25">
      <c r="A708" s="250"/>
      <c r="B708" s="259"/>
      <c r="C708" s="252">
        <f t="shared" si="251"/>
        <v>4</v>
      </c>
      <c r="D708" s="275"/>
      <c r="E708" s="330"/>
      <c r="F708" s="330"/>
      <c r="G708" s="275"/>
      <c r="H708" s="280"/>
      <c r="I708" s="296"/>
      <c r="J708" s="296" t="s">
        <v>588</v>
      </c>
      <c r="K708" s="280"/>
      <c r="L708" s="280"/>
      <c r="M708" s="280"/>
      <c r="N708" s="280"/>
      <c r="O708" s="280"/>
      <c r="P708" s="280"/>
      <c r="Q708" s="280"/>
      <c r="R708" s="366">
        <f t="shared" ref="R708:U708" si="258">DATE(YEAR(R705)+1,MONTH(R705),DAY(R705))</f>
        <v>44545</v>
      </c>
      <c r="S708" s="366">
        <f t="shared" si="258"/>
        <v>44545</v>
      </c>
      <c r="T708" s="366">
        <f t="shared" si="258"/>
        <v>44545</v>
      </c>
      <c r="U708" s="366">
        <f t="shared" si="258"/>
        <v>44545</v>
      </c>
      <c r="V708" s="280"/>
      <c r="W708" s="280"/>
      <c r="X708" s="280"/>
      <c r="Y708" s="280"/>
      <c r="Z708" s="280"/>
      <c r="AA708" s="280"/>
      <c r="AB708" s="280"/>
      <c r="AC708" s="699">
        <f t="shared" ref="AC708:AC739" si="259">MIN(363,INT((K708 - DATE(YEAR(K708),1,1))))+364*(YEAR(K708)-i_startyear)</f>
        <v>-43317</v>
      </c>
      <c r="AD708" s="699">
        <f t="shared" ref="AD708:AD739" si="260">MIN(363,INT((L708 - DATE(YEAR(L708),1,1))))+364*(YEAR(L708)-i_startyear)</f>
        <v>-43317</v>
      </c>
      <c r="AE708" s="699">
        <f t="shared" ref="AE708:AE739" si="261">MIN(363,INT((M708 - DATE(YEAR(M708),1,1))))+364*(YEAR(M708)-i_startyear)</f>
        <v>-43317</v>
      </c>
      <c r="AF708" s="699">
        <f t="shared" ref="AF708:AF739" si="262">MIN(363,INT((N708 - DATE(YEAR(N708),1,1))))+364*(YEAR(N708)-i_startyear)</f>
        <v>-43317</v>
      </c>
      <c r="AG708" s="699">
        <f t="shared" ref="AG708:AG739" si="263">MIN(363,INT((O708 - DATE(YEAR(O708),1,1))))+364*(YEAR(O708)-i_startyear)</f>
        <v>-43317</v>
      </c>
      <c r="AH708" s="699">
        <f t="shared" ref="AH708:AH739" si="264">MIN(363,INT((P708 - DATE(YEAR(P708),1,1))))+364*(YEAR(P708)-i_startyear)</f>
        <v>-43317</v>
      </c>
      <c r="AI708" s="699">
        <f t="shared" ref="AI708:AI739" si="265">MIN(363,INT((Q708 - DATE(YEAR(Q708),1,1))))+364*(YEAR(Q708)-i_startyear)</f>
        <v>-43317</v>
      </c>
      <c r="AJ708" s="699">
        <f t="shared" ref="AJ708:AJ739" si="266">MIN(363,INT((R708 - DATE(YEAR(R708),1,1))))+364*(YEAR(R708)-i_startyear)</f>
        <v>1076</v>
      </c>
      <c r="AK708" s="699">
        <f t="shared" ref="AK708:AK739" si="267">MIN(363,INT((S708 - DATE(YEAR(S708),1,1))))+364*(YEAR(S708)-i_startyear)</f>
        <v>1076</v>
      </c>
      <c r="AL708" s="699">
        <f t="shared" ref="AL708:AL739" si="268">MIN(363,INT((T708 - DATE(YEAR(T708),1,1))))+364*(YEAR(T708)-i_startyear)</f>
        <v>1076</v>
      </c>
      <c r="AM708" s="699">
        <f t="shared" ref="AM708:AM739" si="269">MIN(363,INT((U708 - DATE(YEAR(U708),1,1))))+364*(YEAR(U708)-i_startyear)</f>
        <v>1076</v>
      </c>
      <c r="AN708" s="280"/>
      <c r="AO708" s="280"/>
      <c r="AP708" s="280"/>
      <c r="AQ708" s="275"/>
      <c r="AR708" s="262"/>
      <c r="AS708" s="250"/>
      <c r="AT708" s="250"/>
      <c r="AU708" s="250"/>
    </row>
    <row r="709" spans="1:47" hidden="1" outlineLevel="3" x14ac:dyDescent="0.25">
      <c r="A709" s="250"/>
      <c r="B709" s="259"/>
      <c r="C709" s="252">
        <f t="shared" si="251"/>
        <v>4</v>
      </c>
      <c r="D709" s="275"/>
      <c r="E709" s="330"/>
      <c r="F709" s="330"/>
      <c r="G709" s="275"/>
      <c r="H709" s="280"/>
      <c r="I709" s="296">
        <v>3</v>
      </c>
      <c r="J709" s="296" t="s">
        <v>597</v>
      </c>
      <c r="K709" s="366">
        <f>DATE(YEAR(K706)+1,MONTH(K706),DAY(K706))</f>
        <v>44910</v>
      </c>
      <c r="L709" s="366">
        <f>DATE(YEAR(L706)+1,MONTH(L706),DAY(L706))</f>
        <v>44910</v>
      </c>
      <c r="M709" s="366">
        <f>DATE(YEAR(M706)+1,MONTH(M706),DAY(M706))</f>
        <v>44910</v>
      </c>
      <c r="N709" s="280"/>
      <c r="O709" s="280"/>
      <c r="P709" s="280"/>
      <c r="Q709" s="280"/>
      <c r="R709" s="366">
        <f t="shared" ref="R709:U709" si="270">DATE(YEAR(R706)+1,MONTH(R706),DAY(R706))</f>
        <v>44910</v>
      </c>
      <c r="S709" s="366">
        <f t="shared" si="270"/>
        <v>44910</v>
      </c>
      <c r="T709" s="366">
        <f t="shared" si="270"/>
        <v>44910</v>
      </c>
      <c r="U709" s="366">
        <f t="shared" si="270"/>
        <v>44910</v>
      </c>
      <c r="V709" s="280"/>
      <c r="W709" s="280"/>
      <c r="X709" s="280"/>
      <c r="Y709" s="280"/>
      <c r="Z709" s="280"/>
      <c r="AA709" s="280"/>
      <c r="AB709" s="280"/>
      <c r="AC709" s="699">
        <f t="shared" si="259"/>
        <v>1440</v>
      </c>
      <c r="AD709" s="699">
        <f t="shared" si="260"/>
        <v>1440</v>
      </c>
      <c r="AE709" s="699">
        <f t="shared" si="261"/>
        <v>1440</v>
      </c>
      <c r="AF709" s="699">
        <f t="shared" si="262"/>
        <v>-43317</v>
      </c>
      <c r="AG709" s="699">
        <f t="shared" si="263"/>
        <v>-43317</v>
      </c>
      <c r="AH709" s="699">
        <f t="shared" si="264"/>
        <v>-43317</v>
      </c>
      <c r="AI709" s="699">
        <f t="shared" si="265"/>
        <v>-43317</v>
      </c>
      <c r="AJ709" s="699">
        <f t="shared" si="266"/>
        <v>1440</v>
      </c>
      <c r="AK709" s="699">
        <f t="shared" si="267"/>
        <v>1440</v>
      </c>
      <c r="AL709" s="699">
        <f t="shared" si="268"/>
        <v>1440</v>
      </c>
      <c r="AM709" s="699">
        <f t="shared" si="269"/>
        <v>1440</v>
      </c>
      <c r="AN709" s="280"/>
      <c r="AO709" s="280"/>
      <c r="AP709" s="280"/>
      <c r="AQ709" s="275"/>
      <c r="AR709" s="262"/>
      <c r="AS709" s="250"/>
      <c r="AT709" s="250"/>
      <c r="AU709" s="250"/>
    </row>
    <row r="710" spans="1:47" hidden="1" outlineLevel="3" x14ac:dyDescent="0.25">
      <c r="A710" s="250"/>
      <c r="B710" s="259"/>
      <c r="C710" s="252">
        <f t="shared" si="251"/>
        <v>4</v>
      </c>
      <c r="D710" s="275"/>
      <c r="E710" s="330"/>
      <c r="F710" s="330"/>
      <c r="G710" s="275"/>
      <c r="H710" s="280"/>
      <c r="I710" s="296"/>
      <c r="J710" s="296" t="s">
        <v>587</v>
      </c>
      <c r="K710" s="280"/>
      <c r="L710" s="280"/>
      <c r="M710" s="280"/>
      <c r="N710" s="366">
        <f>DATE(YEAR(N707)+1,MONTH(N707),DAY(N707))</f>
        <v>44910</v>
      </c>
      <c r="O710" s="366">
        <f>DATE(YEAR(O707)+1,MONTH(O707),DAY(O707))</f>
        <v>44910</v>
      </c>
      <c r="P710" s="366">
        <f>DATE(YEAR(P707)+1,MONTH(P707),DAY(P707))</f>
        <v>44910</v>
      </c>
      <c r="Q710" s="366">
        <f>DATE(YEAR(Q707)+1,MONTH(Q707),DAY(Q707))</f>
        <v>44910</v>
      </c>
      <c r="R710" s="366">
        <f t="shared" ref="R710:U710" si="271">DATE(YEAR(R707)+1,MONTH(R707),DAY(R707))</f>
        <v>44910</v>
      </c>
      <c r="S710" s="366">
        <f t="shared" si="271"/>
        <v>44910</v>
      </c>
      <c r="T710" s="366">
        <f t="shared" si="271"/>
        <v>44910</v>
      </c>
      <c r="U710" s="366">
        <f t="shared" si="271"/>
        <v>44910</v>
      </c>
      <c r="V710" s="280"/>
      <c r="W710" s="280"/>
      <c r="X710" s="280"/>
      <c r="Y710" s="280"/>
      <c r="Z710" s="280"/>
      <c r="AA710" s="280"/>
      <c r="AB710" s="280"/>
      <c r="AC710" s="699">
        <f t="shared" si="259"/>
        <v>-43317</v>
      </c>
      <c r="AD710" s="699">
        <f t="shared" si="260"/>
        <v>-43317</v>
      </c>
      <c r="AE710" s="699">
        <f t="shared" si="261"/>
        <v>-43317</v>
      </c>
      <c r="AF710" s="699">
        <f t="shared" si="262"/>
        <v>1440</v>
      </c>
      <c r="AG710" s="699">
        <f t="shared" si="263"/>
        <v>1440</v>
      </c>
      <c r="AH710" s="699">
        <f t="shared" si="264"/>
        <v>1440</v>
      </c>
      <c r="AI710" s="699">
        <f t="shared" si="265"/>
        <v>1440</v>
      </c>
      <c r="AJ710" s="699">
        <f t="shared" si="266"/>
        <v>1440</v>
      </c>
      <c r="AK710" s="699">
        <f t="shared" si="267"/>
        <v>1440</v>
      </c>
      <c r="AL710" s="699">
        <f t="shared" si="268"/>
        <v>1440</v>
      </c>
      <c r="AM710" s="699">
        <f t="shared" si="269"/>
        <v>1440</v>
      </c>
      <c r="AN710" s="280"/>
      <c r="AO710" s="280"/>
      <c r="AP710" s="280"/>
      <c r="AQ710" s="275"/>
      <c r="AR710" s="262"/>
      <c r="AS710" s="250"/>
      <c r="AT710" s="250"/>
      <c r="AU710" s="250"/>
    </row>
    <row r="711" spans="1:47" hidden="1" outlineLevel="3" x14ac:dyDescent="0.25">
      <c r="A711" s="250"/>
      <c r="B711" s="259"/>
      <c r="C711" s="252">
        <f t="shared" si="251"/>
        <v>4</v>
      </c>
      <c r="D711" s="275"/>
      <c r="E711" s="330"/>
      <c r="F711" s="330"/>
      <c r="G711" s="275"/>
      <c r="H711" s="280"/>
      <c r="I711" s="296"/>
      <c r="J711" s="296" t="s">
        <v>588</v>
      </c>
      <c r="K711" s="280"/>
      <c r="L711" s="280"/>
      <c r="M711" s="280"/>
      <c r="N711" s="280"/>
      <c r="O711" s="280"/>
      <c r="P711" s="280"/>
      <c r="Q711" s="280"/>
      <c r="R711" s="366">
        <f t="shared" ref="R711:U711" si="272">DATE(YEAR(R708)+1,MONTH(R708),DAY(R708))</f>
        <v>44910</v>
      </c>
      <c r="S711" s="366">
        <f t="shared" si="272"/>
        <v>44910</v>
      </c>
      <c r="T711" s="366">
        <f t="shared" si="272"/>
        <v>44910</v>
      </c>
      <c r="U711" s="366">
        <f t="shared" si="272"/>
        <v>44910</v>
      </c>
      <c r="V711" s="280"/>
      <c r="W711" s="280"/>
      <c r="X711" s="280"/>
      <c r="Y711" s="280"/>
      <c r="Z711" s="280"/>
      <c r="AA711" s="280"/>
      <c r="AB711" s="280"/>
      <c r="AC711" s="699">
        <f t="shared" si="259"/>
        <v>-43317</v>
      </c>
      <c r="AD711" s="699">
        <f t="shared" si="260"/>
        <v>-43317</v>
      </c>
      <c r="AE711" s="699">
        <f t="shared" si="261"/>
        <v>-43317</v>
      </c>
      <c r="AF711" s="699">
        <f t="shared" si="262"/>
        <v>-43317</v>
      </c>
      <c r="AG711" s="699">
        <f t="shared" si="263"/>
        <v>-43317</v>
      </c>
      <c r="AH711" s="699">
        <f t="shared" si="264"/>
        <v>-43317</v>
      </c>
      <c r="AI711" s="699">
        <f t="shared" si="265"/>
        <v>-43317</v>
      </c>
      <c r="AJ711" s="699">
        <f t="shared" si="266"/>
        <v>1440</v>
      </c>
      <c r="AK711" s="699">
        <f t="shared" si="267"/>
        <v>1440</v>
      </c>
      <c r="AL711" s="699">
        <f t="shared" si="268"/>
        <v>1440</v>
      </c>
      <c r="AM711" s="699">
        <f t="shared" si="269"/>
        <v>1440</v>
      </c>
      <c r="AN711" s="280"/>
      <c r="AO711" s="280"/>
      <c r="AP711" s="280"/>
      <c r="AQ711" s="275"/>
      <c r="AR711" s="262"/>
      <c r="AS711" s="250"/>
      <c r="AT711" s="250"/>
      <c r="AU711" s="250"/>
    </row>
    <row r="712" spans="1:47" hidden="1" outlineLevel="3" x14ac:dyDescent="0.25">
      <c r="A712" s="250"/>
      <c r="B712" s="259"/>
      <c r="C712" s="252">
        <f t="shared" si="251"/>
        <v>4</v>
      </c>
      <c r="D712" s="275"/>
      <c r="E712" s="330"/>
      <c r="F712" s="330"/>
      <c r="G712" s="275"/>
      <c r="H712" s="280"/>
      <c r="I712" s="296">
        <v>4</v>
      </c>
      <c r="J712" s="296" t="s">
        <v>597</v>
      </c>
      <c r="K712" s="366">
        <f>DATE(YEAR(K709)+1,MONTH(K709),DAY(K709))</f>
        <v>45275</v>
      </c>
      <c r="L712" s="366">
        <f>DATE(YEAR(L709)+1,MONTH(L709),DAY(L709))</f>
        <v>45275</v>
      </c>
      <c r="M712" s="366">
        <f>DATE(YEAR(M709)+1,MONTH(M709),DAY(M709))</f>
        <v>45275</v>
      </c>
      <c r="N712" s="280"/>
      <c r="O712" s="280"/>
      <c r="P712" s="280"/>
      <c r="Q712" s="280"/>
      <c r="R712" s="366">
        <f t="shared" ref="R712:U712" si="273">DATE(YEAR(R709)+1,MONTH(R709),DAY(R709))</f>
        <v>45275</v>
      </c>
      <c r="S712" s="366">
        <f t="shared" si="273"/>
        <v>45275</v>
      </c>
      <c r="T712" s="366">
        <f t="shared" si="273"/>
        <v>45275</v>
      </c>
      <c r="U712" s="366">
        <f t="shared" si="273"/>
        <v>45275</v>
      </c>
      <c r="V712" s="280"/>
      <c r="W712" s="280"/>
      <c r="X712" s="280"/>
      <c r="Y712" s="280"/>
      <c r="Z712" s="280"/>
      <c r="AA712" s="280"/>
      <c r="AB712" s="280"/>
      <c r="AC712" s="699">
        <f t="shared" si="259"/>
        <v>1804</v>
      </c>
      <c r="AD712" s="699">
        <f t="shared" si="260"/>
        <v>1804</v>
      </c>
      <c r="AE712" s="699">
        <f t="shared" si="261"/>
        <v>1804</v>
      </c>
      <c r="AF712" s="699">
        <f t="shared" si="262"/>
        <v>-43317</v>
      </c>
      <c r="AG712" s="699">
        <f t="shared" si="263"/>
        <v>-43317</v>
      </c>
      <c r="AH712" s="699">
        <f t="shared" si="264"/>
        <v>-43317</v>
      </c>
      <c r="AI712" s="699">
        <f t="shared" si="265"/>
        <v>-43317</v>
      </c>
      <c r="AJ712" s="699">
        <f t="shared" si="266"/>
        <v>1804</v>
      </c>
      <c r="AK712" s="699">
        <f t="shared" si="267"/>
        <v>1804</v>
      </c>
      <c r="AL712" s="699">
        <f t="shared" si="268"/>
        <v>1804</v>
      </c>
      <c r="AM712" s="699">
        <f t="shared" si="269"/>
        <v>1804</v>
      </c>
      <c r="AN712" s="280"/>
      <c r="AO712" s="280"/>
      <c r="AP712" s="280"/>
      <c r="AQ712" s="275"/>
      <c r="AR712" s="262"/>
      <c r="AS712" s="250"/>
      <c r="AT712" s="250"/>
      <c r="AU712" s="250"/>
    </row>
    <row r="713" spans="1:47" hidden="1" outlineLevel="3" x14ac:dyDescent="0.25">
      <c r="A713" s="250"/>
      <c r="B713" s="259"/>
      <c r="C713" s="252">
        <f t="shared" si="251"/>
        <v>4</v>
      </c>
      <c r="D713" s="275"/>
      <c r="E713" s="330"/>
      <c r="F713" s="330"/>
      <c r="G713" s="275"/>
      <c r="H713" s="280"/>
      <c r="I713" s="296"/>
      <c r="J713" s="296" t="s">
        <v>587</v>
      </c>
      <c r="K713" s="280"/>
      <c r="L713" s="280"/>
      <c r="M713" s="280"/>
      <c r="N713" s="366">
        <f>DATE(YEAR(N710)+1,MONTH(N710),DAY(N710))</f>
        <v>45275</v>
      </c>
      <c r="O713" s="366">
        <f>DATE(YEAR(O710)+1,MONTH(O710),DAY(O710))</f>
        <v>45275</v>
      </c>
      <c r="P713" s="366">
        <f>DATE(YEAR(P710)+1,MONTH(P710),DAY(P710))</f>
        <v>45275</v>
      </c>
      <c r="Q713" s="366">
        <f>DATE(YEAR(Q710)+1,MONTH(Q710),DAY(Q710))</f>
        <v>45275</v>
      </c>
      <c r="R713" s="366">
        <f t="shared" ref="R713:U713" si="274">DATE(YEAR(R710)+1,MONTH(R710),DAY(R710))</f>
        <v>45275</v>
      </c>
      <c r="S713" s="366">
        <f t="shared" si="274"/>
        <v>45275</v>
      </c>
      <c r="T713" s="366">
        <f t="shared" si="274"/>
        <v>45275</v>
      </c>
      <c r="U713" s="366">
        <f t="shared" si="274"/>
        <v>45275</v>
      </c>
      <c r="V713" s="280"/>
      <c r="W713" s="280"/>
      <c r="X713" s="280"/>
      <c r="Y713" s="280"/>
      <c r="Z713" s="280"/>
      <c r="AA713" s="280"/>
      <c r="AB713" s="280"/>
      <c r="AC713" s="699">
        <f t="shared" si="259"/>
        <v>-43317</v>
      </c>
      <c r="AD713" s="699">
        <f t="shared" si="260"/>
        <v>-43317</v>
      </c>
      <c r="AE713" s="699">
        <f t="shared" si="261"/>
        <v>-43317</v>
      </c>
      <c r="AF713" s="699">
        <f t="shared" si="262"/>
        <v>1804</v>
      </c>
      <c r="AG713" s="699">
        <f t="shared" si="263"/>
        <v>1804</v>
      </c>
      <c r="AH713" s="699">
        <f t="shared" si="264"/>
        <v>1804</v>
      </c>
      <c r="AI713" s="699">
        <f t="shared" si="265"/>
        <v>1804</v>
      </c>
      <c r="AJ713" s="699">
        <f t="shared" si="266"/>
        <v>1804</v>
      </c>
      <c r="AK713" s="699">
        <f t="shared" si="267"/>
        <v>1804</v>
      </c>
      <c r="AL713" s="699">
        <f t="shared" si="268"/>
        <v>1804</v>
      </c>
      <c r="AM713" s="699">
        <f t="shared" si="269"/>
        <v>1804</v>
      </c>
      <c r="AN713" s="280"/>
      <c r="AO713" s="280"/>
      <c r="AP713" s="280"/>
      <c r="AQ713" s="275"/>
      <c r="AR713" s="262"/>
      <c r="AS713" s="250"/>
      <c r="AT713" s="250"/>
      <c r="AU713" s="250"/>
    </row>
    <row r="714" spans="1:47" hidden="1" outlineLevel="3" x14ac:dyDescent="0.25">
      <c r="A714" s="250"/>
      <c r="B714" s="259"/>
      <c r="C714" s="252">
        <f t="shared" si="251"/>
        <v>4</v>
      </c>
      <c r="D714" s="275"/>
      <c r="E714" s="330"/>
      <c r="F714" s="330"/>
      <c r="G714" s="275"/>
      <c r="H714" s="280"/>
      <c r="I714" s="296"/>
      <c r="J714" s="296" t="s">
        <v>588</v>
      </c>
      <c r="K714" s="280"/>
      <c r="L714" s="280"/>
      <c r="M714" s="280"/>
      <c r="N714" s="280"/>
      <c r="O714" s="280"/>
      <c r="P714" s="280"/>
      <c r="Q714" s="280"/>
      <c r="R714" s="366">
        <f t="shared" ref="R714:U714" si="275">DATE(YEAR(R711)+1,MONTH(R711),DAY(R711))</f>
        <v>45275</v>
      </c>
      <c r="S714" s="366">
        <f t="shared" si="275"/>
        <v>45275</v>
      </c>
      <c r="T714" s="366">
        <f t="shared" si="275"/>
        <v>45275</v>
      </c>
      <c r="U714" s="366">
        <f t="shared" si="275"/>
        <v>45275</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1804</v>
      </c>
      <c r="AK714" s="699">
        <f t="shared" si="267"/>
        <v>1804</v>
      </c>
      <c r="AL714" s="699">
        <f t="shared" si="268"/>
        <v>1804</v>
      </c>
      <c r="AM714" s="699">
        <f t="shared" si="269"/>
        <v>1804</v>
      </c>
      <c r="AN714" s="280"/>
      <c r="AO714" s="280"/>
      <c r="AP714" s="280"/>
      <c r="AQ714" s="275"/>
      <c r="AR714" s="262"/>
      <c r="AS714" s="250"/>
      <c r="AT714" s="250"/>
      <c r="AU714" s="250"/>
    </row>
    <row r="715" spans="1:47" hidden="1" outlineLevel="3" x14ac:dyDescent="0.25">
      <c r="A715" s="250"/>
      <c r="B715" s="259"/>
      <c r="C715" s="252">
        <f t="shared" ref="C715:C723" si="276">INT($C$229)+3</f>
        <v>4</v>
      </c>
      <c r="D715" s="275"/>
      <c r="E715" s="330"/>
      <c r="F715" s="330"/>
      <c r="G715" s="275"/>
      <c r="H715" s="280"/>
      <c r="I715" s="296">
        <v>5</v>
      </c>
      <c r="J715" s="296" t="s">
        <v>597</v>
      </c>
      <c r="K715" s="366">
        <f>DATE(YEAR(K712)+1,MONTH(K712),DAY(K712))</f>
        <v>45641</v>
      </c>
      <c r="L715" s="366">
        <f>DATE(YEAR(L712)+1,MONTH(L712),DAY(L712))</f>
        <v>45641</v>
      </c>
      <c r="M715" s="366">
        <f>DATE(YEAR(M712)+1,MONTH(M712),DAY(M712))</f>
        <v>45641</v>
      </c>
      <c r="N715" s="280"/>
      <c r="O715" s="280"/>
      <c r="P715" s="280"/>
      <c r="Q715" s="280"/>
      <c r="R715" s="366">
        <f t="shared" ref="R715:U715" si="277">DATE(YEAR(R712)+1,MONTH(R712),DAY(R712))</f>
        <v>45641</v>
      </c>
      <c r="S715" s="366">
        <f t="shared" si="277"/>
        <v>45641</v>
      </c>
      <c r="T715" s="366">
        <f t="shared" si="277"/>
        <v>45641</v>
      </c>
      <c r="U715" s="366">
        <f t="shared" si="277"/>
        <v>45641</v>
      </c>
      <c r="V715" s="280"/>
      <c r="W715" s="280"/>
      <c r="X715" s="280"/>
      <c r="Y715" s="280"/>
      <c r="Z715" s="280"/>
      <c r="AA715" s="280"/>
      <c r="AB715" s="280"/>
      <c r="AC715" s="699">
        <f t="shared" si="259"/>
        <v>2169</v>
      </c>
      <c r="AD715" s="699">
        <f t="shared" si="260"/>
        <v>2169</v>
      </c>
      <c r="AE715" s="699">
        <f t="shared" si="261"/>
        <v>2169</v>
      </c>
      <c r="AF715" s="699">
        <f t="shared" si="262"/>
        <v>-43317</v>
      </c>
      <c r="AG715" s="699">
        <f t="shared" si="263"/>
        <v>-43317</v>
      </c>
      <c r="AH715" s="699">
        <f t="shared" si="264"/>
        <v>-43317</v>
      </c>
      <c r="AI715" s="699">
        <f t="shared" si="265"/>
        <v>-43317</v>
      </c>
      <c r="AJ715" s="699">
        <f t="shared" si="266"/>
        <v>2169</v>
      </c>
      <c r="AK715" s="699">
        <f t="shared" si="267"/>
        <v>2169</v>
      </c>
      <c r="AL715" s="699">
        <f t="shared" si="268"/>
        <v>2169</v>
      </c>
      <c r="AM715" s="699">
        <f t="shared" si="269"/>
        <v>2169</v>
      </c>
      <c r="AN715" s="280"/>
      <c r="AO715" s="280"/>
      <c r="AP715" s="280"/>
      <c r="AQ715" s="275"/>
      <c r="AR715" s="262"/>
      <c r="AS715" s="250"/>
      <c r="AT715" s="250"/>
      <c r="AU715" s="250"/>
    </row>
    <row r="716" spans="1:47" hidden="1" outlineLevel="3" x14ac:dyDescent="0.25">
      <c r="A716" s="250"/>
      <c r="B716" s="259"/>
      <c r="C716" s="252">
        <f t="shared" si="276"/>
        <v>4</v>
      </c>
      <c r="D716" s="275"/>
      <c r="E716" s="330"/>
      <c r="F716" s="330"/>
      <c r="G716" s="275"/>
      <c r="H716" s="280"/>
      <c r="I716" s="296"/>
      <c r="J716" s="296" t="s">
        <v>587</v>
      </c>
      <c r="K716" s="280"/>
      <c r="L716" s="280"/>
      <c r="M716" s="280"/>
      <c r="N716" s="366">
        <f>DATE(YEAR(N713)+1,MONTH(N713),DAY(N713))</f>
        <v>45641</v>
      </c>
      <c r="O716" s="366">
        <f>DATE(YEAR(O713)+1,MONTH(O713),DAY(O713))</f>
        <v>45641</v>
      </c>
      <c r="P716" s="366">
        <f>DATE(YEAR(P713)+1,MONTH(P713),DAY(P713))</f>
        <v>45641</v>
      </c>
      <c r="Q716" s="366">
        <f>DATE(YEAR(Q713)+1,MONTH(Q713),DAY(Q713))</f>
        <v>45641</v>
      </c>
      <c r="R716" s="366">
        <f t="shared" ref="R716:U716" si="278">DATE(YEAR(R713)+1,MONTH(R713),DAY(R713))</f>
        <v>45641</v>
      </c>
      <c r="S716" s="366">
        <f t="shared" si="278"/>
        <v>45641</v>
      </c>
      <c r="T716" s="366">
        <f t="shared" si="278"/>
        <v>45641</v>
      </c>
      <c r="U716" s="366">
        <f t="shared" si="278"/>
        <v>45641</v>
      </c>
      <c r="V716" s="280"/>
      <c r="W716" s="280"/>
      <c r="X716" s="280"/>
      <c r="Y716" s="280"/>
      <c r="Z716" s="280"/>
      <c r="AA716" s="280"/>
      <c r="AB716" s="280"/>
      <c r="AC716" s="699">
        <f t="shared" si="259"/>
        <v>-43317</v>
      </c>
      <c r="AD716" s="699">
        <f t="shared" si="260"/>
        <v>-43317</v>
      </c>
      <c r="AE716" s="699">
        <f t="shared" si="261"/>
        <v>-43317</v>
      </c>
      <c r="AF716" s="699">
        <f t="shared" si="262"/>
        <v>2169</v>
      </c>
      <c r="AG716" s="699">
        <f t="shared" si="263"/>
        <v>2169</v>
      </c>
      <c r="AH716" s="699">
        <f t="shared" si="264"/>
        <v>2169</v>
      </c>
      <c r="AI716" s="699">
        <f t="shared" si="265"/>
        <v>2169</v>
      </c>
      <c r="AJ716" s="699">
        <f t="shared" si="266"/>
        <v>2169</v>
      </c>
      <c r="AK716" s="699">
        <f t="shared" si="267"/>
        <v>2169</v>
      </c>
      <c r="AL716" s="699">
        <f t="shared" si="268"/>
        <v>2169</v>
      </c>
      <c r="AM716" s="699">
        <f t="shared" si="269"/>
        <v>2169</v>
      </c>
      <c r="AN716" s="280"/>
      <c r="AO716" s="280"/>
      <c r="AP716" s="280"/>
      <c r="AQ716" s="275"/>
      <c r="AR716" s="262"/>
      <c r="AS716" s="250"/>
      <c r="AT716" s="250"/>
      <c r="AU716" s="250"/>
    </row>
    <row r="717" spans="1:47" hidden="1" outlineLevel="3" x14ac:dyDescent="0.25">
      <c r="A717" s="250"/>
      <c r="B717" s="259"/>
      <c r="C717" s="252">
        <f t="shared" si="276"/>
        <v>4</v>
      </c>
      <c r="D717" s="275"/>
      <c r="E717" s="330"/>
      <c r="F717" s="330"/>
      <c r="G717" s="275"/>
      <c r="H717" s="280"/>
      <c r="I717" s="296"/>
      <c r="J717" s="296" t="s">
        <v>588</v>
      </c>
      <c r="K717" s="280"/>
      <c r="L717" s="280"/>
      <c r="M717" s="280"/>
      <c r="N717" s="280"/>
      <c r="O717" s="280"/>
      <c r="P717" s="280"/>
      <c r="Q717" s="280"/>
      <c r="R717" s="366">
        <f t="shared" ref="R717:U717" si="279">DATE(YEAR(R714)+1,MONTH(R714),DAY(R714))</f>
        <v>45641</v>
      </c>
      <c r="S717" s="366">
        <f t="shared" si="279"/>
        <v>45641</v>
      </c>
      <c r="T717" s="366">
        <f t="shared" si="279"/>
        <v>45641</v>
      </c>
      <c r="U717" s="366">
        <f t="shared" si="279"/>
        <v>45641</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2169</v>
      </c>
      <c r="AK717" s="699">
        <f t="shared" si="267"/>
        <v>2169</v>
      </c>
      <c r="AL717" s="699">
        <f t="shared" si="268"/>
        <v>2169</v>
      </c>
      <c r="AM717" s="699">
        <f t="shared" si="269"/>
        <v>2169</v>
      </c>
      <c r="AN717" s="280"/>
      <c r="AO717" s="280"/>
      <c r="AP717" s="280"/>
      <c r="AQ717" s="275"/>
      <c r="AR717" s="262"/>
      <c r="AS717" s="250"/>
      <c r="AT717" s="250"/>
      <c r="AU717" s="250"/>
    </row>
    <row r="718" spans="1:47" hidden="1" outlineLevel="3" x14ac:dyDescent="0.25">
      <c r="A718" s="250"/>
      <c r="B718" s="259"/>
      <c r="C718" s="252">
        <f t="shared" si="276"/>
        <v>4</v>
      </c>
      <c r="D718" s="275"/>
      <c r="E718" s="330"/>
      <c r="F718" s="330"/>
      <c r="G718" s="275"/>
      <c r="H718" s="280"/>
      <c r="I718" s="296">
        <v>6</v>
      </c>
      <c r="J718" s="296" t="s">
        <v>597</v>
      </c>
      <c r="K718" s="366">
        <f>DATE(YEAR(K715)+1,MONTH(K715),DAY(K715))</f>
        <v>46006</v>
      </c>
      <c r="L718" s="366">
        <f>DATE(YEAR(L715)+1,MONTH(L715),DAY(L715))</f>
        <v>46006</v>
      </c>
      <c r="M718" s="366">
        <f>DATE(YEAR(M715)+1,MONTH(M715),DAY(M715))</f>
        <v>46006</v>
      </c>
      <c r="N718" s="280"/>
      <c r="O718" s="280"/>
      <c r="P718" s="280"/>
      <c r="Q718" s="280"/>
      <c r="R718" s="366">
        <f t="shared" ref="R718:U718" si="280">DATE(YEAR(R715)+1,MONTH(R715),DAY(R715))</f>
        <v>46006</v>
      </c>
      <c r="S718" s="366">
        <f t="shared" si="280"/>
        <v>46006</v>
      </c>
      <c r="T718" s="366">
        <f t="shared" si="280"/>
        <v>46006</v>
      </c>
      <c r="U718" s="366">
        <f t="shared" si="280"/>
        <v>46006</v>
      </c>
      <c r="V718" s="280"/>
      <c r="W718" s="280"/>
      <c r="X718" s="280"/>
      <c r="Y718" s="280"/>
      <c r="Z718" s="280"/>
      <c r="AA718" s="280"/>
      <c r="AB718" s="280"/>
      <c r="AC718" s="699">
        <f t="shared" si="259"/>
        <v>2532</v>
      </c>
      <c r="AD718" s="699">
        <f t="shared" si="260"/>
        <v>2532</v>
      </c>
      <c r="AE718" s="699">
        <f t="shared" si="261"/>
        <v>2532</v>
      </c>
      <c r="AF718" s="699">
        <f t="shared" si="262"/>
        <v>-43317</v>
      </c>
      <c r="AG718" s="699">
        <f t="shared" si="263"/>
        <v>-43317</v>
      </c>
      <c r="AH718" s="699">
        <f t="shared" si="264"/>
        <v>-43317</v>
      </c>
      <c r="AI718" s="699">
        <f t="shared" si="265"/>
        <v>-43317</v>
      </c>
      <c r="AJ718" s="699">
        <f t="shared" si="266"/>
        <v>2532</v>
      </c>
      <c r="AK718" s="699">
        <f t="shared" si="267"/>
        <v>2532</v>
      </c>
      <c r="AL718" s="699">
        <f t="shared" si="268"/>
        <v>2532</v>
      </c>
      <c r="AM718" s="699">
        <f t="shared" si="269"/>
        <v>2532</v>
      </c>
      <c r="AN718" s="280"/>
      <c r="AO718" s="280"/>
      <c r="AP718" s="280"/>
      <c r="AQ718" s="275"/>
      <c r="AR718" s="262"/>
      <c r="AS718" s="250"/>
      <c r="AT718" s="250"/>
      <c r="AU718" s="250"/>
    </row>
    <row r="719" spans="1:47" hidden="1" outlineLevel="3" x14ac:dyDescent="0.25">
      <c r="A719" s="250"/>
      <c r="B719" s="259"/>
      <c r="C719" s="252">
        <f t="shared" si="276"/>
        <v>4</v>
      </c>
      <c r="D719" s="275"/>
      <c r="E719" s="330"/>
      <c r="F719" s="330"/>
      <c r="G719" s="275"/>
      <c r="H719" s="280"/>
      <c r="I719" s="296"/>
      <c r="J719" s="296" t="s">
        <v>587</v>
      </c>
      <c r="K719" s="280"/>
      <c r="L719" s="280"/>
      <c r="M719" s="280"/>
      <c r="N719" s="366">
        <f>DATE(YEAR(N716)+1,MONTH(N716),DAY(N716))</f>
        <v>46006</v>
      </c>
      <c r="O719" s="366">
        <f>DATE(YEAR(O716)+1,MONTH(O716),DAY(O716))</f>
        <v>46006</v>
      </c>
      <c r="P719" s="366">
        <f>DATE(YEAR(P716)+1,MONTH(P716),DAY(P716))</f>
        <v>46006</v>
      </c>
      <c r="Q719" s="366">
        <f>DATE(YEAR(Q716)+1,MONTH(Q716),DAY(Q716))</f>
        <v>46006</v>
      </c>
      <c r="R719" s="366">
        <f t="shared" ref="R719:U719" si="281">DATE(YEAR(R716)+1,MONTH(R716),DAY(R716))</f>
        <v>46006</v>
      </c>
      <c r="S719" s="366">
        <f t="shared" si="281"/>
        <v>46006</v>
      </c>
      <c r="T719" s="366">
        <f t="shared" si="281"/>
        <v>46006</v>
      </c>
      <c r="U719" s="366">
        <f t="shared" si="281"/>
        <v>46006</v>
      </c>
      <c r="V719" s="280"/>
      <c r="W719" s="280"/>
      <c r="X719" s="280"/>
      <c r="Y719" s="280"/>
      <c r="Z719" s="280"/>
      <c r="AA719" s="280"/>
      <c r="AB719" s="280"/>
      <c r="AC719" s="699">
        <f t="shared" si="259"/>
        <v>-43317</v>
      </c>
      <c r="AD719" s="699">
        <f t="shared" si="260"/>
        <v>-43317</v>
      </c>
      <c r="AE719" s="699">
        <f t="shared" si="261"/>
        <v>-43317</v>
      </c>
      <c r="AF719" s="699">
        <f t="shared" si="262"/>
        <v>2532</v>
      </c>
      <c r="AG719" s="699">
        <f t="shared" si="263"/>
        <v>2532</v>
      </c>
      <c r="AH719" s="699">
        <f t="shared" si="264"/>
        <v>2532</v>
      </c>
      <c r="AI719" s="699">
        <f t="shared" si="265"/>
        <v>2532</v>
      </c>
      <c r="AJ719" s="699">
        <f t="shared" si="266"/>
        <v>2532</v>
      </c>
      <c r="AK719" s="699">
        <f t="shared" si="267"/>
        <v>2532</v>
      </c>
      <c r="AL719" s="699">
        <f t="shared" si="268"/>
        <v>2532</v>
      </c>
      <c r="AM719" s="699">
        <f t="shared" si="269"/>
        <v>2532</v>
      </c>
      <c r="AN719" s="280"/>
      <c r="AO719" s="280"/>
      <c r="AP719" s="280"/>
      <c r="AQ719" s="275"/>
      <c r="AR719" s="262"/>
      <c r="AS719" s="250"/>
      <c r="AT719" s="250"/>
      <c r="AU719" s="250"/>
    </row>
    <row r="720" spans="1:47" hidden="1" outlineLevel="3" x14ac:dyDescent="0.25">
      <c r="A720" s="250"/>
      <c r="B720" s="259"/>
      <c r="C720" s="252">
        <f t="shared" si="276"/>
        <v>4</v>
      </c>
      <c r="D720" s="275"/>
      <c r="E720" s="330"/>
      <c r="F720" s="330"/>
      <c r="G720" s="275"/>
      <c r="H720" s="280"/>
      <c r="I720" s="296"/>
      <c r="J720" s="296" t="s">
        <v>588</v>
      </c>
      <c r="K720" s="280"/>
      <c r="L720" s="280"/>
      <c r="M720" s="280"/>
      <c r="N720" s="280"/>
      <c r="O720" s="280"/>
      <c r="P720" s="280"/>
      <c r="Q720" s="280"/>
      <c r="R720" s="366">
        <f t="shared" ref="R720:U720" si="282">DATE(YEAR(R717)+1,MONTH(R717),DAY(R717))</f>
        <v>46006</v>
      </c>
      <c r="S720" s="366">
        <f t="shared" si="282"/>
        <v>46006</v>
      </c>
      <c r="T720" s="366">
        <f t="shared" si="282"/>
        <v>46006</v>
      </c>
      <c r="U720" s="366">
        <f t="shared" si="282"/>
        <v>46006</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2532</v>
      </c>
      <c r="AK720" s="699">
        <f t="shared" si="267"/>
        <v>2532</v>
      </c>
      <c r="AL720" s="699">
        <f t="shared" si="268"/>
        <v>2532</v>
      </c>
      <c r="AM720" s="699">
        <f t="shared" si="269"/>
        <v>2532</v>
      </c>
      <c r="AN720" s="280"/>
      <c r="AO720" s="280"/>
      <c r="AP720" s="280"/>
      <c r="AQ720" s="275"/>
      <c r="AR720" s="262"/>
      <c r="AS720" s="250"/>
      <c r="AT720" s="250"/>
      <c r="AU720" s="250"/>
    </row>
    <row r="721" spans="1:47" hidden="1" outlineLevel="3" x14ac:dyDescent="0.25">
      <c r="A721" s="250"/>
      <c r="B721" s="259"/>
      <c r="C721" s="252">
        <f t="shared" si="276"/>
        <v>4</v>
      </c>
      <c r="D721" s="275"/>
      <c r="E721" s="330"/>
      <c r="F721" s="330"/>
      <c r="G721" s="275"/>
      <c r="H721" s="280"/>
      <c r="I721" s="296">
        <v>7</v>
      </c>
      <c r="J721" s="296" t="s">
        <v>597</v>
      </c>
      <c r="K721" s="366">
        <f>DATE(YEAR(K718)+1,MONTH(K718),DAY(K718))</f>
        <v>46371</v>
      </c>
      <c r="L721" s="366">
        <f>DATE(YEAR(L718)+1,MONTH(L718),DAY(L718))</f>
        <v>46371</v>
      </c>
      <c r="M721" s="366">
        <f>DATE(YEAR(M718)+1,MONTH(M718),DAY(M718))</f>
        <v>46371</v>
      </c>
      <c r="N721" s="280"/>
      <c r="O721" s="280"/>
      <c r="P721" s="280"/>
      <c r="Q721" s="280"/>
      <c r="R721" s="366">
        <f t="shared" ref="R721:U721" si="283">DATE(YEAR(R718)+1,MONTH(R718),DAY(R718))</f>
        <v>46371</v>
      </c>
      <c r="S721" s="366">
        <f t="shared" si="283"/>
        <v>46371</v>
      </c>
      <c r="T721" s="366">
        <f t="shared" si="283"/>
        <v>46371</v>
      </c>
      <c r="U721" s="366">
        <f t="shared" si="283"/>
        <v>46371</v>
      </c>
      <c r="V721" s="280"/>
      <c r="W721" s="280"/>
      <c r="X721" s="280"/>
      <c r="Y721" s="280"/>
      <c r="Z721" s="280"/>
      <c r="AA721" s="280"/>
      <c r="AB721" s="280"/>
      <c r="AC721" s="699">
        <f t="shared" si="259"/>
        <v>2896</v>
      </c>
      <c r="AD721" s="699">
        <f t="shared" si="260"/>
        <v>2896</v>
      </c>
      <c r="AE721" s="699">
        <f t="shared" si="261"/>
        <v>2896</v>
      </c>
      <c r="AF721" s="699">
        <f t="shared" si="262"/>
        <v>-43317</v>
      </c>
      <c r="AG721" s="699">
        <f t="shared" si="263"/>
        <v>-43317</v>
      </c>
      <c r="AH721" s="699">
        <f t="shared" si="264"/>
        <v>-43317</v>
      </c>
      <c r="AI721" s="699">
        <f t="shared" si="265"/>
        <v>-43317</v>
      </c>
      <c r="AJ721" s="699">
        <f t="shared" si="266"/>
        <v>2896</v>
      </c>
      <c r="AK721" s="699">
        <f t="shared" si="267"/>
        <v>2896</v>
      </c>
      <c r="AL721" s="699">
        <f t="shared" si="268"/>
        <v>2896</v>
      </c>
      <c r="AM721" s="699">
        <f t="shared" si="269"/>
        <v>2896</v>
      </c>
      <c r="AN721" s="280"/>
      <c r="AO721" s="280"/>
      <c r="AP721" s="280"/>
      <c r="AQ721" s="275"/>
      <c r="AR721" s="262"/>
      <c r="AS721" s="250"/>
      <c r="AT721" s="250"/>
      <c r="AU721" s="250"/>
    </row>
    <row r="722" spans="1:47" hidden="1" outlineLevel="3" x14ac:dyDescent="0.25">
      <c r="A722" s="250"/>
      <c r="B722" s="259"/>
      <c r="C722" s="252">
        <f t="shared" si="276"/>
        <v>4</v>
      </c>
      <c r="D722" s="275"/>
      <c r="E722" s="330"/>
      <c r="F722" s="330"/>
      <c r="G722" s="275"/>
      <c r="H722" s="280"/>
      <c r="I722" s="296"/>
      <c r="J722" s="296" t="s">
        <v>587</v>
      </c>
      <c r="K722" s="280"/>
      <c r="L722" s="280"/>
      <c r="M722" s="280"/>
      <c r="N722" s="366">
        <f>DATE(YEAR(N719)+1,MONTH(N719),DAY(N719))</f>
        <v>46371</v>
      </c>
      <c r="O722" s="366">
        <f>DATE(YEAR(O719)+1,MONTH(O719),DAY(O719))</f>
        <v>46371</v>
      </c>
      <c r="P722" s="366">
        <f>DATE(YEAR(P719)+1,MONTH(P719),DAY(P719))</f>
        <v>46371</v>
      </c>
      <c r="Q722" s="366">
        <f>DATE(YEAR(Q719)+1,MONTH(Q719),DAY(Q719))</f>
        <v>46371</v>
      </c>
      <c r="R722" s="366">
        <f t="shared" ref="R722:U722" si="284">DATE(YEAR(R719)+1,MONTH(R719),DAY(R719))</f>
        <v>46371</v>
      </c>
      <c r="S722" s="366">
        <f t="shared" si="284"/>
        <v>46371</v>
      </c>
      <c r="T722" s="366">
        <f t="shared" si="284"/>
        <v>46371</v>
      </c>
      <c r="U722" s="366">
        <f t="shared" si="284"/>
        <v>46371</v>
      </c>
      <c r="V722" s="280"/>
      <c r="W722" s="280"/>
      <c r="X722" s="280"/>
      <c r="Y722" s="280"/>
      <c r="Z722" s="280"/>
      <c r="AA722" s="280"/>
      <c r="AB722" s="280"/>
      <c r="AC722" s="699">
        <f t="shared" si="259"/>
        <v>-43317</v>
      </c>
      <c r="AD722" s="699">
        <f t="shared" si="260"/>
        <v>-43317</v>
      </c>
      <c r="AE722" s="699">
        <f t="shared" si="261"/>
        <v>-43317</v>
      </c>
      <c r="AF722" s="699">
        <f t="shared" si="262"/>
        <v>2896</v>
      </c>
      <c r="AG722" s="699">
        <f t="shared" si="263"/>
        <v>2896</v>
      </c>
      <c r="AH722" s="699">
        <f t="shared" si="264"/>
        <v>2896</v>
      </c>
      <c r="AI722" s="699">
        <f t="shared" si="265"/>
        <v>2896</v>
      </c>
      <c r="AJ722" s="699">
        <f t="shared" si="266"/>
        <v>2896</v>
      </c>
      <c r="AK722" s="699">
        <f t="shared" si="267"/>
        <v>2896</v>
      </c>
      <c r="AL722" s="699">
        <f t="shared" si="268"/>
        <v>2896</v>
      </c>
      <c r="AM722" s="699">
        <f t="shared" si="269"/>
        <v>2896</v>
      </c>
      <c r="AN722" s="280"/>
      <c r="AO722" s="280"/>
      <c r="AP722" s="280"/>
      <c r="AQ722" s="275"/>
      <c r="AR722" s="262"/>
      <c r="AS722" s="250"/>
      <c r="AT722" s="250"/>
      <c r="AU722" s="250"/>
    </row>
    <row r="723" spans="1:47" hidden="1" outlineLevel="3" x14ac:dyDescent="0.25">
      <c r="A723" s="250"/>
      <c r="B723" s="259"/>
      <c r="C723" s="252">
        <f t="shared" si="276"/>
        <v>4</v>
      </c>
      <c r="D723" s="275"/>
      <c r="E723" s="330"/>
      <c r="F723" s="330"/>
      <c r="G723" s="275"/>
      <c r="H723" s="280"/>
      <c r="I723" s="296"/>
      <c r="J723" s="296" t="s">
        <v>588</v>
      </c>
      <c r="K723" s="280"/>
      <c r="L723" s="280"/>
      <c r="M723" s="280"/>
      <c r="N723" s="280"/>
      <c r="O723" s="280"/>
      <c r="P723" s="280"/>
      <c r="Q723" s="280"/>
      <c r="R723" s="366">
        <f t="shared" ref="R723:U723" si="285">DATE(YEAR(R720)+1,MONTH(R720),DAY(R720))</f>
        <v>46371</v>
      </c>
      <c r="S723" s="366">
        <f t="shared" si="285"/>
        <v>46371</v>
      </c>
      <c r="T723" s="366">
        <f t="shared" si="285"/>
        <v>46371</v>
      </c>
      <c r="U723" s="366">
        <f t="shared" si="285"/>
        <v>46371</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2896</v>
      </c>
      <c r="AK723" s="699">
        <f t="shared" si="267"/>
        <v>2896</v>
      </c>
      <c r="AL723" s="699">
        <f t="shared" si="268"/>
        <v>2896</v>
      </c>
      <c r="AM723" s="699">
        <f t="shared" si="269"/>
        <v>2896</v>
      </c>
      <c r="AN723" s="280"/>
      <c r="AO723" s="280"/>
      <c r="AP723" s="280"/>
      <c r="AQ723" s="275"/>
      <c r="AR723" s="262"/>
      <c r="AS723" s="250"/>
      <c r="AT723" s="250"/>
      <c r="AU723" s="250"/>
    </row>
    <row r="724" spans="1:47" hidden="1" outlineLevel="3" x14ac:dyDescent="0.25">
      <c r="A724" s="250"/>
      <c r="B724" s="259"/>
      <c r="C724" s="252">
        <f t="shared" si="251"/>
        <v>4</v>
      </c>
      <c r="D724" s="275"/>
      <c r="E724" s="330"/>
      <c r="F724" s="330"/>
      <c r="G724" s="275"/>
      <c r="H724" s="296" t="str">
        <f>H$250</f>
        <v>Spr</v>
      </c>
      <c r="I724" s="296">
        <v>0</v>
      </c>
      <c r="J724" s="296" t="s">
        <v>597</v>
      </c>
      <c r="K724" s="401">
        <v>43845</v>
      </c>
      <c r="L724" s="401">
        <v>43845</v>
      </c>
      <c r="M724" s="401">
        <v>43845</v>
      </c>
      <c r="N724" s="280"/>
      <c r="O724" s="280"/>
      <c r="P724" s="280"/>
      <c r="Q724" s="280"/>
      <c r="R724" s="401">
        <v>43845</v>
      </c>
      <c r="S724" s="401">
        <v>43845</v>
      </c>
      <c r="T724" s="401">
        <v>43845</v>
      </c>
      <c r="U724" s="401">
        <v>43845</v>
      </c>
      <c r="V724" s="280"/>
      <c r="W724" s="280"/>
      <c r="X724" s="280" t="b">
        <f t="shared" ref="X724:AA726" si="286">R724&lt;(MAX(R$270:R$277)+MAX($I$351*R$351,$I$352*R$352,$I$353*R$353))</f>
        <v>0</v>
      </c>
      <c r="Y724" s="280" t="b">
        <f t="shared" si="286"/>
        <v>0</v>
      </c>
      <c r="Z724" s="280" t="b">
        <f t="shared" si="286"/>
        <v>0</v>
      </c>
      <c r="AA724" s="280" t="b">
        <f t="shared" si="286"/>
        <v>0</v>
      </c>
      <c r="AB724" s="280"/>
      <c r="AC724" s="699">
        <f t="shared" si="259"/>
        <v>378</v>
      </c>
      <c r="AD724" s="699">
        <f t="shared" si="260"/>
        <v>378</v>
      </c>
      <c r="AE724" s="699">
        <f t="shared" si="261"/>
        <v>378</v>
      </c>
      <c r="AF724" s="699">
        <f t="shared" si="262"/>
        <v>-43317</v>
      </c>
      <c r="AG724" s="699">
        <f t="shared" si="263"/>
        <v>-43317</v>
      </c>
      <c r="AH724" s="699">
        <f t="shared" si="264"/>
        <v>-43317</v>
      </c>
      <c r="AI724" s="699">
        <f t="shared" si="265"/>
        <v>-43317</v>
      </c>
      <c r="AJ724" s="699">
        <f t="shared" si="266"/>
        <v>378</v>
      </c>
      <c r="AK724" s="699">
        <f t="shared" si="267"/>
        <v>378</v>
      </c>
      <c r="AL724" s="699">
        <f t="shared" si="268"/>
        <v>378</v>
      </c>
      <c r="AM724" s="699">
        <f t="shared" si="269"/>
        <v>378</v>
      </c>
      <c r="AN724" s="280"/>
      <c r="AO724" s="280"/>
      <c r="AP724" s="280"/>
      <c r="AQ724" s="275"/>
      <c r="AR724" s="262"/>
      <c r="AS724" s="250"/>
      <c r="AT724" s="250"/>
      <c r="AU724" s="250"/>
    </row>
    <row r="725" spans="1:47" hidden="1" outlineLevel="3" x14ac:dyDescent="0.25">
      <c r="A725" s="250"/>
      <c r="B725" s="259"/>
      <c r="C725" s="252">
        <f t="shared" si="251"/>
        <v>4</v>
      </c>
      <c r="D725" s="275"/>
      <c r="E725" s="330"/>
      <c r="F725" s="330"/>
      <c r="G725" s="275"/>
      <c r="H725" s="296"/>
      <c r="I725" s="296"/>
      <c r="J725" s="296" t="s">
        <v>587</v>
      </c>
      <c r="K725" s="280"/>
      <c r="L725" s="280"/>
      <c r="M725" s="280"/>
      <c r="N725" s="401">
        <v>43845</v>
      </c>
      <c r="O725" s="401">
        <v>43845</v>
      </c>
      <c r="P725" s="401">
        <v>43845</v>
      </c>
      <c r="Q725" s="401">
        <v>43845</v>
      </c>
      <c r="R725" s="401">
        <v>43845</v>
      </c>
      <c r="S725" s="401">
        <v>43845</v>
      </c>
      <c r="T725" s="401">
        <v>43845</v>
      </c>
      <c r="U725" s="401">
        <v>43845</v>
      </c>
      <c r="V725" s="280"/>
      <c r="W725" s="280"/>
      <c r="X725" s="280" t="b">
        <f t="shared" si="286"/>
        <v>0</v>
      </c>
      <c r="Y725" s="280" t="b">
        <f t="shared" si="286"/>
        <v>0</v>
      </c>
      <c r="Z725" s="280" t="b">
        <f t="shared" si="286"/>
        <v>0</v>
      </c>
      <c r="AA725" s="280" t="b">
        <f t="shared" si="286"/>
        <v>0</v>
      </c>
      <c r="AB725" s="280"/>
      <c r="AC725" s="699">
        <f t="shared" si="259"/>
        <v>-43317</v>
      </c>
      <c r="AD725" s="699">
        <f t="shared" si="260"/>
        <v>-43317</v>
      </c>
      <c r="AE725" s="699">
        <f t="shared" si="261"/>
        <v>-43317</v>
      </c>
      <c r="AF725" s="699">
        <f t="shared" si="262"/>
        <v>378</v>
      </c>
      <c r="AG725" s="699">
        <f t="shared" si="263"/>
        <v>378</v>
      </c>
      <c r="AH725" s="699">
        <f t="shared" si="264"/>
        <v>378</v>
      </c>
      <c r="AI725" s="699">
        <f t="shared" si="265"/>
        <v>378</v>
      </c>
      <c r="AJ725" s="699">
        <f t="shared" si="266"/>
        <v>378</v>
      </c>
      <c r="AK725" s="699">
        <f t="shared" si="267"/>
        <v>378</v>
      </c>
      <c r="AL725" s="699">
        <f t="shared" si="268"/>
        <v>378</v>
      </c>
      <c r="AM725" s="699">
        <f t="shared" si="269"/>
        <v>378</v>
      </c>
      <c r="AN725" s="280"/>
      <c r="AO725" s="280"/>
      <c r="AP725" s="280"/>
      <c r="AQ725" s="275"/>
      <c r="AR725" s="262"/>
      <c r="AS725" s="250"/>
      <c r="AT725" s="250"/>
      <c r="AU725" s="250"/>
    </row>
    <row r="726" spans="1:47" hidden="1" outlineLevel="3" x14ac:dyDescent="0.25">
      <c r="A726" s="250"/>
      <c r="B726" s="259"/>
      <c r="C726" s="252">
        <f t="shared" si="251"/>
        <v>4</v>
      </c>
      <c r="D726" s="275"/>
      <c r="E726" s="330"/>
      <c r="F726" s="330"/>
      <c r="G726" s="275"/>
      <c r="H726" s="296"/>
      <c r="I726" s="296"/>
      <c r="J726" s="296" t="s">
        <v>588</v>
      </c>
      <c r="K726" s="280"/>
      <c r="L726" s="280"/>
      <c r="M726" s="280"/>
      <c r="N726" s="280"/>
      <c r="O726" s="280"/>
      <c r="P726" s="280"/>
      <c r="Q726" s="280"/>
      <c r="R726" s="401">
        <v>43845</v>
      </c>
      <c r="S726" s="401">
        <v>43845</v>
      </c>
      <c r="T726" s="401">
        <v>43845</v>
      </c>
      <c r="U726" s="401">
        <v>43845</v>
      </c>
      <c r="V726" s="280"/>
      <c r="W726" s="280"/>
      <c r="X726" s="280" t="b">
        <f t="shared" si="286"/>
        <v>0</v>
      </c>
      <c r="Y726" s="280" t="b">
        <f t="shared" si="286"/>
        <v>0</v>
      </c>
      <c r="Z726" s="280" t="b">
        <f t="shared" si="286"/>
        <v>0</v>
      </c>
      <c r="AA726" s="280" t="b">
        <f t="shared" si="286"/>
        <v>0</v>
      </c>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378</v>
      </c>
      <c r="AK726" s="699">
        <f t="shared" si="267"/>
        <v>378</v>
      </c>
      <c r="AL726" s="699">
        <f t="shared" si="268"/>
        <v>378</v>
      </c>
      <c r="AM726" s="699">
        <f t="shared" si="269"/>
        <v>378</v>
      </c>
      <c r="AN726" s="280"/>
      <c r="AO726" s="280"/>
      <c r="AP726" s="280"/>
      <c r="AQ726" s="275"/>
      <c r="AR726" s="262"/>
      <c r="AS726" s="250"/>
      <c r="AT726" s="250"/>
      <c r="AU726" s="250"/>
    </row>
    <row r="727" spans="1:47" hidden="1" outlineLevel="3" x14ac:dyDescent="0.25">
      <c r="A727" s="250"/>
      <c r="B727" s="259"/>
      <c r="C727" s="252">
        <f t="shared" si="251"/>
        <v>4</v>
      </c>
      <c r="D727" s="275"/>
      <c r="E727" s="330"/>
      <c r="F727" s="330"/>
      <c r="G727" s="275"/>
      <c r="H727" s="280"/>
      <c r="I727" s="296">
        <v>1</v>
      </c>
      <c r="J727" s="296" t="s">
        <v>597</v>
      </c>
      <c r="K727" s="366">
        <f>DATE(YEAR(K724)+1,MONTH(K724),DAY(K724))</f>
        <v>44211</v>
      </c>
      <c r="L727" s="366">
        <f>DATE(YEAR(L724)+1,MONTH(L724),DAY(L724))</f>
        <v>44211</v>
      </c>
      <c r="M727" s="366">
        <f>DATE(YEAR(M724)+1,MONTH(M724),DAY(M724))</f>
        <v>44211</v>
      </c>
      <c r="N727" s="280"/>
      <c r="O727" s="280"/>
      <c r="P727" s="280"/>
      <c r="Q727" s="280"/>
      <c r="R727" s="366">
        <f t="shared" ref="R727:U747" si="287">DATE(YEAR(R724)+1,MONTH(R724),DAY(R724))</f>
        <v>44211</v>
      </c>
      <c r="S727" s="366">
        <f t="shared" si="287"/>
        <v>44211</v>
      </c>
      <c r="T727" s="366">
        <f t="shared" si="287"/>
        <v>44211</v>
      </c>
      <c r="U727" s="366">
        <f t="shared" si="287"/>
        <v>44211</v>
      </c>
      <c r="V727" s="280"/>
      <c r="W727" s="280"/>
      <c r="X727" s="280"/>
      <c r="Y727" s="280"/>
      <c r="Z727" s="280"/>
      <c r="AA727" s="280"/>
      <c r="AB727" s="280"/>
      <c r="AC727" s="699">
        <f t="shared" si="259"/>
        <v>742</v>
      </c>
      <c r="AD727" s="699">
        <f t="shared" si="260"/>
        <v>742</v>
      </c>
      <c r="AE727" s="699">
        <f t="shared" si="261"/>
        <v>742</v>
      </c>
      <c r="AF727" s="699">
        <f t="shared" si="262"/>
        <v>-43317</v>
      </c>
      <c r="AG727" s="699">
        <f t="shared" si="263"/>
        <v>-43317</v>
      </c>
      <c r="AH727" s="699">
        <f t="shared" si="264"/>
        <v>-43317</v>
      </c>
      <c r="AI727" s="699">
        <f t="shared" si="265"/>
        <v>-43317</v>
      </c>
      <c r="AJ727" s="699">
        <f t="shared" si="266"/>
        <v>742</v>
      </c>
      <c r="AK727" s="699">
        <f t="shared" si="267"/>
        <v>742</v>
      </c>
      <c r="AL727" s="699">
        <f t="shared" si="268"/>
        <v>742</v>
      </c>
      <c r="AM727" s="699">
        <f t="shared" si="269"/>
        <v>742</v>
      </c>
      <c r="AN727" s="280"/>
      <c r="AO727" s="280"/>
      <c r="AP727" s="280"/>
      <c r="AQ727" s="275"/>
      <c r="AR727" s="262"/>
      <c r="AS727" s="250"/>
      <c r="AT727" s="250"/>
      <c r="AU727" s="250"/>
    </row>
    <row r="728" spans="1:47" hidden="1" outlineLevel="3" x14ac:dyDescent="0.25">
      <c r="A728" s="250"/>
      <c r="B728" s="259"/>
      <c r="C728" s="252">
        <f t="shared" si="251"/>
        <v>4</v>
      </c>
      <c r="D728" s="275"/>
      <c r="E728" s="330"/>
      <c r="F728" s="330"/>
      <c r="G728" s="275"/>
      <c r="H728" s="280"/>
      <c r="I728" s="296"/>
      <c r="J728" s="296" t="s">
        <v>587</v>
      </c>
      <c r="K728" s="280"/>
      <c r="L728" s="280"/>
      <c r="M728" s="280"/>
      <c r="N728" s="366">
        <f>DATE(YEAR(N725)+1,MONTH(N725),DAY(N725))</f>
        <v>44211</v>
      </c>
      <c r="O728" s="366">
        <f>DATE(YEAR(O725)+1,MONTH(O725),DAY(O725))</f>
        <v>44211</v>
      </c>
      <c r="P728" s="366">
        <f>DATE(YEAR(P725)+1,MONTH(P725),DAY(P725))</f>
        <v>44211</v>
      </c>
      <c r="Q728" s="366">
        <f>DATE(YEAR(Q725)+1,MONTH(Q725),DAY(Q725))</f>
        <v>44211</v>
      </c>
      <c r="R728" s="366">
        <f t="shared" si="287"/>
        <v>44211</v>
      </c>
      <c r="S728" s="366">
        <f t="shared" si="287"/>
        <v>44211</v>
      </c>
      <c r="T728" s="366">
        <f t="shared" si="287"/>
        <v>44211</v>
      </c>
      <c r="U728" s="366">
        <f t="shared" si="287"/>
        <v>44211</v>
      </c>
      <c r="V728" s="280"/>
      <c r="W728" s="280"/>
      <c r="X728" s="280"/>
      <c r="Y728" s="280"/>
      <c r="Z728" s="280"/>
      <c r="AA728" s="280"/>
      <c r="AB728" s="280"/>
      <c r="AC728" s="699">
        <f t="shared" si="259"/>
        <v>-43317</v>
      </c>
      <c r="AD728" s="699">
        <f t="shared" si="260"/>
        <v>-43317</v>
      </c>
      <c r="AE728" s="699">
        <f t="shared" si="261"/>
        <v>-43317</v>
      </c>
      <c r="AF728" s="699">
        <f t="shared" si="262"/>
        <v>742</v>
      </c>
      <c r="AG728" s="699">
        <f t="shared" si="263"/>
        <v>742</v>
      </c>
      <c r="AH728" s="699">
        <f t="shared" si="264"/>
        <v>742</v>
      </c>
      <c r="AI728" s="699">
        <f t="shared" si="265"/>
        <v>742</v>
      </c>
      <c r="AJ728" s="699">
        <f t="shared" si="266"/>
        <v>742</v>
      </c>
      <c r="AK728" s="699">
        <f t="shared" si="267"/>
        <v>742</v>
      </c>
      <c r="AL728" s="699">
        <f t="shared" si="268"/>
        <v>742</v>
      </c>
      <c r="AM728" s="699">
        <f t="shared" si="269"/>
        <v>742</v>
      </c>
      <c r="AN728" s="280"/>
      <c r="AO728" s="280"/>
      <c r="AP728" s="280"/>
      <c r="AQ728" s="275"/>
      <c r="AR728" s="262"/>
      <c r="AS728" s="250"/>
      <c r="AT728" s="250"/>
      <c r="AU728" s="250"/>
    </row>
    <row r="729" spans="1:47" hidden="1" outlineLevel="3" x14ac:dyDescent="0.25">
      <c r="A729" s="250"/>
      <c r="B729" s="259"/>
      <c r="C729" s="252">
        <f t="shared" si="251"/>
        <v>4</v>
      </c>
      <c r="D729" s="275"/>
      <c r="E729" s="330"/>
      <c r="F729" s="330"/>
      <c r="G729" s="275"/>
      <c r="H729" s="280"/>
      <c r="I729" s="296"/>
      <c r="J729" s="296" t="s">
        <v>588</v>
      </c>
      <c r="K729" s="280"/>
      <c r="L729" s="280"/>
      <c r="M729" s="280"/>
      <c r="N729" s="280"/>
      <c r="O729" s="280"/>
      <c r="P729" s="280"/>
      <c r="Q729" s="280"/>
      <c r="R729" s="366">
        <f t="shared" si="287"/>
        <v>44211</v>
      </c>
      <c r="S729" s="366">
        <f t="shared" si="287"/>
        <v>44211</v>
      </c>
      <c r="T729" s="366">
        <f t="shared" si="287"/>
        <v>44211</v>
      </c>
      <c r="U729" s="366">
        <f t="shared" si="287"/>
        <v>44211</v>
      </c>
      <c r="V729" s="280"/>
      <c r="W729" s="280"/>
      <c r="X729" s="280"/>
      <c r="Y729" s="280"/>
      <c r="Z729" s="280"/>
      <c r="AA729" s="280"/>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742</v>
      </c>
      <c r="AK729" s="699">
        <f t="shared" si="267"/>
        <v>742</v>
      </c>
      <c r="AL729" s="699">
        <f t="shared" si="268"/>
        <v>742</v>
      </c>
      <c r="AM729" s="699">
        <f t="shared" si="269"/>
        <v>742</v>
      </c>
      <c r="AN729" s="280"/>
      <c r="AO729" s="280"/>
      <c r="AP729" s="280"/>
      <c r="AQ729" s="275"/>
      <c r="AR729" s="262"/>
      <c r="AS729" s="250"/>
      <c r="AT729" s="250"/>
      <c r="AU729" s="250"/>
    </row>
    <row r="730" spans="1:47" hidden="1" outlineLevel="3" x14ac:dyDescent="0.25">
      <c r="A730" s="250"/>
      <c r="B730" s="259"/>
      <c r="C730" s="252">
        <f t="shared" si="251"/>
        <v>4</v>
      </c>
      <c r="D730" s="275"/>
      <c r="E730" s="330"/>
      <c r="F730" s="330"/>
      <c r="G730" s="275"/>
      <c r="H730" s="280"/>
      <c r="I730" s="296">
        <v>2</v>
      </c>
      <c r="J730" s="296" t="s">
        <v>597</v>
      </c>
      <c r="K730" s="366">
        <f>DATE(YEAR(K727)+1,MONTH(K727),DAY(K727))</f>
        <v>44576</v>
      </c>
      <c r="L730" s="366">
        <f>DATE(YEAR(L727)+1,MONTH(L727),DAY(L727))</f>
        <v>44576</v>
      </c>
      <c r="M730" s="366">
        <f>DATE(YEAR(M727)+1,MONTH(M727),DAY(M727))</f>
        <v>44576</v>
      </c>
      <c r="N730" s="280"/>
      <c r="O730" s="280"/>
      <c r="P730" s="280"/>
      <c r="Q730" s="280"/>
      <c r="R730" s="366">
        <f t="shared" si="287"/>
        <v>44576</v>
      </c>
      <c r="S730" s="366">
        <f t="shared" si="287"/>
        <v>44576</v>
      </c>
      <c r="T730" s="366">
        <f t="shared" si="287"/>
        <v>44576</v>
      </c>
      <c r="U730" s="366">
        <f t="shared" si="287"/>
        <v>44576</v>
      </c>
      <c r="V730" s="280"/>
      <c r="W730" s="280"/>
      <c r="X730" s="280"/>
      <c r="Y730" s="280"/>
      <c r="Z730" s="280"/>
      <c r="AA730" s="280"/>
      <c r="AB730" s="280"/>
      <c r="AC730" s="699">
        <f t="shared" si="259"/>
        <v>1106</v>
      </c>
      <c r="AD730" s="699">
        <f t="shared" si="260"/>
        <v>1106</v>
      </c>
      <c r="AE730" s="699">
        <f t="shared" si="261"/>
        <v>1106</v>
      </c>
      <c r="AF730" s="699">
        <f t="shared" si="262"/>
        <v>-43317</v>
      </c>
      <c r="AG730" s="699">
        <f t="shared" si="263"/>
        <v>-43317</v>
      </c>
      <c r="AH730" s="699">
        <f t="shared" si="264"/>
        <v>-43317</v>
      </c>
      <c r="AI730" s="699">
        <f t="shared" si="265"/>
        <v>-43317</v>
      </c>
      <c r="AJ730" s="699">
        <f t="shared" si="266"/>
        <v>1106</v>
      </c>
      <c r="AK730" s="699">
        <f t="shared" si="267"/>
        <v>1106</v>
      </c>
      <c r="AL730" s="699">
        <f t="shared" si="268"/>
        <v>1106</v>
      </c>
      <c r="AM730" s="699">
        <f t="shared" si="269"/>
        <v>1106</v>
      </c>
      <c r="AN730" s="280"/>
      <c r="AO730" s="280"/>
      <c r="AP730" s="280"/>
      <c r="AQ730" s="275"/>
      <c r="AR730" s="262"/>
      <c r="AS730" s="250"/>
      <c r="AT730" s="250"/>
      <c r="AU730" s="250"/>
    </row>
    <row r="731" spans="1:47" hidden="1" outlineLevel="3" x14ac:dyDescent="0.25">
      <c r="A731" s="250"/>
      <c r="B731" s="259"/>
      <c r="C731" s="252">
        <f t="shared" si="251"/>
        <v>4</v>
      </c>
      <c r="D731" s="275"/>
      <c r="E731" s="330"/>
      <c r="F731" s="330"/>
      <c r="G731" s="275"/>
      <c r="H731" s="280"/>
      <c r="I731" s="296"/>
      <c r="J731" s="296" t="s">
        <v>587</v>
      </c>
      <c r="K731" s="280"/>
      <c r="L731" s="280"/>
      <c r="M731" s="280"/>
      <c r="N731" s="366">
        <f>DATE(YEAR(N728)+1,MONTH(N728),DAY(N728))</f>
        <v>44576</v>
      </c>
      <c r="O731" s="366">
        <f>DATE(YEAR(O728)+1,MONTH(O728),DAY(O728))</f>
        <v>44576</v>
      </c>
      <c r="P731" s="366">
        <f>DATE(YEAR(P728)+1,MONTH(P728),DAY(P728))</f>
        <v>44576</v>
      </c>
      <c r="Q731" s="366">
        <f>DATE(YEAR(Q728)+1,MONTH(Q728),DAY(Q728))</f>
        <v>44576</v>
      </c>
      <c r="R731" s="366">
        <f t="shared" si="287"/>
        <v>44576</v>
      </c>
      <c r="S731" s="366">
        <f t="shared" si="287"/>
        <v>44576</v>
      </c>
      <c r="T731" s="366">
        <f t="shared" si="287"/>
        <v>44576</v>
      </c>
      <c r="U731" s="366">
        <f t="shared" si="287"/>
        <v>44576</v>
      </c>
      <c r="V731" s="280"/>
      <c r="W731" s="280"/>
      <c r="X731" s="280"/>
      <c r="Y731" s="280"/>
      <c r="Z731" s="280"/>
      <c r="AA731" s="280"/>
      <c r="AB731" s="280"/>
      <c r="AC731" s="699">
        <f t="shared" si="259"/>
        <v>-43317</v>
      </c>
      <c r="AD731" s="699">
        <f t="shared" si="260"/>
        <v>-43317</v>
      </c>
      <c r="AE731" s="699">
        <f t="shared" si="261"/>
        <v>-43317</v>
      </c>
      <c r="AF731" s="699">
        <f t="shared" si="262"/>
        <v>1106</v>
      </c>
      <c r="AG731" s="699">
        <f t="shared" si="263"/>
        <v>1106</v>
      </c>
      <c r="AH731" s="699">
        <f t="shared" si="264"/>
        <v>1106</v>
      </c>
      <c r="AI731" s="699">
        <f t="shared" si="265"/>
        <v>1106</v>
      </c>
      <c r="AJ731" s="699">
        <f t="shared" si="266"/>
        <v>1106</v>
      </c>
      <c r="AK731" s="699">
        <f t="shared" si="267"/>
        <v>1106</v>
      </c>
      <c r="AL731" s="699">
        <f t="shared" si="268"/>
        <v>1106</v>
      </c>
      <c r="AM731" s="699">
        <f t="shared" si="269"/>
        <v>1106</v>
      </c>
      <c r="AN731" s="280"/>
      <c r="AO731" s="280"/>
      <c r="AP731" s="280"/>
      <c r="AQ731" s="275"/>
      <c r="AR731" s="262"/>
      <c r="AS731" s="250"/>
      <c r="AT731" s="250"/>
      <c r="AU731" s="250"/>
    </row>
    <row r="732" spans="1:47" hidden="1" outlineLevel="3" x14ac:dyDescent="0.25">
      <c r="A732" s="250"/>
      <c r="B732" s="259"/>
      <c r="C732" s="252">
        <f t="shared" si="251"/>
        <v>4</v>
      </c>
      <c r="D732" s="275"/>
      <c r="E732" s="330"/>
      <c r="F732" s="330"/>
      <c r="G732" s="275"/>
      <c r="H732" s="280"/>
      <c r="I732" s="296"/>
      <c r="J732" s="296" t="s">
        <v>588</v>
      </c>
      <c r="K732" s="280"/>
      <c r="L732" s="280"/>
      <c r="M732" s="280"/>
      <c r="N732" s="280"/>
      <c r="O732" s="280"/>
      <c r="P732" s="280"/>
      <c r="Q732" s="280"/>
      <c r="R732" s="366">
        <f t="shared" si="287"/>
        <v>44576</v>
      </c>
      <c r="S732" s="366">
        <f t="shared" si="287"/>
        <v>44576</v>
      </c>
      <c r="T732" s="366">
        <f t="shared" si="287"/>
        <v>44576</v>
      </c>
      <c r="U732" s="366">
        <f t="shared" si="287"/>
        <v>44576</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1106</v>
      </c>
      <c r="AK732" s="699">
        <f t="shared" si="267"/>
        <v>1106</v>
      </c>
      <c r="AL732" s="699">
        <f t="shared" si="268"/>
        <v>1106</v>
      </c>
      <c r="AM732" s="699">
        <f t="shared" si="269"/>
        <v>1106</v>
      </c>
      <c r="AN732" s="280"/>
      <c r="AO732" s="280"/>
      <c r="AP732" s="280"/>
      <c r="AQ732" s="275"/>
      <c r="AR732" s="262"/>
      <c r="AS732" s="250"/>
      <c r="AT732" s="250"/>
      <c r="AU732" s="250"/>
    </row>
    <row r="733" spans="1:47" hidden="1" outlineLevel="3" x14ac:dyDescent="0.25">
      <c r="A733" s="250"/>
      <c r="B733" s="259"/>
      <c r="C733" s="252">
        <f t="shared" si="251"/>
        <v>4</v>
      </c>
      <c r="D733" s="275"/>
      <c r="E733" s="330"/>
      <c r="F733" s="330"/>
      <c r="G733" s="275"/>
      <c r="H733" s="280"/>
      <c r="I733" s="296">
        <v>3</v>
      </c>
      <c r="J733" s="296" t="s">
        <v>597</v>
      </c>
      <c r="K733" s="366">
        <f>DATE(YEAR(K730)+1,MONTH(K730),DAY(K730))</f>
        <v>44941</v>
      </c>
      <c r="L733" s="366">
        <f>DATE(YEAR(L730)+1,MONTH(L730),DAY(L730))</f>
        <v>44941</v>
      </c>
      <c r="M733" s="366">
        <f>DATE(YEAR(M730)+1,MONTH(M730),DAY(M730))</f>
        <v>44941</v>
      </c>
      <c r="N733" s="280"/>
      <c r="O733" s="280"/>
      <c r="P733" s="280"/>
      <c r="Q733" s="280"/>
      <c r="R733" s="366">
        <f t="shared" si="287"/>
        <v>44941</v>
      </c>
      <c r="S733" s="366">
        <f t="shared" si="287"/>
        <v>44941</v>
      </c>
      <c r="T733" s="366">
        <f t="shared" si="287"/>
        <v>44941</v>
      </c>
      <c r="U733" s="366">
        <f t="shared" si="287"/>
        <v>44941</v>
      </c>
      <c r="V733" s="280"/>
      <c r="W733" s="280"/>
      <c r="X733" s="280"/>
      <c r="Y733" s="280"/>
      <c r="Z733" s="280"/>
      <c r="AA733" s="280"/>
      <c r="AB733" s="280"/>
      <c r="AC733" s="699">
        <f t="shared" si="259"/>
        <v>1470</v>
      </c>
      <c r="AD733" s="699">
        <f t="shared" si="260"/>
        <v>1470</v>
      </c>
      <c r="AE733" s="699">
        <f t="shared" si="261"/>
        <v>1470</v>
      </c>
      <c r="AF733" s="699">
        <f t="shared" si="262"/>
        <v>-43317</v>
      </c>
      <c r="AG733" s="699">
        <f t="shared" si="263"/>
        <v>-43317</v>
      </c>
      <c r="AH733" s="699">
        <f t="shared" si="264"/>
        <v>-43317</v>
      </c>
      <c r="AI733" s="699">
        <f t="shared" si="265"/>
        <v>-43317</v>
      </c>
      <c r="AJ733" s="699">
        <f t="shared" si="266"/>
        <v>1470</v>
      </c>
      <c r="AK733" s="699">
        <f t="shared" si="267"/>
        <v>1470</v>
      </c>
      <c r="AL733" s="699">
        <f t="shared" si="268"/>
        <v>1470</v>
      </c>
      <c r="AM733" s="699">
        <f t="shared" si="269"/>
        <v>1470</v>
      </c>
      <c r="AN733" s="280"/>
      <c r="AO733" s="280"/>
      <c r="AP733" s="280"/>
      <c r="AQ733" s="275"/>
      <c r="AR733" s="262"/>
      <c r="AS733" s="250"/>
      <c r="AT733" s="250"/>
      <c r="AU733" s="250"/>
    </row>
    <row r="734" spans="1:47" hidden="1" outlineLevel="3" x14ac:dyDescent="0.25">
      <c r="A734" s="250"/>
      <c r="B734" s="259"/>
      <c r="C734" s="252">
        <f t="shared" si="251"/>
        <v>4</v>
      </c>
      <c r="D734" s="275"/>
      <c r="E734" s="330"/>
      <c r="F734" s="330"/>
      <c r="G734" s="275"/>
      <c r="H734" s="280"/>
      <c r="I734" s="296"/>
      <c r="J734" s="296" t="s">
        <v>587</v>
      </c>
      <c r="K734" s="280"/>
      <c r="L734" s="280"/>
      <c r="M734" s="280"/>
      <c r="N734" s="366">
        <f>DATE(YEAR(N731)+1,MONTH(N731),DAY(N731))</f>
        <v>44941</v>
      </c>
      <c r="O734" s="366">
        <f>DATE(YEAR(O731)+1,MONTH(O731),DAY(O731))</f>
        <v>44941</v>
      </c>
      <c r="P734" s="366">
        <f>DATE(YEAR(P731)+1,MONTH(P731),DAY(P731))</f>
        <v>44941</v>
      </c>
      <c r="Q734" s="366">
        <f>DATE(YEAR(Q731)+1,MONTH(Q731),DAY(Q731))</f>
        <v>44941</v>
      </c>
      <c r="R734" s="366">
        <f t="shared" si="287"/>
        <v>44941</v>
      </c>
      <c r="S734" s="366">
        <f t="shared" si="287"/>
        <v>44941</v>
      </c>
      <c r="T734" s="366">
        <f t="shared" si="287"/>
        <v>44941</v>
      </c>
      <c r="U734" s="366">
        <f t="shared" si="287"/>
        <v>44941</v>
      </c>
      <c r="V734" s="280"/>
      <c r="W734" s="280"/>
      <c r="X734" s="280"/>
      <c r="Y734" s="280"/>
      <c r="Z734" s="280"/>
      <c r="AA734" s="280"/>
      <c r="AB734" s="280"/>
      <c r="AC734" s="699">
        <f t="shared" si="259"/>
        <v>-43317</v>
      </c>
      <c r="AD734" s="699">
        <f t="shared" si="260"/>
        <v>-43317</v>
      </c>
      <c r="AE734" s="699">
        <f t="shared" si="261"/>
        <v>-43317</v>
      </c>
      <c r="AF734" s="699">
        <f t="shared" si="262"/>
        <v>1470</v>
      </c>
      <c r="AG734" s="699">
        <f t="shared" si="263"/>
        <v>1470</v>
      </c>
      <c r="AH734" s="699">
        <f t="shared" si="264"/>
        <v>1470</v>
      </c>
      <c r="AI734" s="699">
        <f t="shared" si="265"/>
        <v>1470</v>
      </c>
      <c r="AJ734" s="699">
        <f t="shared" si="266"/>
        <v>1470</v>
      </c>
      <c r="AK734" s="699">
        <f t="shared" si="267"/>
        <v>1470</v>
      </c>
      <c r="AL734" s="699">
        <f t="shared" si="268"/>
        <v>1470</v>
      </c>
      <c r="AM734" s="699">
        <f t="shared" si="269"/>
        <v>1470</v>
      </c>
      <c r="AN734" s="280"/>
      <c r="AO734" s="280"/>
      <c r="AP734" s="280"/>
      <c r="AQ734" s="275"/>
      <c r="AR734" s="262"/>
      <c r="AS734" s="250"/>
      <c r="AT734" s="250"/>
      <c r="AU734" s="250"/>
    </row>
    <row r="735" spans="1:47" hidden="1" outlineLevel="3" x14ac:dyDescent="0.25">
      <c r="A735" s="250"/>
      <c r="B735" s="259"/>
      <c r="C735" s="252">
        <f t="shared" si="251"/>
        <v>4</v>
      </c>
      <c r="D735" s="275"/>
      <c r="E735" s="330"/>
      <c r="F735" s="330"/>
      <c r="G735" s="275"/>
      <c r="H735" s="280"/>
      <c r="I735" s="296"/>
      <c r="J735" s="296" t="s">
        <v>588</v>
      </c>
      <c r="K735" s="280"/>
      <c r="L735" s="280"/>
      <c r="M735" s="280"/>
      <c r="N735" s="280"/>
      <c r="O735" s="280"/>
      <c r="P735" s="280"/>
      <c r="Q735" s="280"/>
      <c r="R735" s="366">
        <f t="shared" si="287"/>
        <v>44941</v>
      </c>
      <c r="S735" s="366">
        <f t="shared" si="287"/>
        <v>44941</v>
      </c>
      <c r="T735" s="366">
        <f t="shared" si="287"/>
        <v>44941</v>
      </c>
      <c r="U735" s="366">
        <f t="shared" si="287"/>
        <v>44941</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1470</v>
      </c>
      <c r="AK735" s="699">
        <f t="shared" si="267"/>
        <v>1470</v>
      </c>
      <c r="AL735" s="699">
        <f t="shared" si="268"/>
        <v>1470</v>
      </c>
      <c r="AM735" s="699">
        <f t="shared" si="269"/>
        <v>1470</v>
      </c>
      <c r="AN735" s="280"/>
      <c r="AO735" s="280"/>
      <c r="AP735" s="280"/>
      <c r="AQ735" s="275"/>
      <c r="AR735" s="262"/>
      <c r="AS735" s="250"/>
      <c r="AT735" s="250"/>
      <c r="AU735" s="250"/>
    </row>
    <row r="736" spans="1:47" hidden="1" outlineLevel="3" x14ac:dyDescent="0.25">
      <c r="A736" s="250"/>
      <c r="B736" s="259"/>
      <c r="C736" s="252">
        <f t="shared" si="251"/>
        <v>4</v>
      </c>
      <c r="D736" s="275"/>
      <c r="E736" s="330"/>
      <c r="F736" s="330"/>
      <c r="G736" s="275"/>
      <c r="H736" s="280"/>
      <c r="I736" s="296">
        <v>4</v>
      </c>
      <c r="J736" s="296" t="s">
        <v>597</v>
      </c>
      <c r="K736" s="366">
        <f>DATE(YEAR(K733)+1,MONTH(K733),DAY(K733))</f>
        <v>45306</v>
      </c>
      <c r="L736" s="366">
        <f>DATE(YEAR(L733)+1,MONTH(L733),DAY(L733))</f>
        <v>45306</v>
      </c>
      <c r="M736" s="366">
        <f>DATE(YEAR(M733)+1,MONTH(M733),DAY(M733))</f>
        <v>45306</v>
      </c>
      <c r="N736" s="280"/>
      <c r="O736" s="280"/>
      <c r="P736" s="280"/>
      <c r="Q736" s="280"/>
      <c r="R736" s="366">
        <f t="shared" si="287"/>
        <v>45306</v>
      </c>
      <c r="S736" s="366">
        <f t="shared" si="287"/>
        <v>45306</v>
      </c>
      <c r="T736" s="366">
        <f t="shared" si="287"/>
        <v>45306</v>
      </c>
      <c r="U736" s="366">
        <f t="shared" si="287"/>
        <v>45306</v>
      </c>
      <c r="V736" s="280"/>
      <c r="W736" s="280"/>
      <c r="X736" s="280"/>
      <c r="Y736" s="280"/>
      <c r="Z736" s="280"/>
      <c r="AA736" s="280"/>
      <c r="AB736" s="280"/>
      <c r="AC736" s="699">
        <f t="shared" si="259"/>
        <v>1834</v>
      </c>
      <c r="AD736" s="699">
        <f t="shared" si="260"/>
        <v>1834</v>
      </c>
      <c r="AE736" s="699">
        <f t="shared" si="261"/>
        <v>1834</v>
      </c>
      <c r="AF736" s="699">
        <f t="shared" si="262"/>
        <v>-43317</v>
      </c>
      <c r="AG736" s="699">
        <f t="shared" si="263"/>
        <v>-43317</v>
      </c>
      <c r="AH736" s="699">
        <f t="shared" si="264"/>
        <v>-43317</v>
      </c>
      <c r="AI736" s="699">
        <f t="shared" si="265"/>
        <v>-43317</v>
      </c>
      <c r="AJ736" s="699">
        <f t="shared" si="266"/>
        <v>1834</v>
      </c>
      <c r="AK736" s="699">
        <f t="shared" si="267"/>
        <v>1834</v>
      </c>
      <c r="AL736" s="699">
        <f t="shared" si="268"/>
        <v>1834</v>
      </c>
      <c r="AM736" s="699">
        <f t="shared" si="269"/>
        <v>1834</v>
      </c>
      <c r="AN736" s="280"/>
      <c r="AO736" s="280"/>
      <c r="AP736" s="280"/>
      <c r="AQ736" s="275"/>
      <c r="AR736" s="262"/>
      <c r="AS736" s="250"/>
      <c r="AT736" s="250"/>
      <c r="AU736" s="250"/>
    </row>
    <row r="737" spans="1:47" hidden="1" outlineLevel="3" x14ac:dyDescent="0.25">
      <c r="A737" s="250"/>
      <c r="B737" s="259"/>
      <c r="C737" s="252">
        <f t="shared" si="251"/>
        <v>4</v>
      </c>
      <c r="D737" s="275"/>
      <c r="E737" s="330"/>
      <c r="F737" s="330"/>
      <c r="G737" s="275"/>
      <c r="H737" s="280"/>
      <c r="I737" s="296"/>
      <c r="J737" s="296" t="s">
        <v>587</v>
      </c>
      <c r="K737" s="280"/>
      <c r="L737" s="280"/>
      <c r="M737" s="280"/>
      <c r="N737" s="366">
        <f>DATE(YEAR(N734)+1,MONTH(N734),DAY(N734))</f>
        <v>45306</v>
      </c>
      <c r="O737" s="366">
        <f>DATE(YEAR(O734)+1,MONTH(O734),DAY(O734))</f>
        <v>45306</v>
      </c>
      <c r="P737" s="366">
        <f>DATE(YEAR(P734)+1,MONTH(P734),DAY(P734))</f>
        <v>45306</v>
      </c>
      <c r="Q737" s="366">
        <f>DATE(YEAR(Q734)+1,MONTH(Q734),DAY(Q734))</f>
        <v>45306</v>
      </c>
      <c r="R737" s="366">
        <f t="shared" si="287"/>
        <v>45306</v>
      </c>
      <c r="S737" s="366">
        <f t="shared" si="287"/>
        <v>45306</v>
      </c>
      <c r="T737" s="366">
        <f t="shared" si="287"/>
        <v>45306</v>
      </c>
      <c r="U737" s="366">
        <f t="shared" si="287"/>
        <v>45306</v>
      </c>
      <c r="V737" s="280"/>
      <c r="W737" s="280"/>
      <c r="X737" s="280"/>
      <c r="Y737" s="280"/>
      <c r="Z737" s="280"/>
      <c r="AA737" s="280"/>
      <c r="AB737" s="280"/>
      <c r="AC737" s="699">
        <f t="shared" si="259"/>
        <v>-43317</v>
      </c>
      <c r="AD737" s="699">
        <f t="shared" si="260"/>
        <v>-43317</v>
      </c>
      <c r="AE737" s="699">
        <f t="shared" si="261"/>
        <v>-43317</v>
      </c>
      <c r="AF737" s="699">
        <f t="shared" si="262"/>
        <v>1834</v>
      </c>
      <c r="AG737" s="699">
        <f t="shared" si="263"/>
        <v>1834</v>
      </c>
      <c r="AH737" s="699">
        <f t="shared" si="264"/>
        <v>1834</v>
      </c>
      <c r="AI737" s="699">
        <f t="shared" si="265"/>
        <v>1834</v>
      </c>
      <c r="AJ737" s="699">
        <f t="shared" si="266"/>
        <v>1834</v>
      </c>
      <c r="AK737" s="699">
        <f t="shared" si="267"/>
        <v>1834</v>
      </c>
      <c r="AL737" s="699">
        <f t="shared" si="268"/>
        <v>1834</v>
      </c>
      <c r="AM737" s="699">
        <f t="shared" si="269"/>
        <v>1834</v>
      </c>
      <c r="AN737" s="280"/>
      <c r="AO737" s="280"/>
      <c r="AP737" s="280"/>
      <c r="AQ737" s="275"/>
      <c r="AR737" s="262"/>
      <c r="AS737" s="250"/>
      <c r="AT737" s="250"/>
      <c r="AU737" s="250"/>
    </row>
    <row r="738" spans="1:47" hidden="1" outlineLevel="3" x14ac:dyDescent="0.25">
      <c r="A738" s="250"/>
      <c r="B738" s="259"/>
      <c r="C738" s="252">
        <f t="shared" si="251"/>
        <v>4</v>
      </c>
      <c r="D738" s="275"/>
      <c r="E738" s="330"/>
      <c r="F738" s="330"/>
      <c r="G738" s="275"/>
      <c r="H738" s="280"/>
      <c r="I738" s="296"/>
      <c r="J738" s="296" t="s">
        <v>588</v>
      </c>
      <c r="K738" s="280"/>
      <c r="L738" s="280"/>
      <c r="M738" s="280"/>
      <c r="N738" s="280"/>
      <c r="O738" s="280"/>
      <c r="P738" s="280"/>
      <c r="Q738" s="280"/>
      <c r="R738" s="366">
        <f t="shared" si="287"/>
        <v>45306</v>
      </c>
      <c r="S738" s="366">
        <f t="shared" si="287"/>
        <v>45306</v>
      </c>
      <c r="T738" s="366">
        <f t="shared" si="287"/>
        <v>45306</v>
      </c>
      <c r="U738" s="366">
        <f t="shared" si="287"/>
        <v>45306</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1834</v>
      </c>
      <c r="AK738" s="699">
        <f t="shared" si="267"/>
        <v>1834</v>
      </c>
      <c r="AL738" s="699">
        <f t="shared" si="268"/>
        <v>1834</v>
      </c>
      <c r="AM738" s="699">
        <f t="shared" si="269"/>
        <v>1834</v>
      </c>
      <c r="AN738" s="280"/>
      <c r="AO738" s="280"/>
      <c r="AP738" s="280"/>
      <c r="AQ738" s="275"/>
      <c r="AR738" s="262"/>
      <c r="AS738" s="250"/>
      <c r="AT738" s="250"/>
      <c r="AU738" s="250"/>
    </row>
    <row r="739" spans="1:47" hidden="1" outlineLevel="3" x14ac:dyDescent="0.25">
      <c r="A739" s="250"/>
      <c r="B739" s="259"/>
      <c r="C739" s="252">
        <f t="shared" ref="C739:C747" si="288">INT($C$229)+3</f>
        <v>4</v>
      </c>
      <c r="D739" s="275"/>
      <c r="E739" s="330"/>
      <c r="F739" s="330"/>
      <c r="G739" s="275"/>
      <c r="H739" s="280"/>
      <c r="I739" s="296">
        <v>5</v>
      </c>
      <c r="J739" s="296" t="s">
        <v>597</v>
      </c>
      <c r="K739" s="366">
        <f>DATE(YEAR(K736)+1,MONTH(K736),DAY(K736))</f>
        <v>45672</v>
      </c>
      <c r="L739" s="366">
        <f>DATE(YEAR(L736)+1,MONTH(L736),DAY(L736))</f>
        <v>45672</v>
      </c>
      <c r="M739" s="366">
        <f>DATE(YEAR(M736)+1,MONTH(M736),DAY(M736))</f>
        <v>45672</v>
      </c>
      <c r="N739" s="280"/>
      <c r="O739" s="280"/>
      <c r="P739" s="280"/>
      <c r="Q739" s="280"/>
      <c r="R739" s="366">
        <f t="shared" si="287"/>
        <v>45672</v>
      </c>
      <c r="S739" s="366">
        <f t="shared" si="287"/>
        <v>45672</v>
      </c>
      <c r="T739" s="366">
        <f t="shared" si="287"/>
        <v>45672</v>
      </c>
      <c r="U739" s="366">
        <f t="shared" si="287"/>
        <v>45672</v>
      </c>
      <c r="V739" s="280"/>
      <c r="W739" s="280"/>
      <c r="X739" s="280"/>
      <c r="Y739" s="280"/>
      <c r="Z739" s="280"/>
      <c r="AA739" s="280"/>
      <c r="AB739" s="280"/>
      <c r="AC739" s="699">
        <f t="shared" si="259"/>
        <v>2198</v>
      </c>
      <c r="AD739" s="699">
        <f t="shared" si="260"/>
        <v>2198</v>
      </c>
      <c r="AE739" s="699">
        <f t="shared" si="261"/>
        <v>2198</v>
      </c>
      <c r="AF739" s="699">
        <f t="shared" si="262"/>
        <v>-43317</v>
      </c>
      <c r="AG739" s="699">
        <f t="shared" si="263"/>
        <v>-43317</v>
      </c>
      <c r="AH739" s="699">
        <f t="shared" si="264"/>
        <v>-43317</v>
      </c>
      <c r="AI739" s="699">
        <f t="shared" si="265"/>
        <v>-43317</v>
      </c>
      <c r="AJ739" s="699">
        <f t="shared" si="266"/>
        <v>2198</v>
      </c>
      <c r="AK739" s="699">
        <f t="shared" si="267"/>
        <v>2198</v>
      </c>
      <c r="AL739" s="699">
        <f t="shared" si="268"/>
        <v>2198</v>
      </c>
      <c r="AM739" s="699">
        <f t="shared" si="269"/>
        <v>2198</v>
      </c>
      <c r="AN739" s="280"/>
      <c r="AO739" s="280"/>
      <c r="AP739" s="280"/>
      <c r="AQ739" s="275"/>
      <c r="AR739" s="262"/>
      <c r="AS739" s="250"/>
      <c r="AT739" s="250"/>
      <c r="AU739" s="250"/>
    </row>
    <row r="740" spans="1:47" hidden="1" outlineLevel="3" x14ac:dyDescent="0.25">
      <c r="A740" s="250"/>
      <c r="B740" s="259"/>
      <c r="C740" s="252">
        <f t="shared" si="288"/>
        <v>4</v>
      </c>
      <c r="D740" s="275"/>
      <c r="E740" s="330"/>
      <c r="F740" s="330"/>
      <c r="G740" s="275"/>
      <c r="H740" s="280"/>
      <c r="I740" s="296"/>
      <c r="J740" s="296" t="s">
        <v>587</v>
      </c>
      <c r="K740" s="280"/>
      <c r="L740" s="280"/>
      <c r="M740" s="280"/>
      <c r="N740" s="366">
        <f>DATE(YEAR(N737)+1,MONTH(N737),DAY(N737))</f>
        <v>45672</v>
      </c>
      <c r="O740" s="366">
        <f>DATE(YEAR(O737)+1,MONTH(O737),DAY(O737))</f>
        <v>45672</v>
      </c>
      <c r="P740" s="366">
        <f>DATE(YEAR(P737)+1,MONTH(P737),DAY(P737))</f>
        <v>45672</v>
      </c>
      <c r="Q740" s="366">
        <f>DATE(YEAR(Q737)+1,MONTH(Q737),DAY(Q737))</f>
        <v>45672</v>
      </c>
      <c r="R740" s="366">
        <f t="shared" si="287"/>
        <v>45672</v>
      </c>
      <c r="S740" s="366">
        <f t="shared" si="287"/>
        <v>45672</v>
      </c>
      <c r="T740" s="366">
        <f t="shared" si="287"/>
        <v>45672</v>
      </c>
      <c r="U740" s="366">
        <f t="shared" si="287"/>
        <v>45672</v>
      </c>
      <c r="V740" s="280"/>
      <c r="W740" s="280"/>
      <c r="X740" s="280"/>
      <c r="Y740" s="280"/>
      <c r="Z740" s="280"/>
      <c r="AA740" s="280"/>
      <c r="AB740" s="280"/>
      <c r="AC740" s="699">
        <f t="shared" ref="AC740:AC747" si="289">MIN(363,INT((K740 - DATE(YEAR(K740),1,1))))+364*(YEAR(K740)-i_startyear)</f>
        <v>-43317</v>
      </c>
      <c r="AD740" s="699">
        <f t="shared" ref="AD740:AD747" si="290">MIN(363,INT((L740 - DATE(YEAR(L740),1,1))))+364*(YEAR(L740)-i_startyear)</f>
        <v>-43317</v>
      </c>
      <c r="AE740" s="699">
        <f t="shared" ref="AE740:AE747" si="291">MIN(363,INT((M740 - DATE(YEAR(M740),1,1))))+364*(YEAR(M740)-i_startyear)</f>
        <v>-43317</v>
      </c>
      <c r="AF740" s="699">
        <f t="shared" ref="AF740:AF747" si="292">MIN(363,INT((N740 - DATE(YEAR(N740),1,1))))+364*(YEAR(N740)-i_startyear)</f>
        <v>2198</v>
      </c>
      <c r="AG740" s="699">
        <f t="shared" ref="AG740:AG747" si="293">MIN(363,INT((O740 - DATE(YEAR(O740),1,1))))+364*(YEAR(O740)-i_startyear)</f>
        <v>2198</v>
      </c>
      <c r="AH740" s="699">
        <f t="shared" ref="AH740:AH747" si="294">MIN(363,INT((P740 - DATE(YEAR(P740),1,1))))+364*(YEAR(P740)-i_startyear)</f>
        <v>2198</v>
      </c>
      <c r="AI740" s="699">
        <f t="shared" ref="AI740:AI747" si="295">MIN(363,INT((Q740 - DATE(YEAR(Q740),1,1))))+364*(YEAR(Q740)-i_startyear)</f>
        <v>2198</v>
      </c>
      <c r="AJ740" s="699">
        <f t="shared" ref="AJ740:AJ747" si="296">MIN(363,INT((R740 - DATE(YEAR(R740),1,1))))+364*(YEAR(R740)-i_startyear)</f>
        <v>2198</v>
      </c>
      <c r="AK740" s="699">
        <f t="shared" ref="AK740:AK747" si="297">MIN(363,INT((S740 - DATE(YEAR(S740),1,1))))+364*(YEAR(S740)-i_startyear)</f>
        <v>2198</v>
      </c>
      <c r="AL740" s="699">
        <f t="shared" ref="AL740:AL747" si="298">MIN(363,INT((T740 - DATE(YEAR(T740),1,1))))+364*(YEAR(T740)-i_startyear)</f>
        <v>2198</v>
      </c>
      <c r="AM740" s="699">
        <f t="shared" ref="AM740:AM747" si="299">MIN(363,INT((U740 - DATE(YEAR(U740),1,1))))+364*(YEAR(U740)-i_startyear)</f>
        <v>2198</v>
      </c>
      <c r="AN740" s="280"/>
      <c r="AO740" s="280"/>
      <c r="AP740" s="280"/>
      <c r="AQ740" s="275"/>
      <c r="AR740" s="262"/>
      <c r="AS740" s="250"/>
      <c r="AT740" s="250"/>
      <c r="AU740" s="250"/>
    </row>
    <row r="741" spans="1:47" hidden="1" outlineLevel="3" x14ac:dyDescent="0.25">
      <c r="A741" s="250"/>
      <c r="B741" s="259"/>
      <c r="C741" s="252">
        <f t="shared" si="288"/>
        <v>4</v>
      </c>
      <c r="D741" s="275"/>
      <c r="E741" s="330"/>
      <c r="F741" s="330"/>
      <c r="G741" s="275"/>
      <c r="H741" s="280"/>
      <c r="I741" s="296"/>
      <c r="J741" s="296" t="s">
        <v>588</v>
      </c>
      <c r="K741" s="280"/>
      <c r="L741" s="280"/>
      <c r="M741" s="280"/>
      <c r="N741" s="280"/>
      <c r="O741" s="280"/>
      <c r="P741" s="280"/>
      <c r="Q741" s="280"/>
      <c r="R741" s="366">
        <f t="shared" si="287"/>
        <v>45672</v>
      </c>
      <c r="S741" s="366">
        <f t="shared" si="287"/>
        <v>45672</v>
      </c>
      <c r="T741" s="366">
        <f t="shared" si="287"/>
        <v>45672</v>
      </c>
      <c r="U741" s="366">
        <f t="shared" si="287"/>
        <v>45672</v>
      </c>
      <c r="V741" s="280"/>
      <c r="W741" s="280"/>
      <c r="X741" s="280"/>
      <c r="Y741" s="280"/>
      <c r="Z741" s="280"/>
      <c r="AA741" s="280"/>
      <c r="AB741" s="280"/>
      <c r="AC741" s="699">
        <f t="shared" si="289"/>
        <v>-43317</v>
      </c>
      <c r="AD741" s="699">
        <f t="shared" si="290"/>
        <v>-43317</v>
      </c>
      <c r="AE741" s="699">
        <f t="shared" si="291"/>
        <v>-43317</v>
      </c>
      <c r="AF741" s="699">
        <f t="shared" si="292"/>
        <v>-43317</v>
      </c>
      <c r="AG741" s="699">
        <f t="shared" si="293"/>
        <v>-43317</v>
      </c>
      <c r="AH741" s="699">
        <f t="shared" si="294"/>
        <v>-43317</v>
      </c>
      <c r="AI741" s="699">
        <f t="shared" si="295"/>
        <v>-43317</v>
      </c>
      <c r="AJ741" s="699">
        <f t="shared" si="296"/>
        <v>2198</v>
      </c>
      <c r="AK741" s="699">
        <f t="shared" si="297"/>
        <v>2198</v>
      </c>
      <c r="AL741" s="699">
        <f t="shared" si="298"/>
        <v>2198</v>
      </c>
      <c r="AM741" s="699">
        <f t="shared" si="299"/>
        <v>2198</v>
      </c>
      <c r="AN741" s="280"/>
      <c r="AO741" s="280"/>
      <c r="AP741" s="280"/>
      <c r="AQ741" s="275"/>
      <c r="AR741" s="262"/>
      <c r="AS741" s="250"/>
      <c r="AT741" s="250"/>
      <c r="AU741" s="250"/>
    </row>
    <row r="742" spans="1:47" hidden="1" outlineLevel="3" x14ac:dyDescent="0.25">
      <c r="A742" s="250"/>
      <c r="B742" s="259"/>
      <c r="C742" s="252">
        <f t="shared" si="288"/>
        <v>4</v>
      </c>
      <c r="D742" s="275"/>
      <c r="E742" s="330"/>
      <c r="F742" s="330"/>
      <c r="G742" s="275"/>
      <c r="H742" s="280"/>
      <c r="I742" s="296">
        <v>6</v>
      </c>
      <c r="J742" s="296" t="s">
        <v>597</v>
      </c>
      <c r="K742" s="366">
        <f>DATE(YEAR(K739)+1,MONTH(K739),DAY(K739))</f>
        <v>46037</v>
      </c>
      <c r="L742" s="366">
        <f>DATE(YEAR(L739)+1,MONTH(L739),DAY(L739))</f>
        <v>46037</v>
      </c>
      <c r="M742" s="366">
        <f>DATE(YEAR(M739)+1,MONTH(M739),DAY(M739))</f>
        <v>46037</v>
      </c>
      <c r="N742" s="280"/>
      <c r="O742" s="280"/>
      <c r="P742" s="280"/>
      <c r="Q742" s="280"/>
      <c r="R742" s="366">
        <f t="shared" si="287"/>
        <v>46037</v>
      </c>
      <c r="S742" s="366">
        <f t="shared" si="287"/>
        <v>46037</v>
      </c>
      <c r="T742" s="366">
        <f t="shared" si="287"/>
        <v>46037</v>
      </c>
      <c r="U742" s="366">
        <f t="shared" si="287"/>
        <v>46037</v>
      </c>
      <c r="V742" s="280"/>
      <c r="W742" s="280"/>
      <c r="X742" s="280"/>
      <c r="Y742" s="280"/>
      <c r="Z742" s="280"/>
      <c r="AA742" s="280"/>
      <c r="AB742" s="280"/>
      <c r="AC742" s="699">
        <f t="shared" si="289"/>
        <v>2562</v>
      </c>
      <c r="AD742" s="699">
        <f t="shared" si="290"/>
        <v>2562</v>
      </c>
      <c r="AE742" s="699">
        <f t="shared" si="291"/>
        <v>2562</v>
      </c>
      <c r="AF742" s="699">
        <f t="shared" si="292"/>
        <v>-43317</v>
      </c>
      <c r="AG742" s="699">
        <f t="shared" si="293"/>
        <v>-43317</v>
      </c>
      <c r="AH742" s="699">
        <f t="shared" si="294"/>
        <v>-43317</v>
      </c>
      <c r="AI742" s="699">
        <f t="shared" si="295"/>
        <v>-43317</v>
      </c>
      <c r="AJ742" s="699">
        <f t="shared" si="296"/>
        <v>2562</v>
      </c>
      <c r="AK742" s="699">
        <f t="shared" si="297"/>
        <v>2562</v>
      </c>
      <c r="AL742" s="699">
        <f t="shared" si="298"/>
        <v>2562</v>
      </c>
      <c r="AM742" s="699">
        <f t="shared" si="299"/>
        <v>2562</v>
      </c>
      <c r="AN742" s="280"/>
      <c r="AO742" s="280"/>
      <c r="AP742" s="280"/>
      <c r="AQ742" s="275"/>
      <c r="AR742" s="262"/>
      <c r="AS742" s="250"/>
      <c r="AT742" s="250"/>
      <c r="AU742" s="250"/>
    </row>
    <row r="743" spans="1:47" hidden="1" outlineLevel="3" x14ac:dyDescent="0.25">
      <c r="A743" s="250"/>
      <c r="B743" s="259"/>
      <c r="C743" s="252">
        <f t="shared" si="288"/>
        <v>4</v>
      </c>
      <c r="D743" s="275"/>
      <c r="E743" s="330"/>
      <c r="F743" s="330"/>
      <c r="G743" s="275"/>
      <c r="H743" s="280"/>
      <c r="I743" s="296"/>
      <c r="J743" s="296" t="s">
        <v>587</v>
      </c>
      <c r="K743" s="280"/>
      <c r="L743" s="280"/>
      <c r="M743" s="280"/>
      <c r="N743" s="366">
        <f>DATE(YEAR(N740)+1,MONTH(N740),DAY(N740))</f>
        <v>46037</v>
      </c>
      <c r="O743" s="366">
        <f>DATE(YEAR(O740)+1,MONTH(O740),DAY(O740))</f>
        <v>46037</v>
      </c>
      <c r="P743" s="366">
        <f>DATE(YEAR(P740)+1,MONTH(P740),DAY(P740))</f>
        <v>46037</v>
      </c>
      <c r="Q743" s="366">
        <f>DATE(YEAR(Q740)+1,MONTH(Q740),DAY(Q740))</f>
        <v>46037</v>
      </c>
      <c r="R743" s="366">
        <f t="shared" si="287"/>
        <v>46037</v>
      </c>
      <c r="S743" s="366">
        <f t="shared" si="287"/>
        <v>46037</v>
      </c>
      <c r="T743" s="366">
        <f t="shared" si="287"/>
        <v>46037</v>
      </c>
      <c r="U743" s="366">
        <f t="shared" si="287"/>
        <v>46037</v>
      </c>
      <c r="V743" s="280"/>
      <c r="W743" s="280"/>
      <c r="X743" s="280"/>
      <c r="Y743" s="280"/>
      <c r="Z743" s="280"/>
      <c r="AA743" s="280"/>
      <c r="AB743" s="280"/>
      <c r="AC743" s="699">
        <f t="shared" si="289"/>
        <v>-43317</v>
      </c>
      <c r="AD743" s="699">
        <f t="shared" si="290"/>
        <v>-43317</v>
      </c>
      <c r="AE743" s="699">
        <f t="shared" si="291"/>
        <v>-43317</v>
      </c>
      <c r="AF743" s="699">
        <f t="shared" si="292"/>
        <v>2562</v>
      </c>
      <c r="AG743" s="699">
        <f t="shared" si="293"/>
        <v>2562</v>
      </c>
      <c r="AH743" s="699">
        <f t="shared" si="294"/>
        <v>2562</v>
      </c>
      <c r="AI743" s="699">
        <f t="shared" si="295"/>
        <v>2562</v>
      </c>
      <c r="AJ743" s="699">
        <f t="shared" si="296"/>
        <v>2562</v>
      </c>
      <c r="AK743" s="699">
        <f t="shared" si="297"/>
        <v>2562</v>
      </c>
      <c r="AL743" s="699">
        <f t="shared" si="298"/>
        <v>2562</v>
      </c>
      <c r="AM743" s="699">
        <f t="shared" si="299"/>
        <v>2562</v>
      </c>
      <c r="AN743" s="280"/>
      <c r="AO743" s="280"/>
      <c r="AP743" s="280"/>
      <c r="AQ743" s="275"/>
      <c r="AR743" s="262"/>
      <c r="AS743" s="250"/>
      <c r="AT743" s="250"/>
      <c r="AU743" s="250"/>
    </row>
    <row r="744" spans="1:47" hidden="1" outlineLevel="3" x14ac:dyDescent="0.25">
      <c r="A744" s="250"/>
      <c r="B744" s="259"/>
      <c r="C744" s="252">
        <f t="shared" si="288"/>
        <v>4</v>
      </c>
      <c r="D744" s="275"/>
      <c r="E744" s="330"/>
      <c r="F744" s="330"/>
      <c r="G744" s="275"/>
      <c r="H744" s="280"/>
      <c r="I744" s="296"/>
      <c r="J744" s="296" t="s">
        <v>588</v>
      </c>
      <c r="K744" s="280"/>
      <c r="L744" s="280"/>
      <c r="M744" s="280"/>
      <c r="N744" s="280"/>
      <c r="O744" s="280"/>
      <c r="P744" s="280"/>
      <c r="Q744" s="280"/>
      <c r="R744" s="366">
        <f t="shared" si="287"/>
        <v>46037</v>
      </c>
      <c r="S744" s="366">
        <f t="shared" si="287"/>
        <v>46037</v>
      </c>
      <c r="T744" s="366">
        <f t="shared" si="287"/>
        <v>46037</v>
      </c>
      <c r="U744" s="366">
        <f t="shared" si="287"/>
        <v>46037</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2562</v>
      </c>
      <c r="AK744" s="699">
        <f t="shared" si="297"/>
        <v>2562</v>
      </c>
      <c r="AL744" s="699">
        <f t="shared" si="298"/>
        <v>2562</v>
      </c>
      <c r="AM744" s="699">
        <f t="shared" si="299"/>
        <v>2562</v>
      </c>
      <c r="AN744" s="280"/>
      <c r="AO744" s="280"/>
      <c r="AP744" s="280"/>
      <c r="AQ744" s="275"/>
      <c r="AR744" s="262"/>
      <c r="AS744" s="250"/>
      <c r="AT744" s="250"/>
      <c r="AU744" s="250"/>
    </row>
    <row r="745" spans="1:47" hidden="1" outlineLevel="3" x14ac:dyDescent="0.25">
      <c r="A745" s="250"/>
      <c r="B745" s="259"/>
      <c r="C745" s="252">
        <f t="shared" si="288"/>
        <v>4</v>
      </c>
      <c r="D745" s="275"/>
      <c r="E745" s="330"/>
      <c r="F745" s="330"/>
      <c r="G745" s="275"/>
      <c r="H745" s="280"/>
      <c r="I745" s="296">
        <v>7</v>
      </c>
      <c r="J745" s="296" t="s">
        <v>597</v>
      </c>
      <c r="K745" s="366">
        <f>DATE(YEAR(K742)+1,MONTH(K742),DAY(K742))</f>
        <v>46402</v>
      </c>
      <c r="L745" s="366">
        <f>DATE(YEAR(L742)+1,MONTH(L742),DAY(L742))</f>
        <v>46402</v>
      </c>
      <c r="M745" s="366">
        <f>DATE(YEAR(M742)+1,MONTH(M742),DAY(M742))</f>
        <v>46402</v>
      </c>
      <c r="N745" s="280"/>
      <c r="O745" s="280"/>
      <c r="P745" s="280"/>
      <c r="Q745" s="280"/>
      <c r="R745" s="366">
        <f t="shared" si="287"/>
        <v>46402</v>
      </c>
      <c r="S745" s="366">
        <f t="shared" si="287"/>
        <v>46402</v>
      </c>
      <c r="T745" s="366">
        <f t="shared" si="287"/>
        <v>46402</v>
      </c>
      <c r="U745" s="366">
        <f t="shared" si="287"/>
        <v>46402</v>
      </c>
      <c r="V745" s="280"/>
      <c r="W745" s="280"/>
      <c r="X745" s="280"/>
      <c r="Y745" s="280"/>
      <c r="Z745" s="280"/>
      <c r="AA745" s="280"/>
      <c r="AB745" s="280"/>
      <c r="AC745" s="699">
        <f t="shared" si="289"/>
        <v>2926</v>
      </c>
      <c r="AD745" s="699">
        <f t="shared" si="290"/>
        <v>2926</v>
      </c>
      <c r="AE745" s="699">
        <f t="shared" si="291"/>
        <v>2926</v>
      </c>
      <c r="AF745" s="699">
        <f t="shared" si="292"/>
        <v>-43317</v>
      </c>
      <c r="AG745" s="699">
        <f t="shared" si="293"/>
        <v>-43317</v>
      </c>
      <c r="AH745" s="699">
        <f t="shared" si="294"/>
        <v>-43317</v>
      </c>
      <c r="AI745" s="699">
        <f t="shared" si="295"/>
        <v>-43317</v>
      </c>
      <c r="AJ745" s="699">
        <f t="shared" si="296"/>
        <v>2926</v>
      </c>
      <c r="AK745" s="699">
        <f t="shared" si="297"/>
        <v>2926</v>
      </c>
      <c r="AL745" s="699">
        <f t="shared" si="298"/>
        <v>2926</v>
      </c>
      <c r="AM745" s="699">
        <f t="shared" si="299"/>
        <v>2926</v>
      </c>
      <c r="AN745" s="280"/>
      <c r="AO745" s="280"/>
      <c r="AP745" s="280"/>
      <c r="AQ745" s="275"/>
      <c r="AR745" s="262"/>
      <c r="AS745" s="250"/>
      <c r="AT745" s="250"/>
      <c r="AU745" s="250"/>
    </row>
    <row r="746" spans="1:47" hidden="1" outlineLevel="3" x14ac:dyDescent="0.25">
      <c r="A746" s="250"/>
      <c r="B746" s="259"/>
      <c r="C746" s="252">
        <f t="shared" si="288"/>
        <v>4</v>
      </c>
      <c r="D746" s="275"/>
      <c r="E746" s="330"/>
      <c r="F746" s="330"/>
      <c r="G746" s="275"/>
      <c r="H746" s="280"/>
      <c r="I746" s="296"/>
      <c r="J746" s="296" t="s">
        <v>587</v>
      </c>
      <c r="K746" s="280"/>
      <c r="L746" s="280"/>
      <c r="M746" s="280"/>
      <c r="N746" s="366">
        <f>DATE(YEAR(N743)+1,MONTH(N743),DAY(N743))</f>
        <v>46402</v>
      </c>
      <c r="O746" s="366">
        <f>DATE(YEAR(O743)+1,MONTH(O743),DAY(O743))</f>
        <v>46402</v>
      </c>
      <c r="P746" s="366">
        <f>DATE(YEAR(P743)+1,MONTH(P743),DAY(P743))</f>
        <v>46402</v>
      </c>
      <c r="Q746" s="366">
        <f>DATE(YEAR(Q743)+1,MONTH(Q743),DAY(Q743))</f>
        <v>46402</v>
      </c>
      <c r="R746" s="366">
        <f t="shared" si="287"/>
        <v>46402</v>
      </c>
      <c r="S746" s="366">
        <f t="shared" si="287"/>
        <v>46402</v>
      </c>
      <c r="T746" s="366">
        <f t="shared" si="287"/>
        <v>46402</v>
      </c>
      <c r="U746" s="366">
        <f t="shared" si="287"/>
        <v>46402</v>
      </c>
      <c r="V746" s="280"/>
      <c r="W746" s="280"/>
      <c r="X746" s="280"/>
      <c r="Y746" s="280"/>
      <c r="Z746" s="280"/>
      <c r="AA746" s="280"/>
      <c r="AB746" s="280"/>
      <c r="AC746" s="699">
        <f t="shared" si="289"/>
        <v>-43317</v>
      </c>
      <c r="AD746" s="699">
        <f t="shared" si="290"/>
        <v>-43317</v>
      </c>
      <c r="AE746" s="699">
        <f t="shared" si="291"/>
        <v>-43317</v>
      </c>
      <c r="AF746" s="699">
        <f t="shared" si="292"/>
        <v>2926</v>
      </c>
      <c r="AG746" s="699">
        <f t="shared" si="293"/>
        <v>2926</v>
      </c>
      <c r="AH746" s="699">
        <f t="shared" si="294"/>
        <v>2926</v>
      </c>
      <c r="AI746" s="699">
        <f t="shared" si="295"/>
        <v>2926</v>
      </c>
      <c r="AJ746" s="699">
        <f t="shared" si="296"/>
        <v>2926</v>
      </c>
      <c r="AK746" s="699">
        <f t="shared" si="297"/>
        <v>2926</v>
      </c>
      <c r="AL746" s="699">
        <f t="shared" si="298"/>
        <v>2926</v>
      </c>
      <c r="AM746" s="699">
        <f t="shared" si="299"/>
        <v>2926</v>
      </c>
      <c r="AN746" s="280"/>
      <c r="AO746" s="280"/>
      <c r="AP746" s="280"/>
      <c r="AQ746" s="275"/>
      <c r="AR746" s="262"/>
      <c r="AS746" s="250"/>
      <c r="AT746" s="250"/>
      <c r="AU746" s="250"/>
    </row>
    <row r="747" spans="1:47" hidden="1" outlineLevel="3" x14ac:dyDescent="0.25">
      <c r="A747" s="250"/>
      <c r="B747" s="259"/>
      <c r="C747" s="252">
        <f t="shared" si="288"/>
        <v>4</v>
      </c>
      <c r="D747" s="275"/>
      <c r="E747" s="330"/>
      <c r="F747" s="330"/>
      <c r="G747" s="275"/>
      <c r="H747" s="280"/>
      <c r="I747" s="296"/>
      <c r="J747" s="296" t="s">
        <v>588</v>
      </c>
      <c r="K747" s="280"/>
      <c r="L747" s="280"/>
      <c r="M747" s="280"/>
      <c r="N747" s="280"/>
      <c r="O747" s="280"/>
      <c r="P747" s="280"/>
      <c r="Q747" s="280"/>
      <c r="R747" s="366">
        <f t="shared" si="287"/>
        <v>46402</v>
      </c>
      <c r="S747" s="366">
        <f t="shared" si="287"/>
        <v>46402</v>
      </c>
      <c r="T747" s="366">
        <f t="shared" si="287"/>
        <v>46402</v>
      </c>
      <c r="U747" s="366">
        <f t="shared" si="287"/>
        <v>46402</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2926</v>
      </c>
      <c r="AK747" s="699">
        <f t="shared" si="297"/>
        <v>2926</v>
      </c>
      <c r="AL747" s="699">
        <f t="shared" si="298"/>
        <v>2926</v>
      </c>
      <c r="AM747" s="699">
        <f t="shared" si="299"/>
        <v>2926</v>
      </c>
      <c r="AN747" s="280"/>
      <c r="AO747" s="280"/>
      <c r="AP747" s="280"/>
      <c r="AQ747" s="275"/>
      <c r="AR747" s="262"/>
      <c r="AS747" s="250"/>
      <c r="AT747" s="250"/>
      <c r="AU747" s="250"/>
    </row>
    <row r="748" spans="1:47" ht="5.0999999999999996" hidden="1" customHeight="1" outlineLevel="2" x14ac:dyDescent="0.2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395</v>
      </c>
      <c r="AR748" s="262"/>
      <c r="AS748" s="250"/>
      <c r="AT748" s="250"/>
      <c r="AU748" s="250"/>
    </row>
    <row r="749" spans="1:47" hidden="1" outlineLevel="2" collapsed="1" x14ac:dyDescent="0.25">
      <c r="A749" s="250"/>
      <c r="B749" s="259"/>
      <c r="C749" s="252">
        <f>INT($C$229)+2</f>
        <v>3</v>
      </c>
      <c r="D749" s="275"/>
      <c r="E749" s="330"/>
      <c r="F749" s="330"/>
      <c r="G749" s="275"/>
      <c r="H749" s="557" t="s">
        <v>1011</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25">
      <c r="A750" s="250"/>
      <c r="B750" s="259"/>
      <c r="C750" s="252">
        <f t="shared" ref="C750" si="300">INT($C$229)+3</f>
        <v>4</v>
      </c>
      <c r="D750" s="275"/>
      <c r="E750" s="330"/>
      <c r="F750" s="330"/>
      <c r="G750" s="275"/>
      <c r="H750" s="280"/>
      <c r="I750" s="296"/>
      <c r="J750" s="296"/>
      <c r="K750" s="316">
        <v>1.5</v>
      </c>
      <c r="L750" s="316">
        <v>1.5</v>
      </c>
      <c r="M750" s="316">
        <v>1.5</v>
      </c>
      <c r="N750" s="316">
        <v>1.5</v>
      </c>
      <c r="O750" s="316">
        <v>1.5</v>
      </c>
      <c r="P750" s="316">
        <v>1.5</v>
      </c>
      <c r="Q750" s="316">
        <v>1.5</v>
      </c>
      <c r="R750" s="316">
        <v>1.5</v>
      </c>
      <c r="S750" s="316">
        <v>1.5</v>
      </c>
      <c r="T750" s="316">
        <v>1.5</v>
      </c>
      <c r="U750" s="316">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0999999999999996" hidden="1" customHeight="1" outlineLevel="2" x14ac:dyDescent="0.2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hidden="1" outlineLevel="2" collapsed="1" x14ac:dyDescent="0.25">
      <c r="A752" s="250"/>
      <c r="B752" s="259"/>
      <c r="C752" s="252">
        <f>INT($C$229)+2</f>
        <v>3</v>
      </c>
      <c r="D752" s="275"/>
      <c r="E752" s="330"/>
      <c r="F752" s="330"/>
      <c r="G752" s="275"/>
      <c r="H752" s="557" t="s">
        <v>598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25">
      <c r="A753" s="250"/>
      <c r="B753" s="259"/>
      <c r="C753" s="252">
        <f t="shared" ref="C753:C760" si="301">INT($C$229)+3</f>
        <v>4</v>
      </c>
      <c r="D753" s="275"/>
      <c r="E753" s="330"/>
      <c r="F753" s="330"/>
      <c r="G753" s="275"/>
      <c r="H753" s="303" t="s">
        <v>592</v>
      </c>
      <c r="I753" s="296">
        <v>0</v>
      </c>
      <c r="J753" s="296"/>
      <c r="K753" s="403">
        <v>0</v>
      </c>
      <c r="L753" s="403">
        <v>0</v>
      </c>
      <c r="M753" s="403">
        <v>0</v>
      </c>
      <c r="N753" s="403">
        <v>0</v>
      </c>
      <c r="O753" s="403">
        <v>0</v>
      </c>
      <c r="P753" s="403">
        <v>0</v>
      </c>
      <c r="Q753" s="403">
        <v>0</v>
      </c>
      <c r="R753" s="403">
        <v>0</v>
      </c>
      <c r="S753" s="403">
        <v>0</v>
      </c>
      <c r="T753" s="403">
        <v>0</v>
      </c>
      <c r="U753" s="403">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25">
      <c r="A754" s="250"/>
      <c r="B754" s="259"/>
      <c r="C754" s="252">
        <f t="shared" si="301"/>
        <v>4</v>
      </c>
      <c r="D754" s="275"/>
      <c r="E754" s="330"/>
      <c r="F754" s="330"/>
      <c r="G754" s="275"/>
      <c r="H754" s="280"/>
      <c r="I754" s="296">
        <v>1</v>
      </c>
      <c r="J754" s="296"/>
      <c r="K754" s="403">
        <v>0</v>
      </c>
      <c r="L754" s="403">
        <v>0</v>
      </c>
      <c r="M754" s="403">
        <v>0</v>
      </c>
      <c r="N754" s="403">
        <v>0</v>
      </c>
      <c r="O754" s="403">
        <v>0</v>
      </c>
      <c r="P754" s="403">
        <v>0</v>
      </c>
      <c r="Q754" s="403">
        <v>0</v>
      </c>
      <c r="R754" s="403">
        <v>0</v>
      </c>
      <c r="S754" s="403">
        <v>0</v>
      </c>
      <c r="T754" s="403">
        <v>0</v>
      </c>
      <c r="U754" s="403">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25">
      <c r="A755" s="250"/>
      <c r="B755" s="259"/>
      <c r="C755" s="252">
        <f t="shared" si="301"/>
        <v>4</v>
      </c>
      <c r="D755" s="275"/>
      <c r="E755" s="330"/>
      <c r="F755" s="330"/>
      <c r="G755" s="275"/>
      <c r="H755" s="280"/>
      <c r="I755" s="296">
        <v>2</v>
      </c>
      <c r="J755" s="296"/>
      <c r="K755" s="403">
        <v>0</v>
      </c>
      <c r="L755" s="403">
        <v>0</v>
      </c>
      <c r="M755" s="403">
        <v>0</v>
      </c>
      <c r="N755" s="403">
        <v>0</v>
      </c>
      <c r="O755" s="403">
        <v>0</v>
      </c>
      <c r="P755" s="403">
        <v>0</v>
      </c>
      <c r="Q755" s="403">
        <v>0</v>
      </c>
      <c r="R755" s="403">
        <v>0</v>
      </c>
      <c r="S755" s="403">
        <v>0</v>
      </c>
      <c r="T755" s="403">
        <v>0</v>
      </c>
      <c r="U755" s="403">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25">
      <c r="A756" s="250"/>
      <c r="B756" s="259"/>
      <c r="C756" s="252">
        <f t="shared" si="301"/>
        <v>4</v>
      </c>
      <c r="D756" s="275"/>
      <c r="E756" s="330"/>
      <c r="F756" s="330"/>
      <c r="G756" s="275"/>
      <c r="H756" s="280"/>
      <c r="I756" s="296">
        <v>3</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25">
      <c r="A757" s="250"/>
      <c r="B757" s="259"/>
      <c r="C757" s="252">
        <f t="shared" si="301"/>
        <v>4</v>
      </c>
      <c r="D757" s="275"/>
      <c r="E757" s="330"/>
      <c r="F757" s="330"/>
      <c r="G757" s="275"/>
      <c r="H757" s="280"/>
      <c r="I757" s="296">
        <v>4</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25">
      <c r="A758" s="250"/>
      <c r="B758" s="259"/>
      <c r="C758" s="252">
        <f t="shared" si="301"/>
        <v>4</v>
      </c>
      <c r="D758" s="275"/>
      <c r="E758" s="330"/>
      <c r="F758" s="330"/>
      <c r="G758" s="275"/>
      <c r="H758" s="280"/>
      <c r="I758" s="296">
        <v>5</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25">
      <c r="A759" s="250"/>
      <c r="B759" s="259"/>
      <c r="C759" s="252">
        <f t="shared" si="301"/>
        <v>4</v>
      </c>
      <c r="D759" s="275"/>
      <c r="E759" s="330"/>
      <c r="F759" s="330"/>
      <c r="G759" s="275"/>
      <c r="H759" s="280"/>
      <c r="I759" s="296">
        <v>6</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25">
      <c r="A760" s="250"/>
      <c r="B760" s="259"/>
      <c r="C760" s="252">
        <f t="shared" si="301"/>
        <v>4</v>
      </c>
      <c r="D760" s="275"/>
      <c r="E760" s="330"/>
      <c r="F760" s="330"/>
      <c r="G760" s="275"/>
      <c r="H760" s="280"/>
      <c r="I760" s="296">
        <v>7</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0999999999999996" hidden="1" customHeight="1" outlineLevel="2" x14ac:dyDescent="0.2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395</v>
      </c>
      <c r="AR761" s="262"/>
      <c r="AS761" s="250"/>
      <c r="AT761" s="250"/>
      <c r="AU761" s="250"/>
    </row>
    <row r="762" spans="1:47" ht="5.0999999999999996" hidden="1" customHeight="1" outlineLevel="2" x14ac:dyDescent="0.2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0999999999999996" customHeight="1" outlineLevel="1" x14ac:dyDescent="0.2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116</v>
      </c>
      <c r="AS763" s="250"/>
      <c r="AT763" s="250"/>
      <c r="AU763" s="250"/>
    </row>
    <row r="764" spans="1:47" ht="5.0999999999999996" customHeight="1" collapsed="1" x14ac:dyDescent="0.2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hidden="1" outlineLevel="2" x14ac:dyDescent="0.2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hidden="1" outlineLevel="2" x14ac:dyDescent="0.2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0999999999999996" customHeight="1" thickBot="1" x14ac:dyDescent="0.3">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0999999999999996" customHeight="1" outlineLevel="1" collapsed="1" x14ac:dyDescent="0.2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2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00000000000001" customHeight="1" x14ac:dyDescent="0.25">
      <c r="A770" s="250"/>
      <c r="B770" s="259"/>
      <c r="C770" s="252">
        <v>1.02</v>
      </c>
      <c r="D770" s="263"/>
      <c r="E770" s="323" t="s">
        <v>383</v>
      </c>
      <c r="F770" s="324"/>
      <c r="G770" s="264"/>
      <c r="H770" s="613"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4"/>
      <c r="AB770" s="404"/>
      <c r="AC770" s="404"/>
      <c r="AD770" s="404"/>
      <c r="AE770" s="404"/>
      <c r="AF770" s="404"/>
      <c r="AG770" s="404"/>
      <c r="AH770" s="404"/>
      <c r="AI770" s="404"/>
      <c r="AJ770" s="404"/>
      <c r="AK770" s="404"/>
      <c r="AL770" s="404"/>
      <c r="AM770" s="404"/>
      <c r="AN770" s="404"/>
      <c r="AO770" s="404"/>
      <c r="AP770" s="404"/>
      <c r="AQ770" s="326"/>
      <c r="AR770" s="262"/>
      <c r="AS770" s="250"/>
      <c r="AT770" s="250"/>
      <c r="AU770" s="250"/>
    </row>
    <row r="771" spans="1:47" ht="18.75" outlineLevel="1" collapsed="1" x14ac:dyDescent="0.25">
      <c r="A771" s="250"/>
      <c r="B771" s="259"/>
      <c r="C771" s="252">
        <f>INT($C$770)+1.02</f>
        <v>2.02</v>
      </c>
      <c r="D771" s="263"/>
      <c r="E771" s="323" t="s">
        <v>385</v>
      </c>
      <c r="F771" s="327">
        <v>1</v>
      </c>
      <c r="G771" s="268"/>
      <c r="H771" s="269" t="s">
        <v>599</v>
      </c>
      <c r="I771" s="270"/>
      <c r="J771" s="270"/>
      <c r="K771" s="270"/>
      <c r="L771" s="270"/>
      <c r="M771" s="270"/>
      <c r="N771" s="270"/>
      <c r="O771" s="270"/>
      <c r="P771" s="270"/>
      <c r="Q771" s="270"/>
      <c r="R771" s="270"/>
      <c r="S771" s="270"/>
      <c r="T771" s="270"/>
      <c r="U771" s="270"/>
      <c r="V771" s="270"/>
      <c r="W771" s="270"/>
      <c r="X771" s="270"/>
      <c r="Y771" s="270"/>
      <c r="Z771" s="270"/>
      <c r="AA771" s="405"/>
      <c r="AB771" s="405"/>
      <c r="AC771" s="405"/>
      <c r="AD771" s="405"/>
      <c r="AE771" s="405"/>
      <c r="AF771" s="405"/>
      <c r="AG771" s="405"/>
      <c r="AH771" s="405"/>
      <c r="AI771" s="405"/>
      <c r="AJ771" s="405"/>
      <c r="AK771" s="405"/>
      <c r="AL771" s="405"/>
      <c r="AM771" s="405"/>
      <c r="AN771" s="405"/>
      <c r="AO771" s="405"/>
      <c r="AP771" s="405"/>
      <c r="AQ771" s="329"/>
      <c r="AR771" s="262"/>
      <c r="AS771" s="250"/>
      <c r="AT771" s="250"/>
      <c r="AU771" s="250"/>
    </row>
    <row r="772" spans="1:47" ht="5.0999999999999996" hidden="1" customHeight="1" outlineLevel="2" x14ac:dyDescent="0.2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hidden="1" outlineLevel="2" x14ac:dyDescent="0.25">
      <c r="A773" s="250"/>
      <c r="B773" s="259"/>
      <c r="C773" s="252">
        <f>INT($C$770)+2</f>
        <v>3</v>
      </c>
      <c r="D773" s="260"/>
      <c r="E773" s="330"/>
      <c r="F773" s="330"/>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hidden="1" outlineLevel="2" x14ac:dyDescent="0.25">
      <c r="A774" s="250"/>
      <c r="B774" s="259"/>
      <c r="C774" s="252">
        <f>INT($C$770)+2</f>
        <v>3</v>
      </c>
      <c r="D774" s="260"/>
      <c r="E774" s="330"/>
      <c r="F774" s="330"/>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hidden="1" outlineLevel="2" x14ac:dyDescent="0.25">
      <c r="A775" s="250"/>
      <c r="B775" s="259"/>
      <c r="C775" s="252">
        <f>INT($C$770)+2</f>
        <v>3</v>
      </c>
      <c r="D775" s="260"/>
      <c r="E775" s="330"/>
      <c r="F775" s="330"/>
      <c r="G775" s="260"/>
      <c r="H775" s="274"/>
      <c r="I775" s="274"/>
      <c r="J775" s="274"/>
      <c r="K775" s="331" t="s">
        <v>425</v>
      </c>
      <c r="L775" s="331"/>
      <c r="M775" s="331"/>
      <c r="N775" s="331" t="s">
        <v>426</v>
      </c>
      <c r="O775" s="331"/>
      <c r="P775" s="331"/>
      <c r="Q775" s="331"/>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hidden="1" outlineLevel="2" x14ac:dyDescent="0.25">
      <c r="A776" s="250"/>
      <c r="B776" s="259"/>
      <c r="C776" s="252">
        <f>INT($C$770)+2</f>
        <v>3</v>
      </c>
      <c r="D776" s="260"/>
      <c r="E776" s="330"/>
      <c r="F776" s="330"/>
      <c r="G776" s="260"/>
      <c r="H776" s="274"/>
      <c r="I776" s="274"/>
      <c r="J776" s="274"/>
      <c r="K776" s="320" t="s">
        <v>14</v>
      </c>
      <c r="L776" s="320" t="s">
        <v>490</v>
      </c>
      <c r="M776" s="320" t="s">
        <v>4</v>
      </c>
      <c r="N776" s="320" t="s">
        <v>511</v>
      </c>
      <c r="O776" s="320" t="s">
        <v>512</v>
      </c>
      <c r="P776" s="320" t="s">
        <v>513</v>
      </c>
      <c r="Q776" s="320" t="s">
        <v>514</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85" hidden="1" customHeight="1" outlineLevel="2" collapsed="1" x14ac:dyDescent="0.25">
      <c r="A777" s="250"/>
      <c r="B777" s="259" t="s">
        <v>388</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25">
      <c r="A778" s="250"/>
      <c r="B778" s="259"/>
      <c r="C778" s="252">
        <f>INT(MAX($C$781:$C$805))+1</f>
        <v>5</v>
      </c>
      <c r="D778" s="275"/>
      <c r="E778" s="330"/>
      <c r="F778" s="330"/>
      <c r="G778" s="275"/>
      <c r="H778" s="330"/>
      <c r="I778" s="330"/>
      <c r="J778" s="330"/>
      <c r="K778" s="330"/>
      <c r="L778" s="330"/>
      <c r="M778" s="330"/>
      <c r="N778" s="330"/>
      <c r="O778" s="330"/>
      <c r="P778" s="330"/>
      <c r="Q778" s="330"/>
      <c r="R778" s="330"/>
      <c r="S778" s="330"/>
      <c r="T778" s="330"/>
      <c r="U778" s="330"/>
      <c r="V778" s="330"/>
      <c r="W778" s="330"/>
      <c r="X778" s="330"/>
      <c r="Y778" s="330"/>
      <c r="Z778" s="330"/>
      <c r="AA778" s="330"/>
      <c r="AB778" s="330"/>
      <c r="AC778" s="330"/>
      <c r="AD778" s="330"/>
      <c r="AE778" s="330"/>
      <c r="AF778" s="330"/>
      <c r="AG778" s="330"/>
      <c r="AH778" s="330"/>
      <c r="AI778" s="330"/>
      <c r="AJ778" s="330"/>
      <c r="AK778" s="330"/>
      <c r="AL778" s="330"/>
      <c r="AM778" s="330"/>
      <c r="AN778" s="330"/>
      <c r="AO778" s="330"/>
      <c r="AP778" s="330"/>
      <c r="AQ778" s="275"/>
      <c r="AR778" s="262"/>
      <c r="AS778" s="250"/>
      <c r="AT778" s="250"/>
      <c r="AU778" s="250"/>
    </row>
    <row r="779" spans="1:47" hidden="1" outlineLevel="4" x14ac:dyDescent="0.25">
      <c r="A779" s="250"/>
      <c r="B779" s="259" t="s">
        <v>389</v>
      </c>
      <c r="C779" s="252">
        <f>INT(MAX($C$781:$C$805))+1</f>
        <v>5</v>
      </c>
      <c r="D779" s="275" t="s">
        <v>390</v>
      </c>
      <c r="E779" s="330"/>
      <c r="F779" s="330"/>
      <c r="G779" s="275"/>
      <c r="H779" s="330"/>
      <c r="I779" s="330"/>
      <c r="J779" s="330"/>
      <c r="K779" s="330"/>
      <c r="L779" s="330"/>
      <c r="M779" s="330"/>
      <c r="N779" s="330"/>
      <c r="O779" s="330"/>
      <c r="P779" s="330"/>
      <c r="Q779" s="330"/>
      <c r="R779" s="330"/>
      <c r="S779" s="330"/>
      <c r="T779" s="330"/>
      <c r="U779" s="330"/>
      <c r="V779" s="330"/>
      <c r="W779" s="330"/>
      <c r="X779" s="330"/>
      <c r="Y779" s="330"/>
      <c r="Z779" s="330"/>
      <c r="AA779" s="330"/>
      <c r="AB779" s="330"/>
      <c r="AC779" s="330"/>
      <c r="AD779" s="330"/>
      <c r="AE779" s="330"/>
      <c r="AF779" s="330"/>
      <c r="AG779" s="330"/>
      <c r="AH779" s="330"/>
      <c r="AI779" s="330"/>
      <c r="AJ779" s="330"/>
      <c r="AK779" s="330"/>
      <c r="AL779" s="330"/>
      <c r="AM779" s="330"/>
      <c r="AN779" s="330"/>
      <c r="AO779" s="330"/>
      <c r="AP779" s="330"/>
      <c r="AQ779" s="275"/>
      <c r="AR779" s="262"/>
      <c r="AS779" s="250"/>
      <c r="AT779" s="250"/>
      <c r="AU779" s="250"/>
    </row>
    <row r="780" spans="1:47" outlineLevel="1" collapsed="1" x14ac:dyDescent="0.25">
      <c r="A780" s="250"/>
      <c r="B780" s="259"/>
      <c r="C780" s="252">
        <f>INT($C$770)+1</f>
        <v>2</v>
      </c>
      <c r="D780" s="275"/>
      <c r="E780" s="330"/>
      <c r="F780" s="330"/>
      <c r="G780" s="275"/>
      <c r="H780" s="333" t="s">
        <v>600</v>
      </c>
      <c r="I780" s="293" t="s">
        <v>601</v>
      </c>
      <c r="J780" s="293"/>
      <c r="K780" s="265"/>
      <c r="L780" s="265"/>
      <c r="M780" s="265"/>
      <c r="N780" s="265"/>
      <c r="O780" s="265"/>
      <c r="P780" s="265"/>
      <c r="Q780" s="265"/>
      <c r="R780" s="265"/>
      <c r="S780" s="265"/>
      <c r="T780" s="265"/>
      <c r="U780" s="265"/>
      <c r="V780" s="265"/>
      <c r="W780" s="265"/>
      <c r="X780" s="265"/>
      <c r="Y780" s="265"/>
      <c r="Z780" s="322"/>
      <c r="AA780" s="322"/>
      <c r="AB780" s="322"/>
      <c r="AC780" s="322"/>
      <c r="AD780" s="322"/>
      <c r="AE780" s="322"/>
      <c r="AF780" s="322"/>
      <c r="AG780" s="322"/>
      <c r="AH780" s="322"/>
      <c r="AI780" s="322"/>
      <c r="AJ780" s="322"/>
      <c r="AK780" s="322"/>
      <c r="AL780" s="322"/>
      <c r="AM780" s="322"/>
      <c r="AN780" s="322"/>
      <c r="AO780" s="322"/>
      <c r="AP780" s="322"/>
      <c r="AQ780" s="275"/>
      <c r="AR780" s="262"/>
      <c r="AS780" s="250"/>
      <c r="AT780" s="250"/>
      <c r="AU780" s="250"/>
    </row>
    <row r="781" spans="1:47" ht="5.0999999999999996" hidden="1" customHeight="1" outlineLevel="3" x14ac:dyDescent="0.25">
      <c r="A781" s="250"/>
      <c r="B781" s="259"/>
      <c r="C781" s="252">
        <f>INT($C$770)+3.005</f>
        <v>4.0049999999999999</v>
      </c>
      <c r="D781" s="275" t="s">
        <v>391</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hidden="1" outlineLevel="2" x14ac:dyDescent="0.25">
      <c r="A782" s="250"/>
      <c r="B782" s="259"/>
      <c r="C782" s="252">
        <f>INT($C$770)+2</f>
        <v>3</v>
      </c>
      <c r="D782" s="275"/>
      <c r="E782" s="330"/>
      <c r="F782" s="330"/>
      <c r="G782" s="275"/>
      <c r="H782" s="296" t="s">
        <v>602</v>
      </c>
      <c r="I782" s="282"/>
      <c r="J782" s="280"/>
      <c r="K782" s="557" t="s">
        <v>425</v>
      </c>
      <c r="L782" s="302"/>
      <c r="M782" s="302"/>
      <c r="N782" s="282" t="s">
        <v>426</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0999999999999996" hidden="1" customHeight="1" outlineLevel="2" x14ac:dyDescent="0.2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395</v>
      </c>
      <c r="AR783" s="262"/>
      <c r="AS783" s="250"/>
      <c r="AT783" s="250"/>
      <c r="AU783" s="250"/>
    </row>
    <row r="784" spans="1:47" outlineLevel="1" collapsed="1" x14ac:dyDescent="0.25">
      <c r="A784" s="250"/>
      <c r="B784" s="259"/>
      <c r="C784" s="252">
        <f>INT($C$770)+1</f>
        <v>2</v>
      </c>
      <c r="D784" s="275"/>
      <c r="E784" s="330"/>
      <c r="F784" s="330"/>
      <c r="G784" s="275"/>
      <c r="H784" s="333" t="s">
        <v>603</v>
      </c>
      <c r="I784" s="293"/>
      <c r="J784" s="293"/>
      <c r="K784" s="265"/>
      <c r="L784" s="265"/>
      <c r="M784" s="265"/>
      <c r="N784" s="265"/>
      <c r="O784" s="265"/>
      <c r="P784" s="265"/>
      <c r="Q784" s="265"/>
      <c r="R784" s="265"/>
      <c r="S784" s="265"/>
      <c r="T784" s="265"/>
      <c r="U784" s="265"/>
      <c r="V784" s="265"/>
      <c r="W784" s="265"/>
      <c r="X784" s="265"/>
      <c r="Y784" s="265"/>
      <c r="Z784" s="322"/>
      <c r="AA784" s="322"/>
      <c r="AB784" s="322"/>
      <c r="AC784" s="322"/>
      <c r="AD784" s="322"/>
      <c r="AE784" s="322"/>
      <c r="AF784" s="322"/>
      <c r="AG784" s="322"/>
      <c r="AH784" s="322"/>
      <c r="AI784" s="322"/>
      <c r="AJ784" s="322"/>
      <c r="AK784" s="322"/>
      <c r="AL784" s="322"/>
      <c r="AM784" s="322"/>
      <c r="AN784" s="322"/>
      <c r="AO784" s="322"/>
      <c r="AP784" s="322"/>
      <c r="AQ784" s="275"/>
      <c r="AR784" s="262"/>
      <c r="AS784" s="250"/>
      <c r="AT784" s="250"/>
      <c r="AU784" s="250"/>
    </row>
    <row r="785" spans="1:47" ht="5.0999999999999996" hidden="1" customHeight="1" outlineLevel="3" x14ac:dyDescent="0.25">
      <c r="A785" s="250"/>
      <c r="B785" s="259"/>
      <c r="C785" s="252">
        <f>INT($C$770)+3.005</f>
        <v>4.0049999999999999</v>
      </c>
      <c r="D785" s="275" t="s">
        <v>391</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hidden="1" outlineLevel="2" collapsed="1" x14ac:dyDescent="0.25">
      <c r="A786" s="250"/>
      <c r="B786" s="259"/>
      <c r="C786" s="252">
        <f>INT($C$770)+2</f>
        <v>3</v>
      </c>
      <c r="D786" s="275"/>
      <c r="E786" s="330"/>
      <c r="F786" s="330"/>
      <c r="G786" s="275"/>
      <c r="H786" s="343" t="s">
        <v>566</v>
      </c>
      <c r="I786" s="303" t="s">
        <v>604</v>
      </c>
      <c r="J786" s="303"/>
      <c r="K786" s="303" t="s">
        <v>605</v>
      </c>
      <c r="L786" s="303"/>
      <c r="M786" s="303"/>
      <c r="N786" s="394"/>
      <c r="O786" s="394" t="s">
        <v>1030</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25">
      <c r="A787" s="250"/>
      <c r="B787" s="259"/>
      <c r="C787" s="252">
        <f t="shared" ref="C787:C804" si="302">INT($C$770)+3</f>
        <v>4</v>
      </c>
      <c r="D787" s="275"/>
      <c r="E787" s="330">
        <v>0</v>
      </c>
      <c r="F787" s="330"/>
      <c r="G787" s="275"/>
      <c r="H787" s="296" t="str">
        <f>H$248</f>
        <v>Aut</v>
      </c>
      <c r="I787" s="407">
        <v>2</v>
      </c>
      <c r="J787" s="407"/>
      <c r="K787" s="366">
        <f t="shared" ref="K787:M789" si="303">INDEX($K$676:$M$747,($E787*i_s_len+$I787)*i_x_len+1,0)</f>
        <v>44515</v>
      </c>
      <c r="L787" s="366">
        <f t="shared" si="303"/>
        <v>44515</v>
      </c>
      <c r="M787" s="366">
        <f t="shared" si="303"/>
        <v>44515</v>
      </c>
      <c r="N787" s="394"/>
      <c r="O787" s="699">
        <f t="shared" ref="O787:Q789" si="304">MIN(363,INT((K787 - DATE(YEAR(K787),1,1))))+364*(YEAR(K787)-i_startyear)</f>
        <v>1046</v>
      </c>
      <c r="P787" s="699">
        <f t="shared" si="304"/>
        <v>1046</v>
      </c>
      <c r="Q787" s="699">
        <f t="shared" si="304"/>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25">
      <c r="A788" s="250"/>
      <c r="B788" s="259"/>
      <c r="C788" s="252">
        <f t="shared" si="302"/>
        <v>4</v>
      </c>
      <c r="D788" s="275"/>
      <c r="E788" s="330">
        <v>1</v>
      </c>
      <c r="F788" s="330"/>
      <c r="G788" s="275"/>
      <c r="H788" s="296" t="str">
        <f>H$249</f>
        <v>Win</v>
      </c>
      <c r="I788" s="407">
        <v>2</v>
      </c>
      <c r="J788" s="407"/>
      <c r="K788" s="366">
        <f t="shared" si="303"/>
        <v>44545</v>
      </c>
      <c r="L788" s="366">
        <f t="shared" si="303"/>
        <v>44545</v>
      </c>
      <c r="M788" s="366">
        <f t="shared" si="303"/>
        <v>44545</v>
      </c>
      <c r="N788" s="280"/>
      <c r="O788" s="699">
        <f t="shared" si="304"/>
        <v>1076</v>
      </c>
      <c r="P788" s="699">
        <f t="shared" si="304"/>
        <v>1076</v>
      </c>
      <c r="Q788" s="699">
        <f t="shared" si="304"/>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25">
      <c r="A789" s="250"/>
      <c r="B789" s="259"/>
      <c r="C789" s="252">
        <f t="shared" si="302"/>
        <v>4</v>
      </c>
      <c r="D789" s="275"/>
      <c r="E789" s="330">
        <v>2</v>
      </c>
      <c r="F789" s="330"/>
      <c r="G789" s="275"/>
      <c r="H789" s="296" t="str">
        <f>H$250</f>
        <v>Spr</v>
      </c>
      <c r="I789" s="407">
        <v>2</v>
      </c>
      <c r="J789" s="407"/>
      <c r="K789" s="366">
        <f t="shared" si="303"/>
        <v>44576</v>
      </c>
      <c r="L789" s="366">
        <f t="shared" si="303"/>
        <v>44576</v>
      </c>
      <c r="M789" s="366">
        <f t="shared" si="303"/>
        <v>44576</v>
      </c>
      <c r="N789" s="280"/>
      <c r="O789" s="699">
        <f t="shared" si="304"/>
        <v>1106</v>
      </c>
      <c r="P789" s="699">
        <f t="shared" si="304"/>
        <v>1106</v>
      </c>
      <c r="Q789" s="699">
        <f t="shared" si="304"/>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25">
      <c r="A790" s="250"/>
      <c r="B790" s="259"/>
      <c r="C790" s="252">
        <f t="shared" si="302"/>
        <v>4</v>
      </c>
      <c r="D790" s="275"/>
      <c r="E790" s="330"/>
      <c r="F790" s="330"/>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25">
      <c r="A791" s="250"/>
      <c r="B791" s="259"/>
      <c r="C791" s="252">
        <f t="shared" si="302"/>
        <v>4</v>
      </c>
      <c r="D791" s="275"/>
      <c r="E791" s="330"/>
      <c r="F791" s="330"/>
      <c r="G791" s="275"/>
      <c r="H791" s="280"/>
      <c r="I791" s="303" t="s">
        <v>606</v>
      </c>
      <c r="J791" s="302"/>
      <c r="K791" s="303" t="s">
        <v>607</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25">
      <c r="A792" s="250"/>
      <c r="B792" s="259"/>
      <c r="C792" s="252">
        <f t="shared" si="302"/>
        <v>4</v>
      </c>
      <c r="D792" s="275"/>
      <c r="E792" s="330">
        <v>0</v>
      </c>
      <c r="F792" s="330"/>
      <c r="G792" s="275"/>
      <c r="H792" s="296" t="str">
        <f>H$248</f>
        <v>Aut</v>
      </c>
      <c r="I792" s="407">
        <v>5</v>
      </c>
      <c r="J792" s="407"/>
      <c r="K792" s="366">
        <f t="shared" ref="K792:M794" si="305">INDEX($K$676:$M$747,($E792*i_s_len+$I792)*i_x_len+1,0)</f>
        <v>45611</v>
      </c>
      <c r="L792" s="366">
        <f t="shared" si="305"/>
        <v>45611</v>
      </c>
      <c r="M792" s="366">
        <f t="shared" si="305"/>
        <v>45611</v>
      </c>
      <c r="N792" s="280"/>
      <c r="O792" s="699">
        <f t="shared" ref="O792:Q794" si="306">MIN(363,INT((K792 - DATE(YEAR(K792),1,1))))+364*(YEAR(K792)-i_startyear)</f>
        <v>2139</v>
      </c>
      <c r="P792" s="699">
        <f t="shared" si="306"/>
        <v>2139</v>
      </c>
      <c r="Q792" s="699">
        <f t="shared" si="306"/>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25">
      <c r="A793" s="250"/>
      <c r="B793" s="259"/>
      <c r="C793" s="252">
        <f t="shared" si="302"/>
        <v>4</v>
      </c>
      <c r="D793" s="275"/>
      <c r="E793" s="330">
        <v>1</v>
      </c>
      <c r="F793" s="330"/>
      <c r="G793" s="275"/>
      <c r="H793" s="296" t="str">
        <f>H$249</f>
        <v>Win</v>
      </c>
      <c r="I793" s="407">
        <v>5</v>
      </c>
      <c r="J793" s="407"/>
      <c r="K793" s="366">
        <f t="shared" si="305"/>
        <v>45641</v>
      </c>
      <c r="L793" s="366">
        <f t="shared" si="305"/>
        <v>45641</v>
      </c>
      <c r="M793" s="366">
        <f t="shared" si="305"/>
        <v>45641</v>
      </c>
      <c r="N793" s="280"/>
      <c r="O793" s="699">
        <f t="shared" si="306"/>
        <v>2169</v>
      </c>
      <c r="P793" s="699">
        <f t="shared" si="306"/>
        <v>2169</v>
      </c>
      <c r="Q793" s="699">
        <f t="shared" si="306"/>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25">
      <c r="A794" s="250"/>
      <c r="B794" s="259"/>
      <c r="C794" s="252">
        <f t="shared" si="302"/>
        <v>4</v>
      </c>
      <c r="D794" s="275"/>
      <c r="E794" s="330">
        <v>2</v>
      </c>
      <c r="F794" s="330"/>
      <c r="G794" s="275"/>
      <c r="H794" s="296" t="str">
        <f>H$250</f>
        <v>Spr</v>
      </c>
      <c r="I794" s="407">
        <v>5</v>
      </c>
      <c r="J794" s="407"/>
      <c r="K794" s="366">
        <f t="shared" si="305"/>
        <v>45672</v>
      </c>
      <c r="L794" s="366">
        <f t="shared" si="305"/>
        <v>45672</v>
      </c>
      <c r="M794" s="366">
        <f t="shared" si="305"/>
        <v>45672</v>
      </c>
      <c r="N794" s="280"/>
      <c r="O794" s="699">
        <f t="shared" si="306"/>
        <v>2198</v>
      </c>
      <c r="P794" s="699">
        <f t="shared" si="306"/>
        <v>2198</v>
      </c>
      <c r="Q794" s="699">
        <f t="shared" si="306"/>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25">
      <c r="A795" s="250"/>
      <c r="B795" s="259"/>
      <c r="C795" s="252">
        <f t="shared" si="302"/>
        <v>4</v>
      </c>
      <c r="D795" s="275"/>
      <c r="E795" s="330"/>
      <c r="F795" s="330"/>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25">
      <c r="A796" s="250"/>
      <c r="B796" s="259"/>
      <c r="C796" s="252">
        <f t="shared" si="302"/>
        <v>4</v>
      </c>
      <c r="D796" s="275"/>
      <c r="E796" s="330"/>
      <c r="F796" s="330"/>
      <c r="G796" s="275"/>
      <c r="H796" s="280"/>
      <c r="I796" s="280"/>
      <c r="J796" s="280"/>
      <c r="K796" s="303" t="s">
        <v>720</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25">
      <c r="A797" s="250"/>
      <c r="B797" s="259"/>
      <c r="C797" s="252">
        <f t="shared" si="302"/>
        <v>4</v>
      </c>
      <c r="D797" s="275"/>
      <c r="E797" s="330"/>
      <c r="F797" s="330"/>
      <c r="G797" s="275"/>
      <c r="H797" s="296" t="str">
        <f>H$248</f>
        <v>Aut</v>
      </c>
      <c r="I797" s="280"/>
      <c r="J797" s="280"/>
      <c r="K797" s="466">
        <v>1550</v>
      </c>
      <c r="L797" s="466">
        <v>1550</v>
      </c>
      <c r="M797" s="466">
        <v>1550</v>
      </c>
      <c r="N797" s="280"/>
      <c r="O797" s="280" t="s">
        <v>730</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25">
      <c r="A798" s="250"/>
      <c r="B798" s="259"/>
      <c r="C798" s="252">
        <f t="shared" si="302"/>
        <v>4</v>
      </c>
      <c r="D798" s="275"/>
      <c r="E798" s="330"/>
      <c r="F798" s="330"/>
      <c r="G798" s="275"/>
      <c r="H798" s="296" t="str">
        <f>H$249</f>
        <v>Win</v>
      </c>
      <c r="I798" s="280"/>
      <c r="J798" s="280"/>
      <c r="K798" s="466">
        <v>1550</v>
      </c>
      <c r="L798" s="466">
        <v>1550</v>
      </c>
      <c r="M798" s="466">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25">
      <c r="A799" s="250"/>
      <c r="B799" s="259"/>
      <c r="C799" s="252">
        <f t="shared" si="302"/>
        <v>4</v>
      </c>
      <c r="D799" s="275"/>
      <c r="E799" s="330"/>
      <c r="F799" s="330"/>
      <c r="G799" s="275"/>
      <c r="H799" s="296" t="str">
        <f>H$250</f>
        <v>Spr</v>
      </c>
      <c r="I799" s="280"/>
      <c r="J799" s="280"/>
      <c r="K799" s="466">
        <v>1550</v>
      </c>
      <c r="L799" s="466">
        <v>1550</v>
      </c>
      <c r="M799" s="466">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25">
      <c r="A800" s="250"/>
      <c r="B800" s="259"/>
      <c r="C800" s="252">
        <f t="shared" si="302"/>
        <v>4</v>
      </c>
      <c r="D800" s="275"/>
      <c r="E800" s="330"/>
      <c r="F800" s="330"/>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25">
      <c r="A801" s="250"/>
      <c r="B801" s="259"/>
      <c r="C801" s="252">
        <f t="shared" si="302"/>
        <v>4</v>
      </c>
      <c r="D801" s="275"/>
      <c r="E801" s="330"/>
      <c r="F801" s="330"/>
      <c r="G801" s="275"/>
      <c r="H801" s="280"/>
      <c r="I801" s="280"/>
      <c r="J801" s="280"/>
      <c r="K801" s="303" t="s">
        <v>608</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25">
      <c r="A802" s="250"/>
      <c r="B802" s="259"/>
      <c r="C802" s="252">
        <f t="shared" si="302"/>
        <v>4</v>
      </c>
      <c r="D802" s="275"/>
      <c r="E802" s="330"/>
      <c r="F802" s="330"/>
      <c r="G802" s="275"/>
      <c r="H802" s="296" t="str">
        <f>H$248</f>
        <v>Aut</v>
      </c>
      <c r="I802" s="280"/>
      <c r="J802" s="280"/>
      <c r="K802" s="408">
        <f>(K792-K787)/30.5</f>
        <v>35.934426229508198</v>
      </c>
      <c r="L802" s="408">
        <f>(L792-L787)/30.5</f>
        <v>35.934426229508198</v>
      </c>
      <c r="M802" s="408">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25">
      <c r="A803" s="250"/>
      <c r="B803" s="259"/>
      <c r="C803" s="252">
        <f t="shared" si="302"/>
        <v>4</v>
      </c>
      <c r="D803" s="275"/>
      <c r="E803" s="330"/>
      <c r="F803" s="330"/>
      <c r="G803" s="275"/>
      <c r="H803" s="296" t="str">
        <f>H$249</f>
        <v>Win</v>
      </c>
      <c r="I803" s="280"/>
      <c r="J803" s="280"/>
      <c r="K803" s="408">
        <f t="shared" ref="K803:M804" si="307">(K793-K788)/30.5</f>
        <v>35.934426229508198</v>
      </c>
      <c r="L803" s="408">
        <f t="shared" si="307"/>
        <v>35.934426229508198</v>
      </c>
      <c r="M803" s="408">
        <f t="shared" si="307"/>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25">
      <c r="A804" s="250"/>
      <c r="B804" s="259"/>
      <c r="C804" s="252">
        <f t="shared" si="302"/>
        <v>4</v>
      </c>
      <c r="D804" s="275"/>
      <c r="E804" s="330"/>
      <c r="F804" s="330"/>
      <c r="G804" s="275"/>
      <c r="H804" s="296" t="str">
        <f>H$250</f>
        <v>Spr</v>
      </c>
      <c r="I804" s="280"/>
      <c r="J804" s="280"/>
      <c r="K804" s="408">
        <f t="shared" si="307"/>
        <v>35.934426229508198</v>
      </c>
      <c r="L804" s="408">
        <f t="shared" si="307"/>
        <v>35.934426229508198</v>
      </c>
      <c r="M804" s="408">
        <f t="shared" si="307"/>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0999999999999996" hidden="1" customHeight="1" outlineLevel="2" x14ac:dyDescent="0.2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395</v>
      </c>
      <c r="AR805" s="262"/>
      <c r="AS805" s="250"/>
      <c r="AT805" s="250"/>
      <c r="AU805" s="250"/>
    </row>
    <row r="806" spans="1:47" ht="5.0999999999999996" hidden="1" customHeight="1" outlineLevel="2" x14ac:dyDescent="0.2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0999999999999996" customHeight="1" outlineLevel="1" x14ac:dyDescent="0.2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116</v>
      </c>
      <c r="AS807" s="250"/>
      <c r="AT807" s="250"/>
      <c r="AU807" s="250"/>
    </row>
    <row r="808" spans="1:47" ht="5.0999999999999996" customHeight="1" collapsed="1" x14ac:dyDescent="0.2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hidden="1" outlineLevel="2" x14ac:dyDescent="0.2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hidden="1" outlineLevel="2" x14ac:dyDescent="0.2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0999999999999996" customHeight="1" thickBot="1" x14ac:dyDescent="0.3">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0999999999999996" customHeight="1" outlineLevel="1" collapsed="1" x14ac:dyDescent="0.2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2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00000000000001" customHeight="1" x14ac:dyDescent="0.25">
      <c r="A814" s="250"/>
      <c r="B814" s="259"/>
      <c r="C814" s="252">
        <v>1.02</v>
      </c>
      <c r="D814" s="263"/>
      <c r="E814" s="323" t="s">
        <v>383</v>
      </c>
      <c r="F814" s="324"/>
      <c r="G814" s="264"/>
      <c r="H814" s="613"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4"/>
      <c r="AB814" s="404"/>
      <c r="AC814" s="404"/>
      <c r="AD814" s="291"/>
      <c r="AE814" s="291"/>
      <c r="AF814" s="291"/>
      <c r="AG814" s="291"/>
      <c r="AH814" s="291"/>
      <c r="AI814" s="291"/>
      <c r="AJ814" s="291"/>
      <c r="AK814" s="291"/>
      <c r="AL814" s="291"/>
      <c r="AM814" s="291"/>
      <c r="AN814" s="291"/>
      <c r="AO814" s="291"/>
      <c r="AP814" s="291"/>
      <c r="AQ814" s="326"/>
      <c r="AR814" s="262"/>
      <c r="AS814" s="250"/>
      <c r="AT814" s="250"/>
      <c r="AU814" s="250"/>
    </row>
    <row r="815" spans="1:47" ht="37.5" outlineLevel="1" collapsed="1" x14ac:dyDescent="0.25">
      <c r="A815" s="250"/>
      <c r="B815" s="259"/>
      <c r="C815" s="252">
        <f>INT($C$814)+1.02</f>
        <v>2.02</v>
      </c>
      <c r="D815" s="263"/>
      <c r="E815" s="323" t="s">
        <v>385</v>
      </c>
      <c r="F815" s="327">
        <v>1</v>
      </c>
      <c r="G815" s="268"/>
      <c r="H815" s="409" t="s">
        <v>609</v>
      </c>
      <c r="I815" s="270"/>
      <c r="J815" s="270"/>
      <c r="K815" s="270"/>
      <c r="L815" s="270"/>
      <c r="M815" s="270"/>
      <c r="N815" s="270"/>
      <c r="O815" s="270"/>
      <c r="P815" s="270"/>
      <c r="Q815" s="270"/>
      <c r="R815" s="270"/>
      <c r="S815" s="270"/>
      <c r="T815" s="270"/>
      <c r="U815" s="270"/>
      <c r="V815" s="270"/>
      <c r="W815" s="270"/>
      <c r="X815" s="270"/>
      <c r="Y815" s="270"/>
      <c r="Z815" s="270"/>
      <c r="AA815" s="405"/>
      <c r="AB815" s="405"/>
      <c r="AC815" s="405"/>
      <c r="AD815" s="270"/>
      <c r="AE815" s="270"/>
      <c r="AF815" s="270"/>
      <c r="AG815" s="270"/>
      <c r="AH815" s="270"/>
      <c r="AI815" s="270"/>
      <c r="AJ815" s="270"/>
      <c r="AK815" s="270"/>
      <c r="AL815" s="270"/>
      <c r="AM815" s="270"/>
      <c r="AN815" s="270"/>
      <c r="AO815" s="270"/>
      <c r="AP815" s="270"/>
      <c r="AQ815" s="329"/>
      <c r="AR815" s="262"/>
      <c r="AS815" s="250"/>
      <c r="AT815" s="250"/>
      <c r="AU815" s="250"/>
    </row>
    <row r="816" spans="1:47" ht="5.0999999999999996" hidden="1" customHeight="1" outlineLevel="2" x14ac:dyDescent="0.2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hidden="1" outlineLevel="2" x14ac:dyDescent="0.25">
      <c r="A817" s="250"/>
      <c r="B817" s="259"/>
      <c r="C817" s="252">
        <f>INT($C$814)+2</f>
        <v>3</v>
      </c>
      <c r="D817" s="260"/>
      <c r="E817" s="330"/>
      <c r="F817" s="330"/>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hidden="1" outlineLevel="2" x14ac:dyDescent="0.25">
      <c r="A818" s="250"/>
      <c r="B818" s="259"/>
      <c r="C818" s="252">
        <f>INT($C$814)+2</f>
        <v>3</v>
      </c>
      <c r="D818" s="260"/>
      <c r="E818" s="330"/>
      <c r="F818" s="330"/>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hidden="1" outlineLevel="2" x14ac:dyDescent="0.25">
      <c r="A819" s="250"/>
      <c r="B819" s="259"/>
      <c r="C819" s="252">
        <f>INT($C$814)+2</f>
        <v>3</v>
      </c>
      <c r="D819" s="260"/>
      <c r="E819" s="330"/>
      <c r="F819" s="330"/>
      <c r="G819" s="260"/>
      <c r="H819" s="274"/>
      <c r="I819" s="274"/>
      <c r="J819" s="274"/>
      <c r="K819" s="331" t="s">
        <v>428</v>
      </c>
      <c r="L819" s="331"/>
      <c r="M819" s="331"/>
      <c r="N819" s="331"/>
      <c r="O819" s="331" t="str">
        <f>K819</f>
        <v>Offspring</v>
      </c>
      <c r="P819" s="331"/>
      <c r="Q819" s="331"/>
      <c r="R819" s="331"/>
      <c r="S819" s="331" t="str">
        <f>O819</f>
        <v>Offspring</v>
      </c>
      <c r="T819" s="331"/>
      <c r="U819" s="331"/>
      <c r="V819" s="331"/>
      <c r="W819" s="274"/>
      <c r="X819" s="274"/>
      <c r="Y819" s="331" t="str">
        <f>K819</f>
        <v>Offspring</v>
      </c>
      <c r="Z819" s="331"/>
      <c r="AA819" s="331"/>
      <c r="AB819" s="331"/>
      <c r="AC819" s="331" t="str">
        <f>O819</f>
        <v>Offspring</v>
      </c>
      <c r="AD819" s="331"/>
      <c r="AE819" s="331"/>
      <c r="AF819" s="331"/>
      <c r="AG819" s="331"/>
      <c r="AH819" s="331"/>
      <c r="AI819" s="331"/>
      <c r="AJ819" s="331"/>
      <c r="AK819" s="331"/>
      <c r="AL819" s="331"/>
      <c r="AM819" s="331"/>
      <c r="AN819" s="331"/>
      <c r="AO819" s="331"/>
      <c r="AP819" s="331"/>
      <c r="AQ819" s="260"/>
      <c r="AR819" s="262"/>
      <c r="AS819" s="250"/>
      <c r="AT819" s="250"/>
      <c r="AU819" s="250"/>
    </row>
    <row r="820" spans="1:47" hidden="1" outlineLevel="2" x14ac:dyDescent="0.25">
      <c r="A820" s="250"/>
      <c r="B820" s="259"/>
      <c r="C820" s="252">
        <f>INT($C$814)+2</f>
        <v>3</v>
      </c>
      <c r="D820" s="260"/>
      <c r="E820" s="330"/>
      <c r="F820" s="330"/>
      <c r="G820" s="260"/>
      <c r="H820" s="274"/>
      <c r="I820" s="274"/>
      <c r="J820" s="274"/>
      <c r="K820" s="320" t="s">
        <v>491</v>
      </c>
      <c r="L820" s="320" t="s">
        <v>492</v>
      </c>
      <c r="M820" s="320" t="s">
        <v>493</v>
      </c>
      <c r="N820" s="320" t="s">
        <v>494</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8">L820</f>
        <v>BBM</v>
      </c>
      <c r="AA820" s="274" t="str">
        <f t="shared" si="308"/>
        <v>BBT</v>
      </c>
      <c r="AB820" s="274" t="str">
        <f t="shared" si="308"/>
        <v>BMT</v>
      </c>
      <c r="AC820" s="274" t="str">
        <f t="shared" si="308"/>
        <v>BBB</v>
      </c>
      <c r="AD820" s="274" t="str">
        <f t="shared" si="308"/>
        <v>BBM</v>
      </c>
      <c r="AE820" s="274" t="str">
        <f t="shared" si="308"/>
        <v>BBT</v>
      </c>
      <c r="AF820" s="274" t="str">
        <f t="shared" si="308"/>
        <v>BMT</v>
      </c>
      <c r="AG820" s="274"/>
      <c r="AH820" s="274"/>
      <c r="AI820" s="274"/>
      <c r="AJ820" s="274"/>
      <c r="AK820" s="274"/>
      <c r="AL820" s="274"/>
      <c r="AM820" s="274"/>
      <c r="AN820" s="274"/>
      <c r="AO820" s="274"/>
      <c r="AP820" s="274"/>
      <c r="AQ820" s="260"/>
      <c r="AR820" s="262"/>
      <c r="AS820" s="250"/>
      <c r="AT820" s="250"/>
      <c r="AU820" s="250"/>
    </row>
    <row r="821" spans="1:47" ht="11.85" hidden="1" customHeight="1" outlineLevel="2" collapsed="1" x14ac:dyDescent="0.25">
      <c r="A821" s="250"/>
      <c r="B821" s="259" t="s">
        <v>388</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25">
      <c r="A822" s="250"/>
      <c r="B822" s="259"/>
      <c r="C822" s="252">
        <f>INT(MAX($C$833:$C$863))+1</f>
        <v>6</v>
      </c>
      <c r="D822" s="275"/>
      <c r="E822" s="330"/>
      <c r="F822" s="330"/>
      <c r="G822" s="275"/>
      <c r="H822" s="330"/>
      <c r="I822" s="330"/>
      <c r="J822" s="330"/>
      <c r="K822" s="330"/>
      <c r="L822" s="330"/>
      <c r="M822" s="330"/>
      <c r="N822" s="330"/>
      <c r="O822" s="330"/>
      <c r="P822" s="330"/>
      <c r="Q822" s="330"/>
      <c r="R822" s="330"/>
      <c r="S822" s="330"/>
      <c r="T822" s="330"/>
      <c r="U822" s="330"/>
      <c r="V822" s="330"/>
      <c r="W822" s="330"/>
      <c r="X822" s="330"/>
      <c r="Y822" s="330"/>
      <c r="Z822" s="330"/>
      <c r="AA822" s="330"/>
      <c r="AB822" s="330"/>
      <c r="AC822" s="330"/>
      <c r="AD822" s="330"/>
      <c r="AE822" s="330"/>
      <c r="AF822" s="330"/>
      <c r="AG822" s="330"/>
      <c r="AH822" s="330"/>
      <c r="AI822" s="330"/>
      <c r="AJ822" s="330"/>
      <c r="AK822" s="330"/>
      <c r="AL822" s="330"/>
      <c r="AM822" s="330"/>
      <c r="AN822" s="330"/>
      <c r="AO822" s="330"/>
      <c r="AP822" s="330"/>
      <c r="AQ822" s="275"/>
      <c r="AR822" s="262"/>
      <c r="AS822" s="250"/>
      <c r="AT822" s="250"/>
      <c r="AU822" s="250"/>
    </row>
    <row r="823" spans="1:47" hidden="1" outlineLevel="4" x14ac:dyDescent="0.25">
      <c r="A823" s="250"/>
      <c r="B823" s="259" t="s">
        <v>389</v>
      </c>
      <c r="C823" s="252">
        <f>INT(MAX($C$833:$C$863))+1</f>
        <v>6</v>
      </c>
      <c r="D823" s="275" t="s">
        <v>390</v>
      </c>
      <c r="E823" s="330"/>
      <c r="F823" s="330"/>
      <c r="G823" s="275"/>
      <c r="H823" s="330"/>
      <c r="I823" s="330"/>
      <c r="J823" s="330"/>
      <c r="K823" s="330"/>
      <c r="L823" s="330"/>
      <c r="M823" s="330"/>
      <c r="N823" s="330"/>
      <c r="O823" s="330"/>
      <c r="P823" s="330"/>
      <c r="Q823" s="330"/>
      <c r="R823" s="330"/>
      <c r="S823" s="330"/>
      <c r="T823" s="330"/>
      <c r="U823" s="330"/>
      <c r="V823" s="330"/>
      <c r="W823" s="330"/>
      <c r="X823" s="330"/>
      <c r="Y823" s="330"/>
      <c r="Z823" s="330"/>
      <c r="AA823" s="330"/>
      <c r="AB823" s="330"/>
      <c r="AC823" s="330"/>
      <c r="AD823" s="330"/>
      <c r="AE823" s="330"/>
      <c r="AF823" s="330"/>
      <c r="AG823" s="330"/>
      <c r="AH823" s="330"/>
      <c r="AI823" s="330"/>
      <c r="AJ823" s="330"/>
      <c r="AK823" s="330"/>
      <c r="AL823" s="330"/>
      <c r="AM823" s="330"/>
      <c r="AN823" s="330"/>
      <c r="AO823" s="330"/>
      <c r="AP823" s="330"/>
      <c r="AQ823" s="275"/>
      <c r="AR823" s="262"/>
      <c r="AS823" s="250"/>
      <c r="AT823" s="250"/>
      <c r="AU823" s="250"/>
    </row>
    <row r="824" spans="1:47" outlineLevel="1" collapsed="1" x14ac:dyDescent="0.25">
      <c r="A824" s="250"/>
      <c r="B824" s="259"/>
      <c r="C824" s="252">
        <f>INT($C$814)+1</f>
        <v>2</v>
      </c>
      <c r="D824" s="275"/>
      <c r="E824" s="330"/>
      <c r="F824" s="330"/>
      <c r="G824" s="275"/>
      <c r="H824" s="333" t="s">
        <v>610</v>
      </c>
      <c r="I824" s="293"/>
      <c r="J824" s="265"/>
      <c r="K824" s="265"/>
      <c r="L824" s="265"/>
      <c r="M824" s="265"/>
      <c r="N824" s="265"/>
      <c r="O824" s="265"/>
      <c r="P824" s="265"/>
      <c r="Q824" s="265"/>
      <c r="R824" s="265"/>
      <c r="S824" s="265"/>
      <c r="T824" s="265"/>
      <c r="U824" s="265"/>
      <c r="V824" s="265"/>
      <c r="W824" s="265"/>
      <c r="X824" s="265"/>
      <c r="Y824" s="322"/>
      <c r="Z824" s="322"/>
      <c r="AA824" s="322"/>
      <c r="AB824" s="322"/>
      <c r="AC824" s="322"/>
      <c r="AD824" s="322"/>
      <c r="AE824" s="322"/>
      <c r="AF824" s="322"/>
      <c r="AG824" s="322"/>
      <c r="AH824" s="322"/>
      <c r="AI824" s="322"/>
      <c r="AJ824" s="322"/>
      <c r="AK824" s="322"/>
      <c r="AL824" s="322"/>
      <c r="AM824" s="322"/>
      <c r="AN824" s="322"/>
      <c r="AO824" s="322"/>
      <c r="AP824" s="322"/>
      <c r="AQ824" s="275"/>
      <c r="AR824" s="262"/>
      <c r="AS824" s="250"/>
      <c r="AT824" s="250"/>
      <c r="AU824" s="250"/>
    </row>
    <row r="825" spans="1:47" ht="5.0999999999999996" hidden="1" customHeight="1" outlineLevel="3" x14ac:dyDescent="0.25">
      <c r="A825" s="250"/>
      <c r="B825" s="259"/>
      <c r="C825" s="252">
        <f>INT($C$814)+3.005</f>
        <v>4.0049999999999999</v>
      </c>
      <c r="D825" s="275" t="s">
        <v>391</v>
      </c>
      <c r="E825" s="275"/>
      <c r="F825" s="275"/>
      <c r="G825" s="275"/>
      <c r="H825" s="334"/>
      <c r="I825" s="334"/>
      <c r="J825" s="334"/>
      <c r="K825" s="334"/>
      <c r="L825" s="334"/>
      <c r="M825" s="334"/>
      <c r="N825" s="334"/>
      <c r="O825" s="334"/>
      <c r="P825" s="334"/>
      <c r="Q825" s="334"/>
      <c r="R825" s="334"/>
      <c r="S825" s="334"/>
      <c r="T825" s="334"/>
      <c r="U825" s="334"/>
      <c r="V825" s="334"/>
      <c r="W825" s="334"/>
      <c r="X825" s="334"/>
      <c r="Y825" s="334"/>
      <c r="Z825" s="334"/>
      <c r="AA825" s="334"/>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hidden="1" outlineLevel="2" x14ac:dyDescent="0.25">
      <c r="A826" s="250"/>
      <c r="B826" s="259"/>
      <c r="C826" s="252">
        <f>INT($C$814)+2</f>
        <v>3</v>
      </c>
      <c r="D826" s="275"/>
      <c r="E826" s="330"/>
      <c r="F826" s="330"/>
      <c r="G826" s="275"/>
      <c r="H826" s="557" t="s">
        <v>1015</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hidden="1" customHeight="1" outlineLevel="2" collapsed="1" x14ac:dyDescent="0.25">
      <c r="A827" s="250"/>
      <c r="B827" s="259"/>
      <c r="C827" s="252">
        <f>INT($C$814)+2</f>
        <v>3</v>
      </c>
      <c r="D827" s="275"/>
      <c r="E827" s="330"/>
      <c r="F827" s="330"/>
      <c r="G827" s="275"/>
      <c r="H827" s="376"/>
      <c r="I827" s="411" t="s">
        <v>612</v>
      </c>
      <c r="J827" s="376" t="s">
        <v>613</v>
      </c>
      <c r="K827" s="344"/>
      <c r="L827" s="344"/>
      <c r="M827" s="344"/>
      <c r="N827" s="344"/>
      <c r="O827" s="344"/>
      <c r="P827" s="344"/>
      <c r="Q827" s="344"/>
      <c r="R827" s="344"/>
      <c r="S827" s="344"/>
      <c r="T827" s="344"/>
      <c r="U827" s="344"/>
      <c r="V827" s="344"/>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25">
      <c r="A828" s="250"/>
      <c r="B828" s="259"/>
      <c r="C828" s="252">
        <f>INT($C$814)+4</f>
        <v>5</v>
      </c>
      <c r="D828" s="275"/>
      <c r="E828" s="330"/>
      <c r="F828" s="330"/>
      <c r="G828" s="275"/>
      <c r="H828" s="412"/>
      <c r="I828" s="413">
        <v>0</v>
      </c>
      <c r="J828" s="413" t="s">
        <v>615</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4"/>
      <c r="AI828" s="414"/>
      <c r="AJ828" s="414"/>
      <c r="AK828" s="414"/>
      <c r="AL828" s="414"/>
      <c r="AM828" s="414"/>
      <c r="AN828" s="414"/>
      <c r="AO828" s="414"/>
      <c r="AP828" s="414"/>
      <c r="AQ828" s="275"/>
      <c r="AR828" s="262"/>
      <c r="AS828" s="250"/>
      <c r="AT828" s="250"/>
      <c r="AU828" s="250"/>
    </row>
    <row r="829" spans="1:47" hidden="1" outlineLevel="4" x14ac:dyDescent="0.25">
      <c r="A829" s="250"/>
      <c r="B829" s="259"/>
      <c r="C829" s="252">
        <f>INT($C$814)+4</f>
        <v>5</v>
      </c>
      <c r="D829" s="275"/>
      <c r="E829" s="330"/>
      <c r="F829" s="330"/>
      <c r="G829" s="275"/>
      <c r="H829" s="296"/>
      <c r="I829" s="302">
        <v>1</v>
      </c>
      <c r="J829" s="296" t="s">
        <v>616</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4"/>
      <c r="AI829" s="414"/>
      <c r="AJ829" s="414"/>
      <c r="AK829" s="414"/>
      <c r="AL829" s="414"/>
      <c r="AM829" s="414"/>
      <c r="AN829" s="414"/>
      <c r="AO829" s="414"/>
      <c r="AP829" s="414"/>
      <c r="AQ829" s="275"/>
      <c r="AR829" s="262"/>
      <c r="AS829" s="250"/>
      <c r="AT829" s="250"/>
      <c r="AU829" s="250"/>
    </row>
    <row r="830" spans="1:47" hidden="1" outlineLevel="4" x14ac:dyDescent="0.25">
      <c r="A830" s="250"/>
      <c r="B830" s="259"/>
      <c r="C830" s="252">
        <f>INT($C$814)+4</f>
        <v>5</v>
      </c>
      <c r="D830" s="275"/>
      <c r="E830" s="330"/>
      <c r="F830" s="330"/>
      <c r="G830" s="275"/>
      <c r="H830" s="296"/>
      <c r="I830" s="302">
        <v>2</v>
      </c>
      <c r="J830" s="296" t="s">
        <v>617</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4"/>
      <c r="AI830" s="414"/>
      <c r="AJ830" s="414"/>
      <c r="AK830" s="414"/>
      <c r="AL830" s="414"/>
      <c r="AM830" s="414"/>
      <c r="AN830" s="414"/>
      <c r="AO830" s="414"/>
      <c r="AP830" s="414"/>
      <c r="AQ830" s="275"/>
      <c r="AR830" s="262"/>
      <c r="AS830" s="250"/>
      <c r="AT830" s="250"/>
      <c r="AU830" s="250"/>
    </row>
    <row r="831" spans="1:47" ht="5.0999999999999996" hidden="1" customHeight="1" outlineLevel="2" x14ac:dyDescent="0.2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395</v>
      </c>
      <c r="AR831" s="262"/>
      <c r="AS831" s="250"/>
      <c r="AT831" s="250"/>
      <c r="AU831" s="250"/>
    </row>
    <row r="832" spans="1:47" outlineLevel="1" collapsed="1" x14ac:dyDescent="0.25">
      <c r="A832" s="250"/>
      <c r="B832" s="259"/>
      <c r="C832" s="252">
        <f>INT($C$814)+1</f>
        <v>2</v>
      </c>
      <c r="D832" s="275"/>
      <c r="E832" s="330"/>
      <c r="F832" s="330"/>
      <c r="G832" s="275"/>
      <c r="H832" s="333" t="s">
        <v>618</v>
      </c>
      <c r="I832" s="293"/>
      <c r="J832" s="265"/>
      <c r="K832" s="265"/>
      <c r="L832" s="265"/>
      <c r="M832" s="265"/>
      <c r="N832" s="265"/>
      <c r="O832" s="265"/>
      <c r="P832" s="265"/>
      <c r="Q832" s="265"/>
      <c r="R832" s="265"/>
      <c r="S832" s="265"/>
      <c r="T832" s="265"/>
      <c r="U832" s="265"/>
      <c r="V832" s="265"/>
      <c r="W832" s="265"/>
      <c r="X832" s="265"/>
      <c r="Y832" s="322"/>
      <c r="Z832" s="322"/>
      <c r="AA832" s="322"/>
      <c r="AB832" s="322"/>
      <c r="AC832" s="322"/>
      <c r="AD832" s="322"/>
      <c r="AE832" s="322"/>
      <c r="AF832" s="322"/>
      <c r="AG832" s="322"/>
      <c r="AH832" s="322"/>
      <c r="AI832" s="322"/>
      <c r="AJ832" s="322"/>
      <c r="AK832" s="322"/>
      <c r="AL832" s="322"/>
      <c r="AM832" s="322"/>
      <c r="AN832" s="322"/>
      <c r="AO832" s="322"/>
      <c r="AP832" s="322"/>
      <c r="AQ832" s="275"/>
      <c r="AR832" s="262"/>
      <c r="AS832" s="250"/>
      <c r="AT832" s="250"/>
      <c r="AU832" s="250"/>
    </row>
    <row r="833" spans="1:47" ht="5.0999999999999996" hidden="1" customHeight="1" outlineLevel="3" x14ac:dyDescent="0.25">
      <c r="A833" s="250"/>
      <c r="B833" s="259"/>
      <c r="C833" s="252">
        <f>INT($C$814)+3.005</f>
        <v>4.0049999999999999</v>
      </c>
      <c r="D833" s="275" t="s">
        <v>391</v>
      </c>
      <c r="E833" s="275"/>
      <c r="F833" s="275"/>
      <c r="G833" s="275"/>
      <c r="H833" s="334"/>
      <c r="I833" s="334"/>
      <c r="J833" s="334"/>
      <c r="K833" s="334"/>
      <c r="L833" s="334"/>
      <c r="M833" s="334"/>
      <c r="N833" s="334"/>
      <c r="O833" s="334"/>
      <c r="P833" s="334"/>
      <c r="Q833" s="334"/>
      <c r="R833" s="334"/>
      <c r="S833" s="334"/>
      <c r="T833" s="334"/>
      <c r="U833" s="334"/>
      <c r="V833" s="334"/>
      <c r="W833" s="334"/>
      <c r="X833" s="334"/>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hidden="1" outlineLevel="2" x14ac:dyDescent="0.25">
      <c r="A834" s="250"/>
      <c r="B834" s="259"/>
      <c r="C834" s="252">
        <f>INT($C$814)+2</f>
        <v>3</v>
      </c>
      <c r="D834" s="275"/>
      <c r="E834" s="330"/>
      <c r="F834" s="330"/>
      <c r="G834" s="275"/>
      <c r="H834" s="557" t="s">
        <v>1014</v>
      </c>
      <c r="I834" s="280"/>
      <c r="J834" s="280"/>
      <c r="K834" s="296">
        <f>i_s_len</f>
        <v>8</v>
      </c>
      <c r="L834" s="283">
        <v>3</v>
      </c>
      <c r="M834" s="280"/>
      <c r="N834" s="281" t="s">
        <v>619</v>
      </c>
      <c r="O834" s="280"/>
      <c r="P834" s="280"/>
      <c r="Q834" s="280"/>
      <c r="R834" s="280"/>
      <c r="S834" s="280"/>
      <c r="T834" s="280"/>
      <c r="U834" s="280"/>
      <c r="V834" s="280"/>
      <c r="W834" s="280"/>
      <c r="X834" s="280"/>
      <c r="Y834" s="410" t="s">
        <v>611</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hidden="1" customHeight="1" outlineLevel="2" collapsed="1" x14ac:dyDescent="0.25">
      <c r="A835" s="250"/>
      <c r="B835" s="259"/>
      <c r="C835" s="252">
        <f>INT($C$814)+2</f>
        <v>3</v>
      </c>
      <c r="D835" s="275"/>
      <c r="E835" s="330"/>
      <c r="F835" s="330"/>
      <c r="G835" s="275"/>
      <c r="H835" s="376" t="s">
        <v>620</v>
      </c>
      <c r="I835" s="376" t="s">
        <v>612</v>
      </c>
      <c r="J835" s="376" t="s">
        <v>613</v>
      </c>
      <c r="K835" s="344" t="s">
        <v>1103</v>
      </c>
      <c r="L835" s="344"/>
      <c r="M835" s="344"/>
      <c r="N835" s="344"/>
      <c r="O835" s="344" t="s">
        <v>614</v>
      </c>
      <c r="P835" s="344"/>
      <c r="Q835" s="344"/>
      <c r="R835" s="344"/>
      <c r="S835" s="280"/>
      <c r="T835" s="280"/>
      <c r="U835" s="280"/>
      <c r="V835" s="280"/>
      <c r="W835" s="280"/>
      <c r="X835" s="280"/>
      <c r="Y835" s="415" t="s">
        <v>1103</v>
      </c>
      <c r="Z835" s="415"/>
      <c r="AA835" s="415"/>
      <c r="AB835" s="415"/>
      <c r="AC835" s="415" t="s">
        <v>614</v>
      </c>
      <c r="AD835" s="415"/>
      <c r="AE835" s="415"/>
      <c r="AF835" s="415"/>
      <c r="AG835" s="280"/>
      <c r="AH835" s="280"/>
      <c r="AI835" s="280"/>
      <c r="AJ835" s="280"/>
      <c r="AK835" s="280"/>
      <c r="AL835" s="280"/>
      <c r="AM835" s="280"/>
      <c r="AN835" s="280"/>
      <c r="AO835" s="280"/>
      <c r="AP835" s="280"/>
      <c r="AQ835" s="275"/>
      <c r="AR835" s="262"/>
      <c r="AS835" s="250"/>
      <c r="AT835" s="250"/>
      <c r="AU835" s="250"/>
    </row>
    <row r="836" spans="1:47" hidden="1" outlineLevel="4" x14ac:dyDescent="0.25">
      <c r="A836" s="250"/>
      <c r="B836" s="259"/>
      <c r="C836" s="252">
        <f t="shared" ref="C836:C844" si="309">INT($C$814)+4</f>
        <v>5</v>
      </c>
      <c r="D836" s="275"/>
      <c r="E836" s="330"/>
      <c r="F836" s="330"/>
      <c r="G836" s="275"/>
      <c r="H836" s="412" t="s">
        <v>621</v>
      </c>
      <c r="I836" s="413">
        <v>0</v>
      </c>
      <c r="J836" s="413" t="s">
        <v>622</v>
      </c>
      <c r="K836" s="416"/>
      <c r="L836" s="416"/>
      <c r="M836" s="416"/>
      <c r="N836" s="416"/>
      <c r="O836" s="417"/>
      <c r="P836" s="417"/>
      <c r="Q836" s="417"/>
      <c r="R836" s="417"/>
      <c r="S836" s="669" t="s">
        <v>1012</v>
      </c>
      <c r="T836" s="280"/>
      <c r="U836" s="280"/>
      <c r="V836" s="280"/>
      <c r="W836" s="280"/>
      <c r="X836" s="280"/>
      <c r="Y836" s="418">
        <f>364*10</f>
        <v>3640</v>
      </c>
      <c r="Z836" s="418">
        <f t="shared" ref="Z836:AB844" si="310">364*10</f>
        <v>3640</v>
      </c>
      <c r="AA836" s="418">
        <f t="shared" si="310"/>
        <v>3640</v>
      </c>
      <c r="AB836" s="418">
        <f t="shared" si="310"/>
        <v>3640</v>
      </c>
      <c r="AC836" s="418">
        <v>10000</v>
      </c>
      <c r="AD836" s="418">
        <v>10000</v>
      </c>
      <c r="AE836" s="418">
        <v>10000</v>
      </c>
      <c r="AF836" s="418">
        <v>10000</v>
      </c>
      <c r="AG836" s="418"/>
      <c r="AH836" s="418"/>
      <c r="AI836" s="418"/>
      <c r="AJ836" s="418"/>
      <c r="AK836" s="418"/>
      <c r="AL836" s="418"/>
      <c r="AM836" s="418"/>
      <c r="AN836" s="418"/>
      <c r="AO836" s="738"/>
      <c r="AP836" s="738"/>
      <c r="AQ836" s="275"/>
      <c r="AR836" s="262"/>
      <c r="AS836" s="250"/>
      <c r="AT836" s="250"/>
      <c r="AU836" s="250"/>
    </row>
    <row r="837" spans="1:47" hidden="1" outlineLevel="4" x14ac:dyDescent="0.25">
      <c r="A837" s="250"/>
      <c r="B837" s="259"/>
      <c r="C837" s="252">
        <f t="shared" si="309"/>
        <v>5</v>
      </c>
      <c r="D837" s="275"/>
      <c r="E837" s="330"/>
      <c r="F837" s="330"/>
      <c r="G837" s="275"/>
      <c r="H837" s="296" t="s">
        <v>623</v>
      </c>
      <c r="I837" s="302"/>
      <c r="J837" s="296" t="s">
        <v>624</v>
      </c>
      <c r="K837" s="406"/>
      <c r="L837" s="406"/>
      <c r="M837" s="406"/>
      <c r="N837" s="406"/>
      <c r="O837" s="406"/>
      <c r="P837" s="406"/>
      <c r="Q837" s="406"/>
      <c r="R837" s="406"/>
      <c r="S837" s="280"/>
      <c r="T837" s="280"/>
      <c r="U837" s="280"/>
      <c r="V837" s="280"/>
      <c r="W837" s="280"/>
      <c r="X837" s="280"/>
      <c r="Y837" s="418">
        <f t="shared" ref="Y837:Y844" si="311">364*10</f>
        <v>3640</v>
      </c>
      <c r="Z837" s="418">
        <f t="shared" si="310"/>
        <v>3640</v>
      </c>
      <c r="AA837" s="418">
        <f t="shared" si="310"/>
        <v>3640</v>
      </c>
      <c r="AB837" s="418">
        <f t="shared" si="310"/>
        <v>3640</v>
      </c>
      <c r="AC837" s="418">
        <v>10000</v>
      </c>
      <c r="AD837" s="418">
        <v>10000</v>
      </c>
      <c r="AE837" s="418">
        <v>10000</v>
      </c>
      <c r="AF837" s="418">
        <v>10000</v>
      </c>
      <c r="AG837" s="414"/>
      <c r="AH837" s="414"/>
      <c r="AI837" s="414"/>
      <c r="AJ837" s="414"/>
      <c r="AK837" s="414"/>
      <c r="AL837" s="414"/>
      <c r="AM837" s="414"/>
      <c r="AN837" s="414"/>
      <c r="AO837" s="414"/>
      <c r="AP837" s="414"/>
      <c r="AQ837" s="275"/>
      <c r="AR837" s="262"/>
      <c r="AS837" s="250"/>
      <c r="AT837" s="250"/>
      <c r="AU837" s="250"/>
    </row>
    <row r="838" spans="1:47" hidden="1" outlineLevel="4" x14ac:dyDescent="0.25">
      <c r="A838" s="250"/>
      <c r="B838" s="259"/>
      <c r="C838" s="252">
        <f t="shared" si="309"/>
        <v>5</v>
      </c>
      <c r="D838" s="275"/>
      <c r="E838" s="330"/>
      <c r="F838" s="330"/>
      <c r="G838" s="275"/>
      <c r="H838" s="296" t="s">
        <v>625</v>
      </c>
      <c r="I838" s="302"/>
      <c r="J838" s="296" t="s">
        <v>624</v>
      </c>
      <c r="K838" s="406"/>
      <c r="L838" s="406"/>
      <c r="M838" s="406"/>
      <c r="N838" s="406"/>
      <c r="O838" s="406"/>
      <c r="P838" s="406"/>
      <c r="Q838" s="406"/>
      <c r="R838" s="406"/>
      <c r="S838" s="280"/>
      <c r="T838" s="280"/>
      <c r="U838" s="280"/>
      <c r="V838" s="280"/>
      <c r="W838" s="280"/>
      <c r="X838" s="280"/>
      <c r="Y838" s="418">
        <f t="shared" si="311"/>
        <v>3640</v>
      </c>
      <c r="Z838" s="418">
        <f t="shared" si="310"/>
        <v>3640</v>
      </c>
      <c r="AA838" s="418">
        <f t="shared" si="310"/>
        <v>3640</v>
      </c>
      <c r="AB838" s="418">
        <f t="shared" si="310"/>
        <v>3640</v>
      </c>
      <c r="AC838" s="418">
        <v>10000</v>
      </c>
      <c r="AD838" s="418">
        <v>10000</v>
      </c>
      <c r="AE838" s="418">
        <v>10000</v>
      </c>
      <c r="AF838" s="418">
        <v>10000</v>
      </c>
      <c r="AG838" s="414"/>
      <c r="AH838" s="414"/>
      <c r="AI838" s="414"/>
      <c r="AJ838" s="414"/>
      <c r="AK838" s="414"/>
      <c r="AL838" s="414"/>
      <c r="AM838" s="414"/>
      <c r="AN838" s="414"/>
      <c r="AO838" s="414"/>
      <c r="AP838" s="414"/>
      <c r="AQ838" s="275"/>
      <c r="AR838" s="262"/>
      <c r="AS838" s="250"/>
      <c r="AT838" s="250"/>
      <c r="AU838" s="250"/>
    </row>
    <row r="839" spans="1:47" hidden="1" outlineLevel="4" x14ac:dyDescent="0.25">
      <c r="A839" s="250"/>
      <c r="B839" s="259"/>
      <c r="C839" s="252">
        <f t="shared" si="309"/>
        <v>5</v>
      </c>
      <c r="D839" s="275"/>
      <c r="E839" s="330"/>
      <c r="F839" s="330"/>
      <c r="G839" s="275"/>
      <c r="H839" s="296">
        <v>3</v>
      </c>
      <c r="I839" s="302"/>
      <c r="J839" s="296" t="s">
        <v>624</v>
      </c>
      <c r="K839" s="406"/>
      <c r="L839" s="406"/>
      <c r="M839" s="406"/>
      <c r="N839" s="406"/>
      <c r="O839" s="406"/>
      <c r="P839" s="406"/>
      <c r="Q839" s="406"/>
      <c r="R839" s="406"/>
      <c r="S839" s="280"/>
      <c r="T839" s="280"/>
      <c r="U839" s="280"/>
      <c r="V839" s="280"/>
      <c r="W839" s="280"/>
      <c r="X839" s="280"/>
      <c r="Y839" s="418">
        <f t="shared" si="311"/>
        <v>3640</v>
      </c>
      <c r="Z839" s="418">
        <f t="shared" si="310"/>
        <v>3640</v>
      </c>
      <c r="AA839" s="418">
        <f t="shared" si="310"/>
        <v>3640</v>
      </c>
      <c r="AB839" s="418">
        <f t="shared" si="310"/>
        <v>3640</v>
      </c>
      <c r="AC839" s="418">
        <v>10000</v>
      </c>
      <c r="AD839" s="418">
        <v>10000</v>
      </c>
      <c r="AE839" s="418">
        <v>10000</v>
      </c>
      <c r="AF839" s="418">
        <v>10000</v>
      </c>
      <c r="AG839" s="414"/>
      <c r="AH839" s="414"/>
      <c r="AI839" s="414"/>
      <c r="AJ839" s="414"/>
      <c r="AK839" s="414"/>
      <c r="AL839" s="414"/>
      <c r="AM839" s="414"/>
      <c r="AN839" s="414"/>
      <c r="AO839" s="414"/>
      <c r="AP839" s="414"/>
      <c r="AQ839" s="275"/>
      <c r="AR839" s="262"/>
      <c r="AS839" s="250"/>
      <c r="AT839" s="250"/>
      <c r="AU839" s="250"/>
    </row>
    <row r="840" spans="1:47" hidden="1" outlineLevel="4" x14ac:dyDescent="0.25">
      <c r="A840" s="250"/>
      <c r="B840" s="259"/>
      <c r="C840" s="252">
        <f t="shared" si="309"/>
        <v>5</v>
      </c>
      <c r="D840" s="275"/>
      <c r="E840" s="330"/>
      <c r="F840" s="330"/>
      <c r="G840" s="275"/>
      <c r="H840" s="296">
        <v>4</v>
      </c>
      <c r="I840" s="302"/>
      <c r="J840" s="296" t="s">
        <v>624</v>
      </c>
      <c r="K840" s="406"/>
      <c r="L840" s="406"/>
      <c r="M840" s="406"/>
      <c r="N840" s="406"/>
      <c r="O840" s="406"/>
      <c r="P840" s="406"/>
      <c r="Q840" s="406"/>
      <c r="R840" s="406"/>
      <c r="S840" s="280"/>
      <c r="T840" s="280"/>
      <c r="U840" s="280"/>
      <c r="V840" s="280"/>
      <c r="W840" s="280"/>
      <c r="X840" s="280"/>
      <c r="Y840" s="418">
        <f t="shared" si="311"/>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25">
      <c r="A841" s="250"/>
      <c r="B841" s="259"/>
      <c r="C841" s="252">
        <f t="shared" si="309"/>
        <v>5</v>
      </c>
      <c r="D841" s="275"/>
      <c r="E841" s="330"/>
      <c r="F841" s="330"/>
      <c r="G841" s="275"/>
      <c r="H841" s="296">
        <v>5</v>
      </c>
      <c r="I841" s="302"/>
      <c r="J841" s="296" t="s">
        <v>624</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25">
      <c r="A842" s="250"/>
      <c r="B842" s="259"/>
      <c r="C842" s="252">
        <f t="shared" si="309"/>
        <v>5</v>
      </c>
      <c r="D842" s="275"/>
      <c r="E842" s="330"/>
      <c r="F842" s="330"/>
      <c r="G842" s="275"/>
      <c r="H842" s="296">
        <v>6</v>
      </c>
      <c r="I842" s="302"/>
      <c r="J842" s="296" t="s">
        <v>624</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25">
      <c r="A843" s="250"/>
      <c r="B843" s="259"/>
      <c r="C843" s="252">
        <f t="shared" si="309"/>
        <v>5</v>
      </c>
      <c r="D843" s="275"/>
      <c r="E843" s="330"/>
      <c r="F843" s="330"/>
      <c r="G843" s="275"/>
      <c r="H843" s="296">
        <v>7</v>
      </c>
      <c r="I843" s="302"/>
      <c r="J843" s="296" t="s">
        <v>624</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25">
      <c r="A844" s="250"/>
      <c r="B844" s="259"/>
      <c r="C844" s="252">
        <f t="shared" si="309"/>
        <v>5</v>
      </c>
      <c r="D844" s="275"/>
      <c r="E844" s="330"/>
      <c r="F844" s="330"/>
      <c r="G844" s="275"/>
      <c r="H844" s="420">
        <v>8</v>
      </c>
      <c r="I844" s="421"/>
      <c r="J844" s="420" t="s">
        <v>624</v>
      </c>
      <c r="K844" s="422"/>
      <c r="L844" s="422"/>
      <c r="M844" s="422"/>
      <c r="N844" s="422"/>
      <c r="O844" s="423"/>
      <c r="P844" s="423"/>
      <c r="Q844" s="423"/>
      <c r="R844" s="423"/>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24"/>
      <c r="AH844" s="424"/>
      <c r="AI844" s="424"/>
      <c r="AJ844" s="424"/>
      <c r="AK844" s="424"/>
      <c r="AL844" s="424"/>
      <c r="AM844" s="424"/>
      <c r="AN844" s="424"/>
      <c r="AO844" s="738"/>
      <c r="AP844" s="738"/>
      <c r="AQ844" s="275"/>
      <c r="AR844" s="262"/>
      <c r="AS844" s="250"/>
      <c r="AT844" s="250"/>
      <c r="AU844" s="250"/>
    </row>
    <row r="845" spans="1:47" ht="15" hidden="1" customHeight="1" outlineLevel="3" x14ac:dyDescent="0.25">
      <c r="A845" s="250"/>
      <c r="B845" s="259"/>
      <c r="C845" s="252">
        <f t="shared" ref="C845:C862" si="312">INT($C$814)+3</f>
        <v>4</v>
      </c>
      <c r="D845" s="275"/>
      <c r="E845" s="330"/>
      <c r="F845" s="330"/>
      <c r="G845" s="275"/>
      <c r="H845" s="412" t="s">
        <v>621</v>
      </c>
      <c r="I845" s="413">
        <v>1</v>
      </c>
      <c r="J845" s="302" t="s">
        <v>626</v>
      </c>
      <c r="K845" s="419">
        <f>INT(4*30.4)</f>
        <v>121</v>
      </c>
      <c r="L845" s="419">
        <v>121</v>
      </c>
      <c r="M845" s="419">
        <v>121</v>
      </c>
      <c r="N845" s="419">
        <v>121</v>
      </c>
      <c r="O845" s="419"/>
      <c r="P845" s="419"/>
      <c r="Q845" s="419"/>
      <c r="R845" s="419"/>
      <c r="S845" s="868" t="s">
        <v>1133</v>
      </c>
      <c r="T845" s="869"/>
      <c r="U845" s="869"/>
      <c r="V845" s="869"/>
      <c r="W845" s="870"/>
      <c r="X845" s="280"/>
      <c r="Y845" s="425">
        <f t="shared" ref="Y845" si="313">IF(K845="",10*364,K845)</f>
        <v>121</v>
      </c>
      <c r="Z845" s="425">
        <f t="shared" ref="Z845" si="314">IF(L845="",10*364,L845)</f>
        <v>121</v>
      </c>
      <c r="AA845" s="425">
        <f t="shared" ref="AA845" si="315">IF(M845="",10*364,M845)</f>
        <v>121</v>
      </c>
      <c r="AB845" s="425">
        <f t="shared" ref="AB845" si="316">IF(N845="",10*364,N845)</f>
        <v>121</v>
      </c>
      <c r="AC845" s="670">
        <f>IF(O845="",10000,O845)</f>
        <v>10000</v>
      </c>
      <c r="AD845" s="670">
        <f t="shared" ref="AD845:AD862" si="317">IF(P845="",10000,P845)</f>
        <v>10000</v>
      </c>
      <c r="AE845" s="670">
        <f t="shared" ref="AE845:AE862" si="318">IF(Q845="",10000,Q845)</f>
        <v>10000</v>
      </c>
      <c r="AF845" s="670">
        <f t="shared" ref="AF845:AF862" si="319">IF(R845="",10000,R845)</f>
        <v>10000</v>
      </c>
      <c r="AG845" s="418"/>
      <c r="AH845" s="418"/>
      <c r="AI845" s="418"/>
      <c r="AJ845" s="418"/>
      <c r="AK845" s="418"/>
      <c r="AL845" s="418"/>
      <c r="AM845" s="418"/>
      <c r="AN845" s="418"/>
      <c r="AO845" s="738"/>
      <c r="AP845" s="738"/>
      <c r="AQ845" s="275"/>
      <c r="AR845" s="262"/>
      <c r="AS845" s="250"/>
      <c r="AT845" s="250"/>
      <c r="AU845" s="250"/>
    </row>
    <row r="846" spans="1:47" hidden="1" outlineLevel="3" x14ac:dyDescent="0.25">
      <c r="A846" s="250"/>
      <c r="B846" s="259"/>
      <c r="C846" s="252">
        <f t="shared" si="312"/>
        <v>4</v>
      </c>
      <c r="D846" s="275"/>
      <c r="E846" s="330"/>
      <c r="F846" s="330"/>
      <c r="G846" s="275"/>
      <c r="H846" s="296" t="s">
        <v>623</v>
      </c>
      <c r="I846" s="302"/>
      <c r="J846" s="296" t="s">
        <v>624</v>
      </c>
      <c r="K846" s="419">
        <v>364</v>
      </c>
      <c r="L846" s="419">
        <v>364</v>
      </c>
      <c r="M846" s="419">
        <v>364</v>
      </c>
      <c r="N846" s="419">
        <v>364</v>
      </c>
      <c r="O846" s="419"/>
      <c r="P846" s="419"/>
      <c r="Q846" s="419"/>
      <c r="R846" s="419"/>
      <c r="S846" s="871"/>
      <c r="T846" s="872"/>
      <c r="U846" s="872"/>
      <c r="V846" s="872"/>
      <c r="W846" s="873"/>
      <c r="X846" s="280"/>
      <c r="Y846" s="425">
        <f t="shared" ref="Y846:Y853" si="320">IF(K846="",10*364,K846)</f>
        <v>364</v>
      </c>
      <c r="Z846" s="425">
        <f t="shared" ref="Z846:Z853" si="321">IF(L846="",10*364,L846)</f>
        <v>364</v>
      </c>
      <c r="AA846" s="425">
        <f t="shared" ref="AA846:AA853" si="322">IF(M846="",10*364,M846)</f>
        <v>364</v>
      </c>
      <c r="AB846" s="425">
        <f t="shared" ref="AB846:AB853" si="323">IF(N846="",10*364,N846)</f>
        <v>364</v>
      </c>
      <c r="AC846" s="670">
        <f t="shared" ref="AC846:AC862" si="324">IF(O846="",10000,O846)</f>
        <v>10000</v>
      </c>
      <c r="AD846" s="670">
        <f t="shared" si="317"/>
        <v>10000</v>
      </c>
      <c r="AE846" s="670">
        <f t="shared" si="318"/>
        <v>10000</v>
      </c>
      <c r="AF846" s="670">
        <f t="shared" si="319"/>
        <v>10000</v>
      </c>
      <c r="AG846" s="414"/>
      <c r="AH846" s="414"/>
      <c r="AI846" s="414"/>
      <c r="AJ846" s="414"/>
      <c r="AK846" s="414"/>
      <c r="AL846" s="414"/>
      <c r="AM846" s="414"/>
      <c r="AN846" s="414"/>
      <c r="AO846" s="414"/>
      <c r="AP846" s="414"/>
      <c r="AQ846" s="275"/>
      <c r="AR846" s="262"/>
      <c r="AS846" s="250"/>
      <c r="AT846" s="250"/>
      <c r="AU846" s="250"/>
    </row>
    <row r="847" spans="1:47" hidden="1" outlineLevel="3" x14ac:dyDescent="0.25">
      <c r="A847" s="250"/>
      <c r="B847" s="259"/>
      <c r="C847" s="252">
        <f t="shared" si="312"/>
        <v>4</v>
      </c>
      <c r="D847" s="275"/>
      <c r="E847" s="330"/>
      <c r="F847" s="330"/>
      <c r="G847" s="275"/>
      <c r="H847" s="296" t="s">
        <v>625</v>
      </c>
      <c r="I847" s="302"/>
      <c r="J847" s="296" t="s">
        <v>624</v>
      </c>
      <c r="K847" s="419">
        <f t="shared" ref="K847:K853" si="325">K846+364</f>
        <v>728</v>
      </c>
      <c r="L847" s="419">
        <f t="shared" ref="L847:N847" si="326">L846+364</f>
        <v>728</v>
      </c>
      <c r="M847" s="419">
        <f t="shared" si="326"/>
        <v>728</v>
      </c>
      <c r="N847" s="419">
        <f t="shared" si="326"/>
        <v>728</v>
      </c>
      <c r="O847" s="419"/>
      <c r="P847" s="419"/>
      <c r="Q847" s="419"/>
      <c r="R847" s="419"/>
      <c r="S847" s="871"/>
      <c r="T847" s="872"/>
      <c r="U847" s="872"/>
      <c r="V847" s="872"/>
      <c r="W847" s="873"/>
      <c r="X847" s="280"/>
      <c r="Y847" s="425">
        <f t="shared" si="320"/>
        <v>728</v>
      </c>
      <c r="Z847" s="425">
        <f t="shared" si="321"/>
        <v>728</v>
      </c>
      <c r="AA847" s="425">
        <f t="shared" si="322"/>
        <v>728</v>
      </c>
      <c r="AB847" s="425">
        <f t="shared" si="323"/>
        <v>728</v>
      </c>
      <c r="AC847" s="670">
        <f t="shared" si="324"/>
        <v>10000</v>
      </c>
      <c r="AD847" s="670">
        <f t="shared" si="317"/>
        <v>10000</v>
      </c>
      <c r="AE847" s="670">
        <f t="shared" si="318"/>
        <v>10000</v>
      </c>
      <c r="AF847" s="670">
        <f t="shared" si="319"/>
        <v>10000</v>
      </c>
      <c r="AG847" s="414"/>
      <c r="AH847" s="414"/>
      <c r="AI847" s="414"/>
      <c r="AJ847" s="414"/>
      <c r="AK847" s="414"/>
      <c r="AL847" s="414"/>
      <c r="AM847" s="414"/>
      <c r="AN847" s="414"/>
      <c r="AO847" s="414"/>
      <c r="AP847" s="414"/>
      <c r="AQ847" s="275"/>
      <c r="AR847" s="262"/>
      <c r="AS847" s="250"/>
      <c r="AT847" s="250"/>
      <c r="AU847" s="250"/>
    </row>
    <row r="848" spans="1:47" hidden="1" outlineLevel="3" x14ac:dyDescent="0.25">
      <c r="A848" s="250"/>
      <c r="B848" s="259"/>
      <c r="C848" s="252">
        <f t="shared" si="312"/>
        <v>4</v>
      </c>
      <c r="D848" s="275"/>
      <c r="E848" s="330"/>
      <c r="F848" s="330"/>
      <c r="G848" s="275"/>
      <c r="H848" s="296">
        <v>3</v>
      </c>
      <c r="I848" s="302"/>
      <c r="J848" s="296" t="s">
        <v>624</v>
      </c>
      <c r="K848" s="419">
        <f t="shared" si="325"/>
        <v>1092</v>
      </c>
      <c r="L848" s="419">
        <f t="shared" ref="L848:N848" si="327">L847+364</f>
        <v>1092</v>
      </c>
      <c r="M848" s="419">
        <f t="shared" si="327"/>
        <v>1092</v>
      </c>
      <c r="N848" s="419">
        <f t="shared" si="327"/>
        <v>1092</v>
      </c>
      <c r="O848" s="419"/>
      <c r="P848" s="419"/>
      <c r="Q848" s="419"/>
      <c r="R848" s="419"/>
      <c r="S848" s="871"/>
      <c r="T848" s="872"/>
      <c r="U848" s="872"/>
      <c r="V848" s="872"/>
      <c r="W848" s="873"/>
      <c r="X848" s="280"/>
      <c r="Y848" s="425">
        <f t="shared" si="320"/>
        <v>1092</v>
      </c>
      <c r="Z848" s="425">
        <f t="shared" si="321"/>
        <v>1092</v>
      </c>
      <c r="AA848" s="425">
        <f t="shared" si="322"/>
        <v>1092</v>
      </c>
      <c r="AB848" s="425">
        <f t="shared" si="323"/>
        <v>1092</v>
      </c>
      <c r="AC848" s="670">
        <f t="shared" si="324"/>
        <v>10000</v>
      </c>
      <c r="AD848" s="670">
        <f t="shared" si="317"/>
        <v>10000</v>
      </c>
      <c r="AE848" s="670">
        <f t="shared" si="318"/>
        <v>10000</v>
      </c>
      <c r="AF848" s="670">
        <f t="shared" si="319"/>
        <v>10000</v>
      </c>
      <c r="AG848" s="414"/>
      <c r="AH848" s="414"/>
      <c r="AI848" s="414"/>
      <c r="AJ848" s="414"/>
      <c r="AK848" s="414"/>
      <c r="AL848" s="414"/>
      <c r="AM848" s="414"/>
      <c r="AN848" s="414"/>
      <c r="AO848" s="414"/>
      <c r="AP848" s="414"/>
      <c r="AQ848" s="275"/>
      <c r="AR848" s="262"/>
      <c r="AS848" s="250"/>
      <c r="AT848" s="250"/>
      <c r="AU848" s="250"/>
    </row>
    <row r="849" spans="1:47" hidden="1" outlineLevel="3" x14ac:dyDescent="0.25">
      <c r="A849" s="250"/>
      <c r="B849" s="259"/>
      <c r="C849" s="252">
        <f t="shared" si="312"/>
        <v>4</v>
      </c>
      <c r="D849" s="275"/>
      <c r="E849" s="330"/>
      <c r="F849" s="330"/>
      <c r="G849" s="275"/>
      <c r="H849" s="296">
        <v>4</v>
      </c>
      <c r="I849" s="302"/>
      <c r="J849" s="296" t="s">
        <v>624</v>
      </c>
      <c r="K849" s="419">
        <f t="shared" si="325"/>
        <v>1456</v>
      </c>
      <c r="L849" s="419">
        <f t="shared" ref="L849:N849" si="328">L848+364</f>
        <v>1456</v>
      </c>
      <c r="M849" s="419">
        <f t="shared" si="328"/>
        <v>1456</v>
      </c>
      <c r="N849" s="419">
        <f t="shared" si="328"/>
        <v>1456</v>
      </c>
      <c r="O849" s="419"/>
      <c r="P849" s="419"/>
      <c r="Q849" s="419"/>
      <c r="R849" s="419"/>
      <c r="S849" s="871"/>
      <c r="T849" s="872"/>
      <c r="U849" s="872"/>
      <c r="V849" s="872"/>
      <c r="W849" s="873"/>
      <c r="X849" s="280"/>
      <c r="Y849" s="425">
        <f t="shared" si="320"/>
        <v>1456</v>
      </c>
      <c r="Z849" s="425">
        <f t="shared" si="321"/>
        <v>1456</v>
      </c>
      <c r="AA849" s="425">
        <f t="shared" si="322"/>
        <v>1456</v>
      </c>
      <c r="AB849" s="425">
        <f t="shared" si="323"/>
        <v>1456</v>
      </c>
      <c r="AC849" s="670">
        <f t="shared" si="324"/>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25">
      <c r="A850" s="250"/>
      <c r="B850" s="259"/>
      <c r="C850" s="252">
        <f t="shared" si="312"/>
        <v>4</v>
      </c>
      <c r="D850" s="275"/>
      <c r="E850" s="330"/>
      <c r="F850" s="330"/>
      <c r="G850" s="275"/>
      <c r="H850" s="296">
        <v>5</v>
      </c>
      <c r="I850" s="302"/>
      <c r="J850" s="296" t="s">
        <v>624</v>
      </c>
      <c r="K850" s="419">
        <f t="shared" si="325"/>
        <v>1820</v>
      </c>
      <c r="L850" s="419">
        <f t="shared" ref="L850:N850" si="329">L849+364</f>
        <v>1820</v>
      </c>
      <c r="M850" s="419">
        <f t="shared" si="329"/>
        <v>1820</v>
      </c>
      <c r="N850" s="419">
        <f t="shared" si="329"/>
        <v>1820</v>
      </c>
      <c r="O850" s="419"/>
      <c r="P850" s="419"/>
      <c r="Q850" s="419"/>
      <c r="R850" s="419"/>
      <c r="S850" s="871"/>
      <c r="T850" s="872"/>
      <c r="U850" s="872"/>
      <c r="V850" s="872"/>
      <c r="W850" s="873"/>
      <c r="X850" s="280"/>
      <c r="Y850" s="425">
        <f t="shared" si="320"/>
        <v>1820</v>
      </c>
      <c r="Z850" s="425">
        <f t="shared" si="321"/>
        <v>1820</v>
      </c>
      <c r="AA850" s="425">
        <f t="shared" si="322"/>
        <v>1820</v>
      </c>
      <c r="AB850" s="425">
        <f t="shared" si="323"/>
        <v>1820</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25">
      <c r="A851" s="250"/>
      <c r="B851" s="259"/>
      <c r="C851" s="252">
        <f t="shared" si="312"/>
        <v>4</v>
      </c>
      <c r="D851" s="275"/>
      <c r="E851" s="330"/>
      <c r="F851" s="330"/>
      <c r="G851" s="275"/>
      <c r="H851" s="296">
        <v>6</v>
      </c>
      <c r="I851" s="302"/>
      <c r="J851" s="296" t="s">
        <v>624</v>
      </c>
      <c r="K851" s="419">
        <f t="shared" si="325"/>
        <v>2184</v>
      </c>
      <c r="L851" s="419">
        <f t="shared" ref="L851:N851" si="330">L850+364</f>
        <v>2184</v>
      </c>
      <c r="M851" s="419">
        <f t="shared" si="330"/>
        <v>2184</v>
      </c>
      <c r="N851" s="419">
        <f t="shared" si="330"/>
        <v>2184</v>
      </c>
      <c r="O851" s="419"/>
      <c r="P851" s="419"/>
      <c r="Q851" s="419"/>
      <c r="R851" s="419"/>
      <c r="S851" s="871"/>
      <c r="T851" s="872"/>
      <c r="U851" s="872"/>
      <c r="V851" s="872"/>
      <c r="W851" s="873"/>
      <c r="X851" s="280"/>
      <c r="Y851" s="425">
        <f t="shared" si="320"/>
        <v>2184</v>
      </c>
      <c r="Z851" s="425">
        <f t="shared" si="321"/>
        <v>2184</v>
      </c>
      <c r="AA851" s="425">
        <f t="shared" si="322"/>
        <v>2184</v>
      </c>
      <c r="AB851" s="425">
        <f t="shared" si="323"/>
        <v>2184</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25">
      <c r="A852" s="250"/>
      <c r="B852" s="259"/>
      <c r="C852" s="252">
        <f t="shared" si="312"/>
        <v>4</v>
      </c>
      <c r="D852" s="275"/>
      <c r="E852" s="330"/>
      <c r="F852" s="330"/>
      <c r="G852" s="275"/>
      <c r="H852" s="296">
        <v>7</v>
      </c>
      <c r="I852" s="302"/>
      <c r="J852" s="296" t="s">
        <v>624</v>
      </c>
      <c r="K852" s="419">
        <f t="shared" si="325"/>
        <v>2548</v>
      </c>
      <c r="L852" s="419">
        <f t="shared" ref="L852:N852" si="331">L851+364</f>
        <v>2548</v>
      </c>
      <c r="M852" s="419">
        <f t="shared" si="331"/>
        <v>2548</v>
      </c>
      <c r="N852" s="419">
        <f t="shared" si="331"/>
        <v>2548</v>
      </c>
      <c r="O852" s="419"/>
      <c r="P852" s="419"/>
      <c r="Q852" s="419"/>
      <c r="R852" s="419"/>
      <c r="S852" s="871"/>
      <c r="T852" s="872"/>
      <c r="U852" s="872"/>
      <c r="V852" s="872"/>
      <c r="W852" s="873"/>
      <c r="X852" s="280"/>
      <c r="Y852" s="425">
        <f t="shared" si="320"/>
        <v>2548</v>
      </c>
      <c r="Z852" s="425">
        <f t="shared" si="321"/>
        <v>2548</v>
      </c>
      <c r="AA852" s="425">
        <f t="shared" si="322"/>
        <v>2548</v>
      </c>
      <c r="AB852" s="425">
        <f t="shared" si="323"/>
        <v>2548</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25">
      <c r="A853" s="250"/>
      <c r="B853" s="259"/>
      <c r="C853" s="252">
        <f t="shared" si="312"/>
        <v>4</v>
      </c>
      <c r="D853" s="275"/>
      <c r="E853" s="330"/>
      <c r="F853" s="330"/>
      <c r="G853" s="275"/>
      <c r="H853" s="420">
        <v>8</v>
      </c>
      <c r="I853" s="421"/>
      <c r="J853" s="420" t="s">
        <v>624</v>
      </c>
      <c r="K853" s="419">
        <f t="shared" si="325"/>
        <v>2912</v>
      </c>
      <c r="L853" s="419">
        <f t="shared" ref="L853:N853" si="332">L852+364</f>
        <v>2912</v>
      </c>
      <c r="M853" s="419">
        <f t="shared" si="332"/>
        <v>2912</v>
      </c>
      <c r="N853" s="419">
        <f t="shared" si="332"/>
        <v>2912</v>
      </c>
      <c r="O853" s="419"/>
      <c r="P853" s="419"/>
      <c r="Q853" s="419"/>
      <c r="R853" s="419"/>
      <c r="S853" s="871"/>
      <c r="T853" s="872"/>
      <c r="U853" s="872"/>
      <c r="V853" s="872"/>
      <c r="W853" s="873"/>
      <c r="X853" s="280"/>
      <c r="Y853" s="425">
        <f t="shared" si="320"/>
        <v>2912</v>
      </c>
      <c r="Z853" s="425">
        <f t="shared" si="321"/>
        <v>2912</v>
      </c>
      <c r="AA853" s="425">
        <f t="shared" si="322"/>
        <v>2912</v>
      </c>
      <c r="AB853" s="425">
        <f t="shared" si="323"/>
        <v>2912</v>
      </c>
      <c r="AC853" s="670">
        <f t="shared" si="324"/>
        <v>10000</v>
      </c>
      <c r="AD853" s="670">
        <f t="shared" si="317"/>
        <v>10000</v>
      </c>
      <c r="AE853" s="670">
        <f t="shared" si="318"/>
        <v>10000</v>
      </c>
      <c r="AF853" s="670">
        <f t="shared" si="319"/>
        <v>10000</v>
      </c>
      <c r="AG853" s="424"/>
      <c r="AH853" s="424"/>
      <c r="AI853" s="424"/>
      <c r="AJ853" s="424"/>
      <c r="AK853" s="424"/>
      <c r="AL853" s="424"/>
      <c r="AM853" s="424"/>
      <c r="AN853" s="424"/>
      <c r="AO853" s="738"/>
      <c r="AP853" s="738"/>
      <c r="AQ853" s="275"/>
      <c r="AR853" s="262"/>
      <c r="AS853" s="250"/>
      <c r="AT853" s="250"/>
      <c r="AU853" s="250"/>
    </row>
    <row r="854" spans="1:47" hidden="1" outlineLevel="3" x14ac:dyDescent="0.25">
      <c r="A854" s="250"/>
      <c r="B854" s="259"/>
      <c r="C854" s="252">
        <f t="shared" si="312"/>
        <v>4</v>
      </c>
      <c r="D854" s="275"/>
      <c r="E854" s="330"/>
      <c r="F854" s="330"/>
      <c r="G854" s="275"/>
      <c r="H854" s="412" t="s">
        <v>621</v>
      </c>
      <c r="I854" s="413">
        <v>2</v>
      </c>
      <c r="J854" s="413" t="s">
        <v>627</v>
      </c>
      <c r="K854" s="419"/>
      <c r="L854" s="419"/>
      <c r="M854" s="419"/>
      <c r="N854" s="419"/>
      <c r="O854" s="419">
        <v>45</v>
      </c>
      <c r="P854" s="419">
        <v>45</v>
      </c>
      <c r="Q854" s="419">
        <v>45</v>
      </c>
      <c r="R854" s="419">
        <v>47</v>
      </c>
      <c r="S854" s="871"/>
      <c r="T854" s="872"/>
      <c r="U854" s="872"/>
      <c r="V854" s="872"/>
      <c r="W854" s="873"/>
      <c r="X854" s="280"/>
      <c r="Y854" s="425">
        <f t="shared" ref="Y854:Y862" si="333">IF(K854="",10*364,K854)</f>
        <v>3640</v>
      </c>
      <c r="Z854" s="425">
        <f t="shared" ref="Z854:Z862" si="334">IF(L854="",10*364,L854)</f>
        <v>3640</v>
      </c>
      <c r="AA854" s="425">
        <f t="shared" ref="AA854:AA862" si="335">IF(M854="",10*364,M854)</f>
        <v>3640</v>
      </c>
      <c r="AB854" s="425">
        <f t="shared" ref="AB854:AB862" si="336">IF(N854="",10*364,N854)</f>
        <v>3640</v>
      </c>
      <c r="AC854" s="670">
        <f t="shared" si="324"/>
        <v>45</v>
      </c>
      <c r="AD854" s="670">
        <f t="shared" si="317"/>
        <v>45</v>
      </c>
      <c r="AE854" s="670">
        <f t="shared" si="318"/>
        <v>45</v>
      </c>
      <c r="AF854" s="670">
        <f t="shared" si="319"/>
        <v>47</v>
      </c>
      <c r="AG854" s="418"/>
      <c r="AH854" s="418"/>
      <c r="AI854" s="418"/>
      <c r="AJ854" s="418"/>
      <c r="AK854" s="418"/>
      <c r="AL854" s="418"/>
      <c r="AM854" s="418"/>
      <c r="AN854" s="418"/>
      <c r="AO854" s="738"/>
      <c r="AP854" s="738"/>
      <c r="AQ854" s="275"/>
      <c r="AR854" s="262"/>
      <c r="AS854" s="250"/>
      <c r="AT854" s="250"/>
      <c r="AU854" s="250"/>
    </row>
    <row r="855" spans="1:47" hidden="1" outlineLevel="3" x14ac:dyDescent="0.25">
      <c r="A855" s="250"/>
      <c r="B855" s="259"/>
      <c r="C855" s="252">
        <f t="shared" si="312"/>
        <v>4</v>
      </c>
      <c r="D855" s="275"/>
      <c r="E855" s="330"/>
      <c r="F855" s="330"/>
      <c r="G855" s="275"/>
      <c r="H855" s="296" t="s">
        <v>623</v>
      </c>
      <c r="I855" s="302"/>
      <c r="J855" s="302" t="s">
        <v>627</v>
      </c>
      <c r="K855" s="419">
        <f>INT(15*30.4)-7</f>
        <v>449</v>
      </c>
      <c r="L855" s="419">
        <f t="shared" ref="L855:N855" si="337">INT(15*30.4)-7</f>
        <v>449</v>
      </c>
      <c r="M855" s="419">
        <f t="shared" si="337"/>
        <v>449</v>
      </c>
      <c r="N855" s="419">
        <f t="shared" si="337"/>
        <v>449</v>
      </c>
      <c r="O855" s="419">
        <v>45</v>
      </c>
      <c r="P855" s="419">
        <v>45</v>
      </c>
      <c r="Q855" s="419">
        <v>45</v>
      </c>
      <c r="R855" s="419">
        <v>47</v>
      </c>
      <c r="S855" s="871"/>
      <c r="T855" s="872"/>
      <c r="U855" s="872"/>
      <c r="V855" s="872"/>
      <c r="W855" s="873"/>
      <c r="X855" s="280"/>
      <c r="Y855" s="425">
        <f t="shared" si="333"/>
        <v>449</v>
      </c>
      <c r="Z855" s="425">
        <f t="shared" si="334"/>
        <v>449</v>
      </c>
      <c r="AA855" s="425">
        <f t="shared" si="335"/>
        <v>449</v>
      </c>
      <c r="AB855" s="425">
        <f t="shared" si="336"/>
        <v>449</v>
      </c>
      <c r="AC855" s="670">
        <f t="shared" si="324"/>
        <v>45</v>
      </c>
      <c r="AD855" s="670">
        <f t="shared" si="317"/>
        <v>45</v>
      </c>
      <c r="AE855" s="670">
        <f t="shared" si="318"/>
        <v>45</v>
      </c>
      <c r="AF855" s="670">
        <f t="shared" si="319"/>
        <v>47</v>
      </c>
      <c r="AG855" s="414"/>
      <c r="AH855" s="414"/>
      <c r="AI855" s="414"/>
      <c r="AJ855" s="414"/>
      <c r="AK855" s="414"/>
      <c r="AL855" s="414"/>
      <c r="AM855" s="414"/>
      <c r="AN855" s="414"/>
      <c r="AO855" s="414"/>
      <c r="AP855" s="414"/>
      <c r="AQ855" s="275"/>
      <c r="AR855" s="262"/>
      <c r="AS855" s="250"/>
      <c r="AT855" s="250"/>
      <c r="AU855" s="250"/>
    </row>
    <row r="856" spans="1:47" hidden="1" outlineLevel="3" x14ac:dyDescent="0.25">
      <c r="A856" s="250"/>
      <c r="B856" s="259"/>
      <c r="C856" s="252">
        <f t="shared" si="312"/>
        <v>4</v>
      </c>
      <c r="D856" s="275"/>
      <c r="E856" s="330"/>
      <c r="F856" s="330"/>
      <c r="G856" s="275"/>
      <c r="H856" s="296" t="s">
        <v>625</v>
      </c>
      <c r="I856" s="302"/>
      <c r="J856" s="302" t="s">
        <v>1010</v>
      </c>
      <c r="K856" s="419"/>
      <c r="L856" s="419"/>
      <c r="M856" s="419"/>
      <c r="N856" s="419"/>
      <c r="O856" s="419"/>
      <c r="P856" s="419"/>
      <c r="Q856" s="419"/>
      <c r="R856" s="419"/>
      <c r="S856" s="871"/>
      <c r="T856" s="872"/>
      <c r="U856" s="872"/>
      <c r="V856" s="872"/>
      <c r="W856" s="873"/>
      <c r="X856" s="280"/>
      <c r="Y856" s="425">
        <f t="shared" si="333"/>
        <v>3640</v>
      </c>
      <c r="Z856" s="425">
        <f t="shared" si="334"/>
        <v>3640</v>
      </c>
      <c r="AA856" s="425">
        <f t="shared" si="335"/>
        <v>3640</v>
      </c>
      <c r="AB856" s="425">
        <f t="shared" si="336"/>
        <v>3640</v>
      </c>
      <c r="AC856" s="670">
        <f t="shared" si="324"/>
        <v>10000</v>
      </c>
      <c r="AD856" s="670">
        <f t="shared" si="317"/>
        <v>10000</v>
      </c>
      <c r="AE856" s="670">
        <f t="shared" si="318"/>
        <v>10000</v>
      </c>
      <c r="AF856" s="670">
        <f t="shared" si="319"/>
        <v>10000</v>
      </c>
      <c r="AG856" s="414"/>
      <c r="AH856" s="414"/>
      <c r="AI856" s="414"/>
      <c r="AJ856" s="414"/>
      <c r="AK856" s="414"/>
      <c r="AL856" s="414"/>
      <c r="AM856" s="414"/>
      <c r="AN856" s="414"/>
      <c r="AO856" s="414"/>
      <c r="AP856" s="414"/>
      <c r="AQ856" s="275"/>
      <c r="AR856" s="262"/>
      <c r="AS856" s="250"/>
      <c r="AT856" s="250"/>
      <c r="AU856" s="250"/>
    </row>
    <row r="857" spans="1:47" hidden="1" outlineLevel="3" x14ac:dyDescent="0.25">
      <c r="A857" s="250"/>
      <c r="B857" s="259"/>
      <c r="C857" s="252">
        <f t="shared" si="312"/>
        <v>4</v>
      </c>
      <c r="D857" s="275"/>
      <c r="E857" s="330"/>
      <c r="F857" s="330"/>
      <c r="G857" s="275"/>
      <c r="H857" s="296">
        <v>3</v>
      </c>
      <c r="I857" s="302"/>
      <c r="J857" s="296" t="s">
        <v>624</v>
      </c>
      <c r="K857" s="419"/>
      <c r="L857" s="419"/>
      <c r="M857" s="419"/>
      <c r="N857" s="419"/>
      <c r="O857" s="419"/>
      <c r="P857" s="419"/>
      <c r="Q857" s="419"/>
      <c r="R857" s="419"/>
      <c r="S857" s="871"/>
      <c r="T857" s="872"/>
      <c r="U857" s="872"/>
      <c r="V857" s="872"/>
      <c r="W857" s="873"/>
      <c r="X857" s="280"/>
      <c r="Y857" s="425">
        <f t="shared" si="333"/>
        <v>3640</v>
      </c>
      <c r="Z857" s="425">
        <f t="shared" si="334"/>
        <v>3640</v>
      </c>
      <c r="AA857" s="425">
        <f t="shared" si="335"/>
        <v>3640</v>
      </c>
      <c r="AB857" s="425">
        <f t="shared" si="336"/>
        <v>3640</v>
      </c>
      <c r="AC857" s="670">
        <f t="shared" si="324"/>
        <v>10000</v>
      </c>
      <c r="AD857" s="670">
        <f t="shared" si="317"/>
        <v>10000</v>
      </c>
      <c r="AE857" s="670">
        <f t="shared" si="318"/>
        <v>10000</v>
      </c>
      <c r="AF857" s="670">
        <f t="shared" si="319"/>
        <v>10000</v>
      </c>
      <c r="AG857" s="414"/>
      <c r="AH857" s="414"/>
      <c r="AI857" s="414"/>
      <c r="AJ857" s="414"/>
      <c r="AK857" s="414"/>
      <c r="AL857" s="414"/>
      <c r="AM857" s="414"/>
      <c r="AN857" s="414"/>
      <c r="AO857" s="414"/>
      <c r="AP857" s="414"/>
      <c r="AQ857" s="275"/>
      <c r="AR857" s="262"/>
      <c r="AS857" s="250"/>
      <c r="AT857" s="250"/>
      <c r="AU857" s="250"/>
    </row>
    <row r="858" spans="1:47" hidden="1" outlineLevel="3" x14ac:dyDescent="0.25">
      <c r="A858" s="250"/>
      <c r="B858" s="259"/>
      <c r="C858" s="252">
        <f t="shared" si="312"/>
        <v>4</v>
      </c>
      <c r="D858" s="275"/>
      <c r="E858" s="330"/>
      <c r="F858" s="330"/>
      <c r="G858" s="275"/>
      <c r="H858" s="296">
        <v>4</v>
      </c>
      <c r="I858" s="302"/>
      <c r="J858" s="296" t="s">
        <v>624</v>
      </c>
      <c r="K858" s="419"/>
      <c r="L858" s="419"/>
      <c r="M858" s="419"/>
      <c r="N858" s="419"/>
      <c r="O858" s="419"/>
      <c r="P858" s="419"/>
      <c r="Q858" s="419"/>
      <c r="R858" s="419"/>
      <c r="S858" s="871"/>
      <c r="T858" s="872"/>
      <c r="U858" s="872"/>
      <c r="V858" s="872"/>
      <c r="W858" s="873"/>
      <c r="X858" s="280"/>
      <c r="Y858" s="425">
        <f t="shared" si="333"/>
        <v>3640</v>
      </c>
      <c r="Z858" s="425">
        <f t="shared" si="334"/>
        <v>3640</v>
      </c>
      <c r="AA858" s="425">
        <f t="shared" si="335"/>
        <v>3640</v>
      </c>
      <c r="AB858" s="425">
        <f t="shared" si="336"/>
        <v>3640</v>
      </c>
      <c r="AC858" s="670">
        <f t="shared" si="324"/>
        <v>10000</v>
      </c>
      <c r="AD858" s="670">
        <f t="shared" si="317"/>
        <v>10000</v>
      </c>
      <c r="AE858" s="670">
        <f t="shared" si="318"/>
        <v>10000</v>
      </c>
      <c r="AF858" s="670">
        <f t="shared" si="319"/>
        <v>10000</v>
      </c>
      <c r="AG858" s="414"/>
      <c r="AH858" s="414"/>
      <c r="AI858" s="414"/>
      <c r="AJ858" s="414"/>
      <c r="AK858" s="414"/>
      <c r="AL858" s="414"/>
      <c r="AM858" s="414"/>
      <c r="AN858" s="414"/>
      <c r="AO858" s="414"/>
      <c r="AP858" s="414"/>
      <c r="AQ858" s="275"/>
      <c r="AR858" s="262"/>
      <c r="AS858" s="250"/>
      <c r="AT858" s="250"/>
      <c r="AU858" s="250"/>
    </row>
    <row r="859" spans="1:47" hidden="1" outlineLevel="3" x14ac:dyDescent="0.25">
      <c r="A859" s="250"/>
      <c r="B859" s="259"/>
      <c r="C859" s="252">
        <f t="shared" si="312"/>
        <v>4</v>
      </c>
      <c r="D859" s="275"/>
      <c r="E859" s="330"/>
      <c r="F859" s="330"/>
      <c r="G859" s="275"/>
      <c r="H859" s="296">
        <v>5</v>
      </c>
      <c r="I859" s="302"/>
      <c r="J859" s="296" t="s">
        <v>624</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25">
      <c r="A860" s="250"/>
      <c r="B860" s="259"/>
      <c r="C860" s="252">
        <f t="shared" si="312"/>
        <v>4</v>
      </c>
      <c r="D860" s="275"/>
      <c r="E860" s="330"/>
      <c r="F860" s="330"/>
      <c r="G860" s="275"/>
      <c r="H860" s="296">
        <v>6</v>
      </c>
      <c r="I860" s="302"/>
      <c r="J860" s="296" t="s">
        <v>624</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25">
      <c r="A861" s="250"/>
      <c r="B861" s="259"/>
      <c r="C861" s="252">
        <f t="shared" si="312"/>
        <v>4</v>
      </c>
      <c r="D861" s="275"/>
      <c r="E861" s="330"/>
      <c r="F861" s="330"/>
      <c r="G861" s="275"/>
      <c r="H861" s="296">
        <v>7</v>
      </c>
      <c r="I861" s="302"/>
      <c r="J861" s="296" t="s">
        <v>624</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25">
      <c r="A862" s="250"/>
      <c r="B862" s="259"/>
      <c r="C862" s="252">
        <f t="shared" si="312"/>
        <v>4</v>
      </c>
      <c r="D862" s="275"/>
      <c r="E862" s="330"/>
      <c r="F862" s="330"/>
      <c r="G862" s="275"/>
      <c r="H862" s="420">
        <v>8</v>
      </c>
      <c r="I862" s="421"/>
      <c r="J862" s="420" t="s">
        <v>624</v>
      </c>
      <c r="K862" s="419"/>
      <c r="L862" s="419"/>
      <c r="M862" s="419"/>
      <c r="N862" s="419"/>
      <c r="O862" s="419"/>
      <c r="P862" s="419"/>
      <c r="Q862" s="419"/>
      <c r="R862" s="419"/>
      <c r="S862" s="874"/>
      <c r="T862" s="875"/>
      <c r="U862" s="875"/>
      <c r="V862" s="875"/>
      <c r="W862" s="876"/>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24"/>
      <c r="AH862" s="424"/>
      <c r="AI862" s="424"/>
      <c r="AJ862" s="424"/>
      <c r="AK862" s="424"/>
      <c r="AL862" s="424"/>
      <c r="AM862" s="424"/>
      <c r="AN862" s="424"/>
      <c r="AO862" s="738"/>
      <c r="AP862" s="738"/>
      <c r="AQ862" s="275"/>
      <c r="AR862" s="262"/>
      <c r="AS862" s="250"/>
      <c r="AT862" s="250"/>
      <c r="AU862" s="250"/>
    </row>
    <row r="863" spans="1:47" ht="5.0999999999999996" hidden="1" customHeight="1" outlineLevel="2" x14ac:dyDescent="0.2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395</v>
      </c>
      <c r="AR863" s="262"/>
      <c r="AS863" s="250"/>
      <c r="AT863" s="250"/>
      <c r="AU863" s="250"/>
    </row>
    <row r="864" spans="1:47" ht="5.0999999999999996" hidden="1" customHeight="1" outlineLevel="2" x14ac:dyDescent="0.2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0999999999999996" customHeight="1" outlineLevel="1" x14ac:dyDescent="0.2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116</v>
      </c>
      <c r="AS865" s="250"/>
      <c r="AT865" s="250"/>
      <c r="AU865" s="250"/>
    </row>
    <row r="866" spans="1:47" ht="5.0999999999999996" customHeight="1" collapsed="1" x14ac:dyDescent="0.2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hidden="1" outlineLevel="2" x14ac:dyDescent="0.2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hidden="1" outlineLevel="2" x14ac:dyDescent="0.2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0999999999999996" customHeight="1" thickBot="1" x14ac:dyDescent="0.3">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0999999999999996" customHeight="1" outlineLevel="1" collapsed="1" x14ac:dyDescent="0.2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2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00000000000001" customHeight="1" x14ac:dyDescent="0.25">
      <c r="A872" s="250"/>
      <c r="B872" s="259"/>
      <c r="C872" s="252">
        <v>1.02</v>
      </c>
      <c r="D872" s="263"/>
      <c r="E872" s="323" t="s">
        <v>383</v>
      </c>
      <c r="F872" s="324"/>
      <c r="G872" s="264"/>
      <c r="H872" s="613"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4"/>
      <c r="X872" s="291"/>
      <c r="Y872" s="291"/>
      <c r="Z872" s="291"/>
      <c r="AA872" s="291"/>
      <c r="AB872" s="291"/>
      <c r="AC872" s="291"/>
      <c r="AD872" s="291"/>
      <c r="AE872" s="291"/>
      <c r="AF872" s="291"/>
      <c r="AG872" s="291"/>
      <c r="AH872" s="291"/>
      <c r="AI872" s="291"/>
      <c r="AJ872" s="291"/>
      <c r="AK872" s="291"/>
      <c r="AL872" s="291"/>
      <c r="AM872" s="291"/>
      <c r="AN872" s="291"/>
      <c r="AO872" s="291"/>
      <c r="AP872" s="291"/>
      <c r="AQ872" s="326"/>
      <c r="AR872" s="262"/>
      <c r="AS872" s="250"/>
      <c r="AT872" s="250"/>
      <c r="AU872" s="250"/>
    </row>
    <row r="873" spans="1:47" ht="20.100000000000001" customHeight="1" outlineLevel="1" collapsed="1" x14ac:dyDescent="0.25">
      <c r="A873" s="250"/>
      <c r="B873" s="259"/>
      <c r="C873" s="252">
        <f>INT($C$872)+1.02</f>
        <v>2.02</v>
      </c>
      <c r="D873" s="263"/>
      <c r="E873" s="323" t="s">
        <v>385</v>
      </c>
      <c r="F873" s="327">
        <v>1</v>
      </c>
      <c r="G873" s="268"/>
      <c r="H873" s="269" t="s">
        <v>628</v>
      </c>
      <c r="I873" s="270"/>
      <c r="J873" s="270"/>
      <c r="K873" s="270"/>
      <c r="L873" s="270"/>
      <c r="M873" s="270"/>
      <c r="N873" s="270"/>
      <c r="O873" s="270"/>
      <c r="P873" s="270"/>
      <c r="Q873" s="270"/>
      <c r="R873" s="270"/>
      <c r="S873" s="270"/>
      <c r="T873" s="270"/>
      <c r="U873" s="270"/>
      <c r="V873" s="270"/>
      <c r="W873" s="405"/>
      <c r="X873" s="270"/>
      <c r="Y873" s="270"/>
      <c r="Z873" s="270"/>
      <c r="AA873" s="270"/>
      <c r="AB873" s="270"/>
      <c r="AC873" s="270"/>
      <c r="AD873" s="270"/>
      <c r="AE873" s="270"/>
      <c r="AF873" s="270"/>
      <c r="AG873" s="270"/>
      <c r="AH873" s="270"/>
      <c r="AI873" s="270"/>
      <c r="AJ873" s="270"/>
      <c r="AK873" s="270"/>
      <c r="AL873" s="270"/>
      <c r="AM873" s="270"/>
      <c r="AN873" s="270"/>
      <c r="AO873" s="270"/>
      <c r="AP873" s="270"/>
      <c r="AQ873" s="329"/>
      <c r="AR873" s="262"/>
      <c r="AS873" s="250"/>
      <c r="AT873" s="250"/>
      <c r="AU873" s="250"/>
    </row>
    <row r="874" spans="1:47" ht="5.0999999999999996" hidden="1" customHeight="1" outlineLevel="2" x14ac:dyDescent="0.2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hidden="1" outlineLevel="2" x14ac:dyDescent="0.25">
      <c r="A875" s="250"/>
      <c r="B875" s="259"/>
      <c r="C875" s="252">
        <f>INT($C$872)+2</f>
        <v>3</v>
      </c>
      <c r="D875" s="260"/>
      <c r="E875" s="330"/>
      <c r="F875" s="330"/>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hidden="1" outlineLevel="2" x14ac:dyDescent="0.25">
      <c r="A876" s="250"/>
      <c r="B876" s="259"/>
      <c r="C876" s="252">
        <f>INT($C$872)+2</f>
        <v>3</v>
      </c>
      <c r="D876" s="260"/>
      <c r="E876" s="330"/>
      <c r="F876" s="330"/>
      <c r="G876" s="260"/>
      <c r="H876" s="274"/>
      <c r="I876" s="274"/>
      <c r="J876" s="274"/>
      <c r="K876" s="274"/>
      <c r="L876" s="331" t="s">
        <v>629</v>
      </c>
      <c r="M876" s="331"/>
      <c r="N876" s="331"/>
      <c r="O876" s="331"/>
      <c r="P876" s="331"/>
      <c r="Q876" s="331"/>
      <c r="R876" s="331"/>
      <c r="S876" s="331"/>
      <c r="T876" s="331"/>
      <c r="U876" s="331"/>
      <c r="V876" s="331"/>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hidden="1" outlineLevel="2" x14ac:dyDescent="0.25">
      <c r="A877" s="250"/>
      <c r="B877" s="259"/>
      <c r="C877" s="252">
        <f>INT($C$872)+2</f>
        <v>3</v>
      </c>
      <c r="D877" s="260"/>
      <c r="E877" s="330"/>
      <c r="F877" s="330"/>
      <c r="G877" s="260"/>
      <c r="H877" s="274"/>
      <c r="I877" s="274"/>
      <c r="J877" s="274"/>
      <c r="K877" s="274"/>
      <c r="L877" s="274"/>
      <c r="M877" s="274"/>
      <c r="N877" s="331" t="s">
        <v>630</v>
      </c>
      <c r="O877" s="331"/>
      <c r="P877" s="331"/>
      <c r="Q877" s="331"/>
      <c r="R877" s="331"/>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30" hidden="1" outlineLevel="2" x14ac:dyDescent="0.25">
      <c r="A878" s="250"/>
      <c r="B878" s="259"/>
      <c r="C878" s="252">
        <f>INT($C$872)+2</f>
        <v>3</v>
      </c>
      <c r="D878" s="260"/>
      <c r="E878" s="330"/>
      <c r="F878" s="330"/>
      <c r="G878" s="260"/>
      <c r="H878" s="274" t="s">
        <v>631</v>
      </c>
      <c r="I878" s="274"/>
      <c r="J878" s="274" t="s">
        <v>632</v>
      </c>
      <c r="K878" s="274" t="s">
        <v>151</v>
      </c>
      <c r="L878" s="274" t="s">
        <v>633</v>
      </c>
      <c r="M878" s="274" t="s">
        <v>634</v>
      </c>
      <c r="N878" s="274" t="s">
        <v>635</v>
      </c>
      <c r="O878" s="274" t="s">
        <v>636</v>
      </c>
      <c r="P878" s="274" t="s">
        <v>637</v>
      </c>
      <c r="Q878" s="426" t="s">
        <v>638</v>
      </c>
      <c r="R878" s="274" t="s">
        <v>639</v>
      </c>
      <c r="S878" s="274" t="s">
        <v>640</v>
      </c>
      <c r="T878" s="274" t="s">
        <v>885</v>
      </c>
      <c r="U878" s="274" t="s">
        <v>593</v>
      </c>
      <c r="V878" s="274" t="s">
        <v>641</v>
      </c>
      <c r="W878" s="274" t="s">
        <v>642</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85" hidden="1" customHeight="1" outlineLevel="2" collapsed="1" x14ac:dyDescent="0.25">
      <c r="A879" s="250"/>
      <c r="B879" s="259" t="s">
        <v>388</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25">
      <c r="A880" s="250"/>
      <c r="B880" s="259"/>
      <c r="C880" s="252">
        <f>INT(MAX($C$882:$C$992))+1</f>
        <v>5</v>
      </c>
      <c r="D880" s="275"/>
      <c r="E880" s="330"/>
      <c r="F880" s="330"/>
      <c r="G880" s="275"/>
      <c r="H880" s="330"/>
      <c r="I880" s="330"/>
      <c r="J880" s="330"/>
      <c r="K880" s="330"/>
      <c r="L880" s="330"/>
      <c r="M880" s="330"/>
      <c r="N880" s="330"/>
      <c r="O880" s="330"/>
      <c r="P880" s="330"/>
      <c r="Q880" s="330"/>
      <c r="R880" s="330"/>
      <c r="S880" s="330"/>
      <c r="T880" s="330"/>
      <c r="U880" s="330"/>
      <c r="V880" s="330"/>
      <c r="W880" s="330"/>
      <c r="X880" s="330"/>
      <c r="Y880" s="330"/>
      <c r="Z880" s="330"/>
      <c r="AA880" s="330"/>
      <c r="AB880" s="330"/>
      <c r="AC880" s="330"/>
      <c r="AD880" s="330"/>
      <c r="AE880" s="330"/>
      <c r="AF880" s="330"/>
      <c r="AG880" s="330"/>
      <c r="AH880" s="330"/>
      <c r="AI880" s="330"/>
      <c r="AJ880" s="330"/>
      <c r="AK880" s="330"/>
      <c r="AL880" s="330"/>
      <c r="AM880" s="330"/>
      <c r="AN880" s="330"/>
      <c r="AO880" s="330"/>
      <c r="AP880" s="330"/>
      <c r="AQ880" s="275"/>
      <c r="AR880" s="262"/>
      <c r="AS880" s="250"/>
      <c r="AT880" s="250"/>
      <c r="AU880" s="250"/>
    </row>
    <row r="881" spans="1:47" hidden="1" outlineLevel="4" x14ac:dyDescent="0.25">
      <c r="A881" s="250"/>
      <c r="B881" s="259" t="s">
        <v>389</v>
      </c>
      <c r="C881" s="252">
        <f>INT(MAX($C$882:$C$992))+1</f>
        <v>5</v>
      </c>
      <c r="D881" s="275" t="s">
        <v>390</v>
      </c>
      <c r="E881" s="330"/>
      <c r="F881" s="330"/>
      <c r="G881" s="275"/>
      <c r="H881" s="330"/>
      <c r="I881" s="330"/>
      <c r="J881" s="330"/>
      <c r="K881" s="330"/>
      <c r="L881" s="330"/>
      <c r="M881" s="330"/>
      <c r="N881" s="330"/>
      <c r="O881" s="330"/>
      <c r="P881" s="330"/>
      <c r="Q881" s="330"/>
      <c r="R881" s="330"/>
      <c r="S881" s="330"/>
      <c r="T881" s="330"/>
      <c r="U881" s="330"/>
      <c r="V881" s="330"/>
      <c r="W881" s="330"/>
      <c r="X881" s="330"/>
      <c r="Y881" s="330"/>
      <c r="Z881" s="330"/>
      <c r="AA881" s="330"/>
      <c r="AB881" s="330"/>
      <c r="AC881" s="330"/>
      <c r="AD881" s="330"/>
      <c r="AE881" s="330"/>
      <c r="AF881" s="330"/>
      <c r="AG881" s="330"/>
      <c r="AH881" s="330"/>
      <c r="AI881" s="330"/>
      <c r="AJ881" s="330"/>
      <c r="AK881" s="330"/>
      <c r="AL881" s="330"/>
      <c r="AM881" s="330"/>
      <c r="AN881" s="330"/>
      <c r="AO881" s="330"/>
      <c r="AP881" s="330"/>
      <c r="AQ881" s="275"/>
      <c r="AR881" s="262"/>
      <c r="AS881" s="250"/>
      <c r="AT881" s="250"/>
      <c r="AU881" s="250"/>
    </row>
    <row r="882" spans="1:47" ht="5.0999999999999996" hidden="1" customHeight="1" outlineLevel="2" x14ac:dyDescent="0.25">
      <c r="A882" s="250"/>
      <c r="B882" s="259"/>
      <c r="C882" s="252">
        <f>INT($C$872)+2.005</f>
        <v>3.0049999999999999</v>
      </c>
      <c r="D882" s="275" t="s">
        <v>391</v>
      </c>
      <c r="E882" s="275"/>
      <c r="F882" s="275"/>
      <c r="G882" s="275"/>
      <c r="H882" s="334"/>
      <c r="I882" s="334"/>
      <c r="J882" s="334"/>
      <c r="K882" s="334"/>
      <c r="L882" s="427"/>
      <c r="M882" s="427"/>
      <c r="N882" s="427"/>
      <c r="O882" s="427"/>
      <c r="P882" s="427"/>
      <c r="Q882" s="427"/>
      <c r="R882" s="427"/>
      <c r="S882" s="427"/>
      <c r="T882" s="427"/>
      <c r="U882" s="427"/>
      <c r="V882" s="427"/>
      <c r="W882" s="427"/>
      <c r="X882" s="334"/>
      <c r="Y882" s="334"/>
      <c r="Z882" s="334"/>
      <c r="AA882" s="334"/>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hidden="1" outlineLevel="2" x14ac:dyDescent="0.25">
      <c r="A883" s="250"/>
      <c r="B883" s="259"/>
      <c r="C883" s="252">
        <f>INT($C$872)+2</f>
        <v>3</v>
      </c>
      <c r="D883" s="275"/>
      <c r="E883" s="330" t="s">
        <v>643</v>
      </c>
      <c r="F883" s="324" t="s">
        <v>644</v>
      </c>
      <c r="G883" s="275"/>
      <c r="H883" s="428"/>
      <c r="I883" s="347"/>
      <c r="J883" s="347"/>
      <c r="K883" s="280"/>
      <c r="L883" s="429">
        <f>COUNTA($J$883:$J$992)/M883</f>
        <v>27</v>
      </c>
      <c r="M883" s="429">
        <v>4</v>
      </c>
      <c r="N883" s="347"/>
      <c r="O883" s="347"/>
      <c r="P883" s="347"/>
      <c r="Q883" s="347"/>
      <c r="R883" s="347"/>
      <c r="S883" s="347"/>
      <c r="T883" s="347"/>
      <c r="U883" s="347"/>
      <c r="V883" s="347"/>
      <c r="W883" s="347"/>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hidden="1" outlineLevel="2" x14ac:dyDescent="0.25">
      <c r="A884" s="250"/>
      <c r="B884" s="259"/>
      <c r="C884" s="252">
        <f>INT($C$872)+2</f>
        <v>3</v>
      </c>
      <c r="D884" s="275"/>
      <c r="E884" s="330">
        <v>0</v>
      </c>
      <c r="F884" s="324" t="b">
        <f t="shared" ref="F884:F915" si="338">COUNTIFS($L884:$W884,"-")&lt;&gt;COUNTA($L884:$W884)</f>
        <v>1</v>
      </c>
      <c r="G884" s="275"/>
      <c r="H884" s="430" t="s">
        <v>645</v>
      </c>
      <c r="I884" s="430"/>
      <c r="J884" s="412" t="s">
        <v>646</v>
      </c>
      <c r="K884" s="431" t="str">
        <f>IF(L884&lt;0,"-",IFERROR(DATE(2019,1,($L884)*7+1),"-"))</f>
        <v>-</v>
      </c>
      <c r="L884" s="432" t="s">
        <v>647</v>
      </c>
      <c r="M884" s="432" t="s">
        <v>647</v>
      </c>
      <c r="N884" s="432" t="s">
        <v>647</v>
      </c>
      <c r="O884" s="432" t="s">
        <v>647</v>
      </c>
      <c r="P884" s="432" t="s">
        <v>647</v>
      </c>
      <c r="Q884" s="432" t="s">
        <v>647</v>
      </c>
      <c r="R884" s="432" t="s">
        <v>647</v>
      </c>
      <c r="S884" s="432" t="s">
        <v>647</v>
      </c>
      <c r="T884" s="432" t="s">
        <v>647</v>
      </c>
      <c r="U884" s="432" t="s">
        <v>647</v>
      </c>
      <c r="V884" s="432" t="s">
        <v>647</v>
      </c>
      <c r="W884" s="432" t="s">
        <v>647</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hidden="1" outlineLevel="2" x14ac:dyDescent="0.25">
      <c r="A885" s="250"/>
      <c r="B885" s="259"/>
      <c r="C885" s="252">
        <f>INT($C$872)+2</f>
        <v>3</v>
      </c>
      <c r="D885" s="275"/>
      <c r="E885" s="433">
        <f>E884</f>
        <v>0</v>
      </c>
      <c r="F885" s="324" t="b">
        <f t="shared" si="338"/>
        <v>1</v>
      </c>
      <c r="G885" s="275"/>
      <c r="H885" s="834" t="s">
        <v>648</v>
      </c>
      <c r="I885" s="835"/>
      <c r="J885" s="434" t="s">
        <v>649</v>
      </c>
      <c r="K885" s="435">
        <f t="shared" ref="K885:K948" si="339">IF(L885&lt;0,"-",IFERROR(DATE(2019,1,($L885)*7+1),"-"))</f>
        <v>43802</v>
      </c>
      <c r="L885" s="320">
        <v>48</v>
      </c>
      <c r="M885" s="436" t="s">
        <v>647</v>
      </c>
      <c r="N885" s="436" t="s">
        <v>647</v>
      </c>
      <c r="O885" s="436" t="s">
        <v>647</v>
      </c>
      <c r="P885" s="436" t="s">
        <v>647</v>
      </c>
      <c r="Q885" s="436" t="s">
        <v>647</v>
      </c>
      <c r="R885" s="436" t="s">
        <v>647</v>
      </c>
      <c r="S885" s="436" t="s">
        <v>647</v>
      </c>
      <c r="T885" s="436" t="s">
        <v>647</v>
      </c>
      <c r="U885" s="436" t="s">
        <v>647</v>
      </c>
      <c r="V885" s="436" t="s">
        <v>647</v>
      </c>
      <c r="W885" s="436" t="s">
        <v>647</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hidden="1" outlineLevel="2" x14ac:dyDescent="0.25">
      <c r="A886" s="250"/>
      <c r="B886" s="259"/>
      <c r="C886" s="252">
        <f>INT($C$872)+2</f>
        <v>3</v>
      </c>
      <c r="D886" s="275"/>
      <c r="E886" s="433">
        <f>E885</f>
        <v>0</v>
      </c>
      <c r="F886" s="324" t="b">
        <f t="shared" si="338"/>
        <v>1</v>
      </c>
      <c r="G886" s="275"/>
      <c r="H886" s="836"/>
      <c r="I886" s="837"/>
      <c r="J886" s="434" t="s">
        <v>650</v>
      </c>
      <c r="K886" s="435" t="str">
        <f t="shared" si="339"/>
        <v>-</v>
      </c>
      <c r="L886" s="436" t="s">
        <v>651</v>
      </c>
      <c r="M886" s="320">
        <v>26</v>
      </c>
      <c r="N886" s="436" t="s">
        <v>651</v>
      </c>
      <c r="O886" s="436" t="s">
        <v>651</v>
      </c>
      <c r="P886" s="436" t="s">
        <v>651</v>
      </c>
      <c r="Q886" s="436" t="s">
        <v>651</v>
      </c>
      <c r="R886" s="436" t="s">
        <v>651</v>
      </c>
      <c r="S886" s="436" t="s">
        <v>651</v>
      </c>
      <c r="T886" s="436" t="s">
        <v>651</v>
      </c>
      <c r="U886" s="436" t="s">
        <v>651</v>
      </c>
      <c r="V886" s="436" t="s">
        <v>651</v>
      </c>
      <c r="W886" s="436" t="s">
        <v>651</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hidden="1" outlineLevel="2" x14ac:dyDescent="0.25">
      <c r="A887" s="250"/>
      <c r="B887" s="259"/>
      <c r="C887" s="252">
        <f>INT($C$872)+2</f>
        <v>3</v>
      </c>
      <c r="D887" s="275"/>
      <c r="E887" s="433">
        <f>E886</f>
        <v>0</v>
      </c>
      <c r="F887" s="324" t="b">
        <f t="shared" si="338"/>
        <v>1</v>
      </c>
      <c r="G887" s="275"/>
      <c r="H887" s="838"/>
      <c r="I887" s="839"/>
      <c r="J887" s="420" t="s">
        <v>652</v>
      </c>
      <c r="K887" s="437" t="str">
        <f t="shared" si="339"/>
        <v>-</v>
      </c>
      <c r="L887" s="434" t="s">
        <v>647</v>
      </c>
      <c r="M887" s="434" t="s">
        <v>647</v>
      </c>
      <c r="N887" s="434" t="s">
        <v>647</v>
      </c>
      <c r="O887" s="434" t="s">
        <v>647</v>
      </c>
      <c r="P887" s="434" t="s">
        <v>647</v>
      </c>
      <c r="Q887" s="434" t="s">
        <v>647</v>
      </c>
      <c r="R887" s="434" t="s">
        <v>647</v>
      </c>
      <c r="S887" s="434" t="s">
        <v>647</v>
      </c>
      <c r="T887" s="434" t="s">
        <v>647</v>
      </c>
      <c r="U887" s="434" t="s">
        <v>647</v>
      </c>
      <c r="V887" s="438" t="s">
        <v>647</v>
      </c>
      <c r="W887" s="438" t="s">
        <v>647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hidden="1" outlineLevel="3" x14ac:dyDescent="0.25">
      <c r="A888" s="250"/>
      <c r="B888" s="259"/>
      <c r="C888" s="252">
        <f t="shared" ref="C888:C919" si="340">INT($C$872)+3</f>
        <v>4</v>
      </c>
      <c r="D888" s="275"/>
      <c r="E888" s="330">
        <v>1</v>
      </c>
      <c r="F888" s="324" t="b">
        <f t="shared" si="338"/>
        <v>1</v>
      </c>
      <c r="G888" s="275"/>
      <c r="H888" s="430" t="s">
        <v>653</v>
      </c>
      <c r="I888" s="430"/>
      <c r="J888" s="412" t="s">
        <v>646</v>
      </c>
      <c r="K888" s="431" t="str">
        <f t="shared" si="339"/>
        <v>-</v>
      </c>
      <c r="L888" s="432" t="s">
        <v>647</v>
      </c>
      <c r="M888" s="432" t="s">
        <v>647</v>
      </c>
      <c r="N888" s="432" t="s">
        <v>647</v>
      </c>
      <c r="O888" s="432" t="s">
        <v>647</v>
      </c>
      <c r="P888" s="432" t="s">
        <v>647</v>
      </c>
      <c r="Q888" s="432" t="s">
        <v>647</v>
      </c>
      <c r="R888" s="432" t="s">
        <v>647</v>
      </c>
      <c r="S888" s="432" t="s">
        <v>647</v>
      </c>
      <c r="T888" s="432" t="s">
        <v>647</v>
      </c>
      <c r="U888" s="432" t="s">
        <v>647</v>
      </c>
      <c r="V888" s="432" t="s">
        <v>647</v>
      </c>
      <c r="W888" s="432" t="s">
        <v>647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hidden="1" customHeight="1" outlineLevel="3" x14ac:dyDescent="0.25">
      <c r="A889" s="250"/>
      <c r="B889" s="259"/>
      <c r="C889" s="252">
        <f t="shared" si="340"/>
        <v>4</v>
      </c>
      <c r="D889" s="275"/>
      <c r="E889" s="433">
        <f>E888</f>
        <v>1</v>
      </c>
      <c r="F889" s="324" t="b">
        <f t="shared" si="338"/>
        <v>1</v>
      </c>
      <c r="G889" s="275"/>
      <c r="H889" s="834" t="s">
        <v>654</v>
      </c>
      <c r="I889" s="835"/>
      <c r="J889" s="434" t="s">
        <v>649</v>
      </c>
      <c r="K889" s="435">
        <f t="shared" si="339"/>
        <v>43536</v>
      </c>
      <c r="L889" s="320">
        <v>10</v>
      </c>
      <c r="M889" s="436" t="s">
        <v>647</v>
      </c>
      <c r="N889" s="436" t="s">
        <v>647</v>
      </c>
      <c r="O889" s="436" t="s">
        <v>647</v>
      </c>
      <c r="P889" s="436" t="s">
        <v>647</v>
      </c>
      <c r="Q889" s="436" t="s">
        <v>647</v>
      </c>
      <c r="R889" s="436" t="s">
        <v>647</v>
      </c>
      <c r="S889" s="320" t="b">
        <v>1</v>
      </c>
      <c r="T889" s="436" t="s">
        <v>647</v>
      </c>
      <c r="U889" s="436" t="s">
        <v>647</v>
      </c>
      <c r="V889" s="436" t="s">
        <v>647</v>
      </c>
      <c r="W889" s="436" t="s">
        <v>647</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hidden="1" outlineLevel="3" x14ac:dyDescent="0.25">
      <c r="A890" s="250"/>
      <c r="B890" s="259"/>
      <c r="C890" s="252">
        <f t="shared" si="340"/>
        <v>4</v>
      </c>
      <c r="D890" s="275"/>
      <c r="E890" s="433">
        <f>E889</f>
        <v>1</v>
      </c>
      <c r="F890" s="324" t="b">
        <f t="shared" si="338"/>
        <v>1</v>
      </c>
      <c r="G890" s="275"/>
      <c r="H890" s="836"/>
      <c r="I890" s="837"/>
      <c r="J890" s="434" t="s">
        <v>650</v>
      </c>
      <c r="K890" s="435" t="str">
        <f t="shared" si="339"/>
        <v>-</v>
      </c>
      <c r="L890" s="436" t="s">
        <v>651</v>
      </c>
      <c r="M890" s="436" t="s">
        <v>651</v>
      </c>
      <c r="N890" s="436" t="s">
        <v>651</v>
      </c>
      <c r="O890" s="436" t="s">
        <v>651</v>
      </c>
      <c r="P890" s="436" t="s">
        <v>651</v>
      </c>
      <c r="Q890" s="436" t="s">
        <v>651</v>
      </c>
      <c r="R890" s="436" t="s">
        <v>651</v>
      </c>
      <c r="S890" s="436" t="s">
        <v>651</v>
      </c>
      <c r="T890" s="436" t="s">
        <v>651</v>
      </c>
      <c r="U890" s="436" t="s">
        <v>651</v>
      </c>
      <c r="V890" s="436" t="s">
        <v>651</v>
      </c>
      <c r="W890" s="436" t="s">
        <v>651</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25">
      <c r="A891" s="250"/>
      <c r="B891" s="259"/>
      <c r="C891" s="252">
        <f t="shared" si="340"/>
        <v>4</v>
      </c>
      <c r="D891" s="275"/>
      <c r="E891" s="433">
        <f>E890</f>
        <v>1</v>
      </c>
      <c r="F891" s="324" t="b">
        <f t="shared" si="338"/>
        <v>1</v>
      </c>
      <c r="G891" s="275"/>
      <c r="H891" s="838"/>
      <c r="I891" s="839"/>
      <c r="J891" s="420" t="s">
        <v>652</v>
      </c>
      <c r="K891" s="437" t="str">
        <f t="shared" si="339"/>
        <v>-</v>
      </c>
      <c r="L891" s="434" t="s">
        <v>647</v>
      </c>
      <c r="M891" s="434" t="s">
        <v>647</v>
      </c>
      <c r="N891" s="434" t="s">
        <v>647</v>
      </c>
      <c r="O891" s="434" t="s">
        <v>647</v>
      </c>
      <c r="P891" s="434" t="s">
        <v>647</v>
      </c>
      <c r="Q891" s="434" t="s">
        <v>647</v>
      </c>
      <c r="R891" s="434" t="s">
        <v>647</v>
      </c>
      <c r="S891" s="434" t="s">
        <v>647</v>
      </c>
      <c r="T891" s="434" t="s">
        <v>647</v>
      </c>
      <c r="U891" s="434" t="s">
        <v>647</v>
      </c>
      <c r="V891" s="438" t="s">
        <v>647</v>
      </c>
      <c r="W891" s="438" t="s">
        <v>647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idden="1" outlineLevel="3" x14ac:dyDescent="0.25">
      <c r="A892" s="250"/>
      <c r="B892" s="259"/>
      <c r="C892" s="252">
        <f t="shared" si="340"/>
        <v>4</v>
      </c>
      <c r="D892" s="275"/>
      <c r="E892" s="330">
        <v>2</v>
      </c>
      <c r="F892" s="324" t="b">
        <f t="shared" si="338"/>
        <v>1</v>
      </c>
      <c r="G892" s="275"/>
      <c r="H892" s="430" t="s">
        <v>655</v>
      </c>
      <c r="I892" s="430"/>
      <c r="J892" s="412" t="s">
        <v>646</v>
      </c>
      <c r="K892" s="431" t="str">
        <f t="shared" si="339"/>
        <v>-</v>
      </c>
      <c r="L892" s="432" t="s">
        <v>647</v>
      </c>
      <c r="M892" s="439">
        <v>42</v>
      </c>
      <c r="N892" s="432" t="s">
        <v>647</v>
      </c>
      <c r="O892" s="432" t="s">
        <v>647</v>
      </c>
      <c r="P892" s="432" t="s">
        <v>647</v>
      </c>
      <c r="Q892" s="432" t="s">
        <v>647</v>
      </c>
      <c r="R892" s="432" t="s">
        <v>647</v>
      </c>
      <c r="S892" s="432" t="s">
        <v>647</v>
      </c>
      <c r="T892" s="432" t="s">
        <v>647</v>
      </c>
      <c r="U892" s="432" t="s">
        <v>647</v>
      </c>
      <c r="V892" s="432" t="s">
        <v>647</v>
      </c>
      <c r="W892" s="432" t="s">
        <v>647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hidden="1" customHeight="1" outlineLevel="3" x14ac:dyDescent="0.25">
      <c r="A893" s="250"/>
      <c r="B893" s="259"/>
      <c r="C893" s="252">
        <f t="shared" si="340"/>
        <v>4</v>
      </c>
      <c r="D893" s="275"/>
      <c r="E893" s="433">
        <f>E892</f>
        <v>2</v>
      </c>
      <c r="F893" s="324" t="b">
        <f t="shared" si="338"/>
        <v>1</v>
      </c>
      <c r="G893" s="275"/>
      <c r="H893" s="834" t="s">
        <v>656</v>
      </c>
      <c r="I893" s="835"/>
      <c r="J893" s="434" t="s">
        <v>649</v>
      </c>
      <c r="K893" s="435">
        <f t="shared" si="339"/>
        <v>43536</v>
      </c>
      <c r="L893" s="320">
        <v>10</v>
      </c>
      <c r="M893" s="436" t="s">
        <v>647</v>
      </c>
      <c r="N893" s="436" t="s">
        <v>647</v>
      </c>
      <c r="O893" s="436" t="s">
        <v>647</v>
      </c>
      <c r="P893" s="436" t="s">
        <v>647</v>
      </c>
      <c r="Q893" s="436" t="s">
        <v>647</v>
      </c>
      <c r="R893" s="436" t="s">
        <v>647</v>
      </c>
      <c r="S893" s="436" t="s">
        <v>647</v>
      </c>
      <c r="T893" s="436" t="s">
        <v>647</v>
      </c>
      <c r="U893" s="436" t="s">
        <v>647</v>
      </c>
      <c r="V893" s="436" t="s">
        <v>647</v>
      </c>
      <c r="W893" s="436" t="s">
        <v>647</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25">
      <c r="A894" s="250"/>
      <c r="B894" s="259"/>
      <c r="C894" s="252">
        <f t="shared" si="340"/>
        <v>4</v>
      </c>
      <c r="D894" s="275"/>
      <c r="E894" s="433">
        <f>E893</f>
        <v>2</v>
      </c>
      <c r="F894" s="324" t="b">
        <f t="shared" si="338"/>
        <v>1</v>
      </c>
      <c r="G894" s="275"/>
      <c r="H894" s="836"/>
      <c r="I894" s="837"/>
      <c r="J894" s="434" t="s">
        <v>650</v>
      </c>
      <c r="K894" s="435" t="str">
        <f t="shared" si="339"/>
        <v>-</v>
      </c>
      <c r="L894" s="436" t="s">
        <v>651</v>
      </c>
      <c r="M894" s="436" t="s">
        <v>651</v>
      </c>
      <c r="N894" s="436" t="s">
        <v>651</v>
      </c>
      <c r="O894" s="436" t="s">
        <v>651</v>
      </c>
      <c r="P894" s="436" t="s">
        <v>651</v>
      </c>
      <c r="Q894" s="436" t="s">
        <v>651</v>
      </c>
      <c r="R894" s="436" t="s">
        <v>651</v>
      </c>
      <c r="S894" s="436" t="s">
        <v>651</v>
      </c>
      <c r="T894" s="436" t="s">
        <v>651</v>
      </c>
      <c r="U894" s="436" t="s">
        <v>651</v>
      </c>
      <c r="V894" s="436" t="s">
        <v>651</v>
      </c>
      <c r="W894" s="436" t="s">
        <v>651</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25">
      <c r="A895" s="250"/>
      <c r="B895" s="259"/>
      <c r="C895" s="252">
        <f t="shared" si="340"/>
        <v>4</v>
      </c>
      <c r="D895" s="275"/>
      <c r="E895" s="433">
        <f>E894</f>
        <v>2</v>
      </c>
      <c r="F895" s="324" t="b">
        <f t="shared" si="338"/>
        <v>1</v>
      </c>
      <c r="G895" s="275"/>
      <c r="H895" s="838"/>
      <c r="I895" s="839"/>
      <c r="J895" s="420" t="s">
        <v>652</v>
      </c>
      <c r="K895" s="437" t="str">
        <f t="shared" si="339"/>
        <v>-</v>
      </c>
      <c r="L895" s="434" t="s">
        <v>647</v>
      </c>
      <c r="M895" s="434" t="s">
        <v>647</v>
      </c>
      <c r="N895" s="434" t="s">
        <v>647</v>
      </c>
      <c r="O895" s="434" t="s">
        <v>647</v>
      </c>
      <c r="P895" s="434" t="s">
        <v>647</v>
      </c>
      <c r="Q895" s="434" t="s">
        <v>647</v>
      </c>
      <c r="R895" s="434" t="s">
        <v>647</v>
      </c>
      <c r="S895" s="434" t="s">
        <v>647</v>
      </c>
      <c r="T895" s="434" t="s">
        <v>647</v>
      </c>
      <c r="U895" s="434" t="s">
        <v>647</v>
      </c>
      <c r="V895" s="438" t="s">
        <v>647</v>
      </c>
      <c r="W895" s="438" t="s">
        <v>647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idden="1" outlineLevel="3" x14ac:dyDescent="0.25">
      <c r="A896" s="250"/>
      <c r="B896" s="259"/>
      <c r="C896" s="252">
        <f t="shared" si="340"/>
        <v>4</v>
      </c>
      <c r="D896" s="275"/>
      <c r="E896" s="330">
        <v>3</v>
      </c>
      <c r="F896" s="324" t="b">
        <f t="shared" si="338"/>
        <v>1</v>
      </c>
      <c r="G896" s="275"/>
      <c r="H896" s="430" t="s">
        <v>657</v>
      </c>
      <c r="I896" s="430"/>
      <c r="J896" s="412" t="s">
        <v>646</v>
      </c>
      <c r="K896" s="431" t="str">
        <f t="shared" si="339"/>
        <v>-</v>
      </c>
      <c r="L896" s="432" t="s">
        <v>647</v>
      </c>
      <c r="M896" s="432" t="s">
        <v>647</v>
      </c>
      <c r="N896" s="432" t="s">
        <v>647</v>
      </c>
      <c r="O896" s="432" t="s">
        <v>647</v>
      </c>
      <c r="P896" s="432" t="s">
        <v>647</v>
      </c>
      <c r="Q896" s="432" t="s">
        <v>647</v>
      </c>
      <c r="R896" s="432" t="s">
        <v>647</v>
      </c>
      <c r="S896" s="432" t="s">
        <v>647</v>
      </c>
      <c r="T896" s="432" t="s">
        <v>647</v>
      </c>
      <c r="U896" s="432" t="s">
        <v>647</v>
      </c>
      <c r="V896" s="432" t="s">
        <v>647</v>
      </c>
      <c r="W896" s="432" t="s">
        <v>647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hidden="1" customHeight="1" outlineLevel="3" x14ac:dyDescent="0.25">
      <c r="A897" s="250"/>
      <c r="B897" s="259"/>
      <c r="C897" s="252">
        <f t="shared" si="340"/>
        <v>4</v>
      </c>
      <c r="D897" s="275"/>
      <c r="E897" s="433">
        <f>E896</f>
        <v>3</v>
      </c>
      <c r="F897" s="324" t="b">
        <f t="shared" si="338"/>
        <v>1</v>
      </c>
      <c r="G897" s="275"/>
      <c r="H897" s="834" t="s">
        <v>658</v>
      </c>
      <c r="I897" s="835"/>
      <c r="J897" s="434" t="s">
        <v>649</v>
      </c>
      <c r="K897" s="435">
        <f t="shared" si="339"/>
        <v>43802</v>
      </c>
      <c r="L897" s="320">
        <v>48</v>
      </c>
      <c r="M897" s="436" t="s">
        <v>647</v>
      </c>
      <c r="N897" s="436" t="s">
        <v>647</v>
      </c>
      <c r="O897" s="436" t="s">
        <v>647</v>
      </c>
      <c r="P897" s="436" t="s">
        <v>647</v>
      </c>
      <c r="Q897" s="436" t="s">
        <v>647</v>
      </c>
      <c r="R897" s="436" t="s">
        <v>647</v>
      </c>
      <c r="S897" s="436" t="s">
        <v>647</v>
      </c>
      <c r="T897" s="436" t="s">
        <v>647</v>
      </c>
      <c r="U897" s="436" t="s">
        <v>647</v>
      </c>
      <c r="V897" s="436" t="s">
        <v>647</v>
      </c>
      <c r="W897" s="436" t="s">
        <v>647</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25">
      <c r="A898" s="250"/>
      <c r="B898" s="259"/>
      <c r="C898" s="252">
        <f t="shared" si="340"/>
        <v>4</v>
      </c>
      <c r="D898" s="275"/>
      <c r="E898" s="433">
        <f>E897</f>
        <v>3</v>
      </c>
      <c r="F898" s="324" t="b">
        <f t="shared" si="338"/>
        <v>1</v>
      </c>
      <c r="G898" s="275"/>
      <c r="H898" s="836"/>
      <c r="I898" s="837"/>
      <c r="J898" s="434" t="s">
        <v>650</v>
      </c>
      <c r="K898" s="435" t="str">
        <f t="shared" si="339"/>
        <v>-</v>
      </c>
      <c r="L898" s="436" t="s">
        <v>651</v>
      </c>
      <c r="M898" s="320">
        <v>26</v>
      </c>
      <c r="N898" s="436" t="s">
        <v>651</v>
      </c>
      <c r="O898" s="436" t="s">
        <v>651</v>
      </c>
      <c r="P898" s="436" t="s">
        <v>651</v>
      </c>
      <c r="Q898" s="436" t="s">
        <v>651</v>
      </c>
      <c r="R898" s="436" t="s">
        <v>651</v>
      </c>
      <c r="S898" s="436" t="s">
        <v>651</v>
      </c>
      <c r="T898" s="436" t="s">
        <v>651</v>
      </c>
      <c r="U898" s="436" t="s">
        <v>651</v>
      </c>
      <c r="V898" s="436" t="s">
        <v>651</v>
      </c>
      <c r="W898" s="436" t="s">
        <v>651</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25">
      <c r="A899" s="250"/>
      <c r="B899" s="259"/>
      <c r="C899" s="252">
        <f t="shared" si="340"/>
        <v>4</v>
      </c>
      <c r="D899" s="275"/>
      <c r="E899" s="433">
        <f>E898</f>
        <v>3</v>
      </c>
      <c r="F899" s="324" t="b">
        <f t="shared" si="338"/>
        <v>1</v>
      </c>
      <c r="G899" s="275"/>
      <c r="H899" s="838"/>
      <c r="I899" s="839"/>
      <c r="J899" s="420" t="s">
        <v>652</v>
      </c>
      <c r="K899" s="437" t="str">
        <f t="shared" si="339"/>
        <v>-</v>
      </c>
      <c r="L899" s="434" t="s">
        <v>647</v>
      </c>
      <c r="M899" s="434" t="s">
        <v>647</v>
      </c>
      <c r="N899" s="434" t="s">
        <v>647</v>
      </c>
      <c r="O899" s="434" t="s">
        <v>647</v>
      </c>
      <c r="P899" s="434" t="s">
        <v>647</v>
      </c>
      <c r="Q899" s="434" t="s">
        <v>647</v>
      </c>
      <c r="R899" s="434" t="s">
        <v>647</v>
      </c>
      <c r="S899" s="434" t="s">
        <v>647</v>
      </c>
      <c r="T899" s="434" t="s">
        <v>647</v>
      </c>
      <c r="U899" s="434" t="s">
        <v>647</v>
      </c>
      <c r="V899" s="438" t="s">
        <v>647</v>
      </c>
      <c r="W899" s="438" t="s">
        <v>647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idden="1" outlineLevel="3" x14ac:dyDescent="0.25">
      <c r="A900" s="250"/>
      <c r="B900" s="259"/>
      <c r="C900" s="252">
        <f t="shared" si="340"/>
        <v>4</v>
      </c>
      <c r="D900" s="275"/>
      <c r="E900" s="330">
        <v>4</v>
      </c>
      <c r="F900" s="324" t="b">
        <f t="shared" si="338"/>
        <v>1</v>
      </c>
      <c r="G900" s="275"/>
      <c r="H900" s="430" t="s">
        <v>659</v>
      </c>
      <c r="I900" s="430"/>
      <c r="J900" s="412" t="s">
        <v>646</v>
      </c>
      <c r="K900" s="431" t="str">
        <f t="shared" si="339"/>
        <v>-</v>
      </c>
      <c r="L900" s="432" t="s">
        <v>647</v>
      </c>
      <c r="M900" s="432" t="s">
        <v>647</v>
      </c>
      <c r="N900" s="432" t="s">
        <v>647</v>
      </c>
      <c r="O900" s="432" t="s">
        <v>647</v>
      </c>
      <c r="P900" s="432" t="s">
        <v>647</v>
      </c>
      <c r="Q900" s="432" t="s">
        <v>647</v>
      </c>
      <c r="R900" s="432" t="s">
        <v>647</v>
      </c>
      <c r="S900" s="432" t="s">
        <v>647</v>
      </c>
      <c r="T900" s="432" t="s">
        <v>647</v>
      </c>
      <c r="U900" s="432" t="s">
        <v>647</v>
      </c>
      <c r="V900" s="432" t="s">
        <v>647</v>
      </c>
      <c r="W900" s="432" t="s">
        <v>647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hidden="1" customHeight="1" outlineLevel="3" x14ac:dyDescent="0.25">
      <c r="A901" s="250"/>
      <c r="B901" s="259"/>
      <c r="C901" s="252">
        <f t="shared" si="340"/>
        <v>4</v>
      </c>
      <c r="D901" s="275"/>
      <c r="E901" s="433">
        <f>E900</f>
        <v>4</v>
      </c>
      <c r="F901" s="324" t="b">
        <f t="shared" si="338"/>
        <v>1</v>
      </c>
      <c r="G901" s="275"/>
      <c r="H901" s="834" t="s">
        <v>660</v>
      </c>
      <c r="I901" s="835"/>
      <c r="J901" s="434" t="s">
        <v>649</v>
      </c>
      <c r="K901" s="435">
        <f t="shared" si="339"/>
        <v>43802</v>
      </c>
      <c r="L901" s="320">
        <v>48</v>
      </c>
      <c r="M901" s="436" t="s">
        <v>647</v>
      </c>
      <c r="N901" s="436" t="s">
        <v>647</v>
      </c>
      <c r="O901" s="436" t="s">
        <v>647</v>
      </c>
      <c r="P901" s="436" t="s">
        <v>647</v>
      </c>
      <c r="Q901" s="436" t="s">
        <v>647</v>
      </c>
      <c r="R901" s="436" t="s">
        <v>647</v>
      </c>
      <c r="S901" s="436" t="s">
        <v>647</v>
      </c>
      <c r="T901" s="436" t="s">
        <v>647</v>
      </c>
      <c r="U901" s="436" t="s">
        <v>647</v>
      </c>
      <c r="V901" s="436" t="s">
        <v>647</v>
      </c>
      <c r="W901" s="436" t="s">
        <v>647</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25">
      <c r="A902" s="250"/>
      <c r="B902" s="259"/>
      <c r="C902" s="252">
        <f t="shared" si="340"/>
        <v>4</v>
      </c>
      <c r="D902" s="275"/>
      <c r="E902" s="433">
        <f>E901</f>
        <v>4</v>
      </c>
      <c r="F902" s="324" t="b">
        <f t="shared" si="338"/>
        <v>1</v>
      </c>
      <c r="G902" s="275"/>
      <c r="H902" s="836"/>
      <c r="I902" s="837"/>
      <c r="J902" s="434" t="s">
        <v>650</v>
      </c>
      <c r="K902" s="435" t="str">
        <f t="shared" si="339"/>
        <v>-</v>
      </c>
      <c r="L902" s="436" t="s">
        <v>651</v>
      </c>
      <c r="M902" s="320">
        <v>34</v>
      </c>
      <c r="N902" s="436" t="s">
        <v>651</v>
      </c>
      <c r="O902" s="436" t="s">
        <v>651</v>
      </c>
      <c r="P902" s="436" t="s">
        <v>651</v>
      </c>
      <c r="Q902" s="436" t="s">
        <v>651</v>
      </c>
      <c r="R902" s="436" t="s">
        <v>651</v>
      </c>
      <c r="S902" s="436" t="s">
        <v>651</v>
      </c>
      <c r="T902" s="436" t="s">
        <v>651</v>
      </c>
      <c r="U902" s="436" t="s">
        <v>651</v>
      </c>
      <c r="V902" s="436" t="s">
        <v>651</v>
      </c>
      <c r="W902" s="436" t="s">
        <v>651</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25">
      <c r="A903" s="250"/>
      <c r="B903" s="259"/>
      <c r="C903" s="252">
        <f t="shared" si="340"/>
        <v>4</v>
      </c>
      <c r="D903" s="275"/>
      <c r="E903" s="433">
        <f>E902</f>
        <v>4</v>
      </c>
      <c r="F903" s="324" t="b">
        <f t="shared" si="338"/>
        <v>1</v>
      </c>
      <c r="G903" s="275"/>
      <c r="H903" s="838"/>
      <c r="I903" s="839"/>
      <c r="J903" s="420" t="s">
        <v>652</v>
      </c>
      <c r="K903" s="437" t="str">
        <f t="shared" si="339"/>
        <v>-</v>
      </c>
      <c r="L903" s="434" t="s">
        <v>647</v>
      </c>
      <c r="M903" s="434" t="s">
        <v>647</v>
      </c>
      <c r="N903" s="434" t="s">
        <v>647</v>
      </c>
      <c r="O903" s="434" t="s">
        <v>647</v>
      </c>
      <c r="P903" s="434" t="s">
        <v>647</v>
      </c>
      <c r="Q903" s="434" t="s">
        <v>647</v>
      </c>
      <c r="R903" s="434" t="s">
        <v>647</v>
      </c>
      <c r="S903" s="434" t="s">
        <v>647</v>
      </c>
      <c r="T903" s="434" t="s">
        <v>647</v>
      </c>
      <c r="U903" s="434" t="s">
        <v>647</v>
      </c>
      <c r="V903" s="438" t="s">
        <v>647</v>
      </c>
      <c r="W903" s="438" t="s">
        <v>647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idden="1" outlineLevel="3" x14ac:dyDescent="0.25">
      <c r="A904" s="250"/>
      <c r="B904" s="259"/>
      <c r="C904" s="252">
        <f t="shared" si="340"/>
        <v>4</v>
      </c>
      <c r="D904" s="275"/>
      <c r="E904" s="330">
        <v>5</v>
      </c>
      <c r="F904" s="324" t="b">
        <f t="shared" si="338"/>
        <v>1</v>
      </c>
      <c r="G904" s="275"/>
      <c r="H904" s="430" t="s">
        <v>661</v>
      </c>
      <c r="I904" s="430"/>
      <c r="J904" s="412" t="s">
        <v>646</v>
      </c>
      <c r="K904" s="431" t="str">
        <f t="shared" si="339"/>
        <v>-</v>
      </c>
      <c r="L904" s="440">
        <v>-1</v>
      </c>
      <c r="M904" s="432" t="s">
        <v>647</v>
      </c>
      <c r="N904" s="432" t="s">
        <v>647</v>
      </c>
      <c r="O904" s="432" t="s">
        <v>647</v>
      </c>
      <c r="P904" s="432" t="s">
        <v>647</v>
      </c>
      <c r="Q904" s="432" t="s">
        <v>647</v>
      </c>
      <c r="R904" s="432" t="s">
        <v>647</v>
      </c>
      <c r="S904" s="432" t="s">
        <v>647</v>
      </c>
      <c r="T904" s="432" t="s">
        <v>647</v>
      </c>
      <c r="U904" s="432" t="s">
        <v>647</v>
      </c>
      <c r="V904" s="432" t="s">
        <v>647</v>
      </c>
      <c r="W904" s="432" t="s">
        <v>647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25">
      <c r="A905" s="250"/>
      <c r="B905" s="259"/>
      <c r="C905" s="252">
        <f t="shared" si="340"/>
        <v>4</v>
      </c>
      <c r="D905" s="275"/>
      <c r="E905" s="433">
        <f>E904</f>
        <v>5</v>
      </c>
      <c r="F905" s="324" t="b">
        <f t="shared" si="338"/>
        <v>1</v>
      </c>
      <c r="G905" s="275"/>
      <c r="H905" s="834"/>
      <c r="I905" s="835"/>
      <c r="J905" s="434" t="s">
        <v>649</v>
      </c>
      <c r="K905" s="435" t="str">
        <f t="shared" si="339"/>
        <v>-</v>
      </c>
      <c r="L905" s="436" t="s">
        <v>647</v>
      </c>
      <c r="M905" s="436" t="s">
        <v>647</v>
      </c>
      <c r="N905" s="436" t="s">
        <v>647</v>
      </c>
      <c r="O905" s="436" t="s">
        <v>647</v>
      </c>
      <c r="P905" s="436" t="s">
        <v>647</v>
      </c>
      <c r="Q905" s="436" t="s">
        <v>647</v>
      </c>
      <c r="R905" s="436" t="s">
        <v>647</v>
      </c>
      <c r="S905" s="436" t="s">
        <v>647</v>
      </c>
      <c r="T905" s="436" t="s">
        <v>647</v>
      </c>
      <c r="U905" s="436" t="s">
        <v>647</v>
      </c>
      <c r="V905" s="436" t="s">
        <v>647</v>
      </c>
      <c r="W905" s="436" t="s">
        <v>647</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25">
      <c r="A906" s="250"/>
      <c r="B906" s="259"/>
      <c r="C906" s="252">
        <f t="shared" si="340"/>
        <v>4</v>
      </c>
      <c r="D906" s="275"/>
      <c r="E906" s="433">
        <f>E905</f>
        <v>5</v>
      </c>
      <c r="F906" s="324" t="b">
        <f t="shared" si="338"/>
        <v>1</v>
      </c>
      <c r="G906" s="275"/>
      <c r="H906" s="836"/>
      <c r="I906" s="837"/>
      <c r="J906" s="434" t="s">
        <v>650</v>
      </c>
      <c r="K906" s="435" t="str">
        <f t="shared" si="339"/>
        <v>-</v>
      </c>
      <c r="L906" s="436" t="s">
        <v>651</v>
      </c>
      <c r="M906" s="436" t="s">
        <v>651</v>
      </c>
      <c r="N906" s="436" t="s">
        <v>651</v>
      </c>
      <c r="O906" s="436" t="s">
        <v>651</v>
      </c>
      <c r="P906" s="436" t="s">
        <v>651</v>
      </c>
      <c r="Q906" s="436" t="s">
        <v>651</v>
      </c>
      <c r="R906" s="436" t="s">
        <v>651</v>
      </c>
      <c r="S906" s="436" t="s">
        <v>651</v>
      </c>
      <c r="T906" s="436" t="s">
        <v>651</v>
      </c>
      <c r="U906" s="436" t="s">
        <v>651</v>
      </c>
      <c r="V906" s="436" t="s">
        <v>651</v>
      </c>
      <c r="W906" s="436" t="s">
        <v>651</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25">
      <c r="A907" s="250"/>
      <c r="B907" s="259"/>
      <c r="C907" s="252">
        <f t="shared" si="340"/>
        <v>4</v>
      </c>
      <c r="D907" s="275"/>
      <c r="E907" s="433">
        <f>E906</f>
        <v>5</v>
      </c>
      <c r="F907" s="324" t="b">
        <f t="shared" si="338"/>
        <v>1</v>
      </c>
      <c r="G907" s="275"/>
      <c r="H907" s="838"/>
      <c r="I907" s="839"/>
      <c r="J907" s="420" t="s">
        <v>652</v>
      </c>
      <c r="K907" s="437" t="str">
        <f t="shared" si="339"/>
        <v>-</v>
      </c>
      <c r="L907" s="434" t="s">
        <v>647</v>
      </c>
      <c r="M907" s="434" t="s">
        <v>647</v>
      </c>
      <c r="N907" s="434" t="s">
        <v>647</v>
      </c>
      <c r="O907" s="434" t="s">
        <v>647</v>
      </c>
      <c r="P907" s="434" t="s">
        <v>647</v>
      </c>
      <c r="Q907" s="434" t="s">
        <v>647</v>
      </c>
      <c r="R907" s="434" t="s">
        <v>647</v>
      </c>
      <c r="S907" s="434" t="s">
        <v>647</v>
      </c>
      <c r="T907" s="434" t="s">
        <v>647</v>
      </c>
      <c r="U907" s="434" t="s">
        <v>647</v>
      </c>
      <c r="V907" s="438" t="s">
        <v>647</v>
      </c>
      <c r="W907" s="438" t="s">
        <v>647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25">
      <c r="A908" s="250"/>
      <c r="B908" s="259"/>
      <c r="C908" s="252">
        <f t="shared" si="340"/>
        <v>4</v>
      </c>
      <c r="D908" s="275"/>
      <c r="E908" s="330">
        <v>6</v>
      </c>
      <c r="F908" s="324" t="b">
        <f t="shared" si="338"/>
        <v>1</v>
      </c>
      <c r="G908" s="275"/>
      <c r="H908" s="430" t="s">
        <v>662</v>
      </c>
      <c r="I908" s="430"/>
      <c r="J908" s="412" t="s">
        <v>646</v>
      </c>
      <c r="K908" s="431" t="str">
        <f t="shared" si="339"/>
        <v>-</v>
      </c>
      <c r="L908" s="440">
        <v>-1</v>
      </c>
      <c r="M908" s="432" t="s">
        <v>647</v>
      </c>
      <c r="N908" s="432" t="s">
        <v>647</v>
      </c>
      <c r="O908" s="432" t="s">
        <v>647</v>
      </c>
      <c r="P908" s="432" t="s">
        <v>647</v>
      </c>
      <c r="Q908" s="432" t="s">
        <v>647</v>
      </c>
      <c r="R908" s="432" t="s">
        <v>647</v>
      </c>
      <c r="S908" s="432" t="s">
        <v>647</v>
      </c>
      <c r="T908" s="432" t="s">
        <v>647</v>
      </c>
      <c r="U908" s="432" t="s">
        <v>647</v>
      </c>
      <c r="V908" s="432" t="s">
        <v>647</v>
      </c>
      <c r="W908" s="432" t="s">
        <v>647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25">
      <c r="A909" s="250"/>
      <c r="B909" s="259"/>
      <c r="C909" s="252">
        <f t="shared" si="340"/>
        <v>4</v>
      </c>
      <c r="D909" s="275"/>
      <c r="E909" s="433">
        <f>E908</f>
        <v>6</v>
      </c>
      <c r="F909" s="324" t="b">
        <f t="shared" si="338"/>
        <v>1</v>
      </c>
      <c r="G909" s="275"/>
      <c r="H909" s="834"/>
      <c r="I909" s="835"/>
      <c r="J909" s="434" t="s">
        <v>649</v>
      </c>
      <c r="K909" s="435" t="str">
        <f t="shared" si="339"/>
        <v>-</v>
      </c>
      <c r="L909" s="436" t="s">
        <v>647</v>
      </c>
      <c r="M909" s="436" t="s">
        <v>647</v>
      </c>
      <c r="N909" s="436" t="s">
        <v>647</v>
      </c>
      <c r="O909" s="436" t="s">
        <v>647</v>
      </c>
      <c r="P909" s="436" t="s">
        <v>647</v>
      </c>
      <c r="Q909" s="436" t="s">
        <v>647</v>
      </c>
      <c r="R909" s="436" t="s">
        <v>647</v>
      </c>
      <c r="S909" s="436" t="s">
        <v>647</v>
      </c>
      <c r="T909" s="436" t="s">
        <v>647</v>
      </c>
      <c r="U909" s="436" t="s">
        <v>647</v>
      </c>
      <c r="V909" s="436" t="s">
        <v>647</v>
      </c>
      <c r="W909" s="436" t="s">
        <v>647</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25">
      <c r="A910" s="250"/>
      <c r="B910" s="259"/>
      <c r="C910" s="252">
        <f t="shared" si="340"/>
        <v>4</v>
      </c>
      <c r="D910" s="275"/>
      <c r="E910" s="433">
        <f>E909</f>
        <v>6</v>
      </c>
      <c r="F910" s="324" t="b">
        <f t="shared" si="338"/>
        <v>1</v>
      </c>
      <c r="G910" s="275"/>
      <c r="H910" s="836"/>
      <c r="I910" s="837"/>
      <c r="J910" s="434" t="s">
        <v>650</v>
      </c>
      <c r="K910" s="435" t="str">
        <f t="shared" si="339"/>
        <v>-</v>
      </c>
      <c r="L910" s="436" t="s">
        <v>651</v>
      </c>
      <c r="M910" s="436" t="s">
        <v>651</v>
      </c>
      <c r="N910" s="436" t="s">
        <v>651</v>
      </c>
      <c r="O910" s="436" t="s">
        <v>651</v>
      </c>
      <c r="P910" s="436" t="s">
        <v>651</v>
      </c>
      <c r="Q910" s="436" t="s">
        <v>651</v>
      </c>
      <c r="R910" s="436" t="s">
        <v>651</v>
      </c>
      <c r="S910" s="436" t="s">
        <v>651</v>
      </c>
      <c r="T910" s="436" t="s">
        <v>651</v>
      </c>
      <c r="U910" s="436" t="s">
        <v>651</v>
      </c>
      <c r="V910" s="436" t="s">
        <v>651</v>
      </c>
      <c r="W910" s="436" t="s">
        <v>651</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25">
      <c r="A911" s="250"/>
      <c r="B911" s="259"/>
      <c r="C911" s="252">
        <f t="shared" si="340"/>
        <v>4</v>
      </c>
      <c r="D911" s="275"/>
      <c r="E911" s="433">
        <f>E910</f>
        <v>6</v>
      </c>
      <c r="F911" s="324" t="b">
        <f t="shared" si="338"/>
        <v>1</v>
      </c>
      <c r="G911" s="275"/>
      <c r="H911" s="838"/>
      <c r="I911" s="839"/>
      <c r="J911" s="420" t="s">
        <v>652</v>
      </c>
      <c r="K911" s="437" t="str">
        <f t="shared" si="339"/>
        <v>-</v>
      </c>
      <c r="L911" s="434" t="s">
        <v>647</v>
      </c>
      <c r="M911" s="434" t="s">
        <v>647</v>
      </c>
      <c r="N911" s="434" t="s">
        <v>647</v>
      </c>
      <c r="O911" s="434" t="s">
        <v>647</v>
      </c>
      <c r="P911" s="434" t="s">
        <v>647</v>
      </c>
      <c r="Q911" s="434" t="s">
        <v>647</v>
      </c>
      <c r="R911" s="434" t="s">
        <v>647</v>
      </c>
      <c r="S911" s="434" t="s">
        <v>647</v>
      </c>
      <c r="T911" s="434" t="s">
        <v>647</v>
      </c>
      <c r="U911" s="434" t="s">
        <v>647</v>
      </c>
      <c r="V911" s="438" t="s">
        <v>647</v>
      </c>
      <c r="W911" s="438" t="s">
        <v>647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25">
      <c r="A912" s="250"/>
      <c r="B912" s="259"/>
      <c r="C912" s="252">
        <f t="shared" si="340"/>
        <v>4</v>
      </c>
      <c r="D912" s="275"/>
      <c r="E912" s="330">
        <v>7</v>
      </c>
      <c r="F912" s="324" t="b">
        <f t="shared" si="338"/>
        <v>1</v>
      </c>
      <c r="G912" s="275"/>
      <c r="H912" s="430" t="s">
        <v>663</v>
      </c>
      <c r="I912" s="430"/>
      <c r="J912" s="412" t="s">
        <v>646</v>
      </c>
      <c r="K912" s="431" t="str">
        <f t="shared" si="339"/>
        <v>-</v>
      </c>
      <c r="L912" s="440">
        <v>-1</v>
      </c>
      <c r="M912" s="432" t="s">
        <v>647</v>
      </c>
      <c r="N912" s="432" t="s">
        <v>647</v>
      </c>
      <c r="O912" s="432" t="s">
        <v>647</v>
      </c>
      <c r="P912" s="432" t="s">
        <v>647</v>
      </c>
      <c r="Q912" s="432" t="s">
        <v>647</v>
      </c>
      <c r="R912" s="432" t="s">
        <v>647</v>
      </c>
      <c r="S912" s="432" t="s">
        <v>647</v>
      </c>
      <c r="T912" s="432" t="s">
        <v>647</v>
      </c>
      <c r="U912" s="432" t="s">
        <v>647</v>
      </c>
      <c r="V912" s="432" t="s">
        <v>647</v>
      </c>
      <c r="W912" s="432" t="s">
        <v>647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25">
      <c r="A913" s="250"/>
      <c r="B913" s="259"/>
      <c r="C913" s="252">
        <f t="shared" si="340"/>
        <v>4</v>
      </c>
      <c r="D913" s="275"/>
      <c r="E913" s="433">
        <f>E912</f>
        <v>7</v>
      </c>
      <c r="F913" s="324" t="b">
        <f t="shared" si="338"/>
        <v>1</v>
      </c>
      <c r="G913" s="275"/>
      <c r="H913" s="834"/>
      <c r="I913" s="835"/>
      <c r="J913" s="434" t="s">
        <v>649</v>
      </c>
      <c r="K913" s="435" t="str">
        <f t="shared" si="339"/>
        <v>-</v>
      </c>
      <c r="L913" s="436" t="s">
        <v>647</v>
      </c>
      <c r="M913" s="436" t="s">
        <v>647</v>
      </c>
      <c r="N913" s="436" t="s">
        <v>647</v>
      </c>
      <c r="O913" s="436" t="s">
        <v>647</v>
      </c>
      <c r="P913" s="436" t="s">
        <v>647</v>
      </c>
      <c r="Q913" s="436" t="s">
        <v>647</v>
      </c>
      <c r="R913" s="436" t="s">
        <v>647</v>
      </c>
      <c r="S913" s="436" t="s">
        <v>647</v>
      </c>
      <c r="T913" s="436" t="s">
        <v>647</v>
      </c>
      <c r="U913" s="436" t="s">
        <v>647</v>
      </c>
      <c r="V913" s="436" t="s">
        <v>647</v>
      </c>
      <c r="W913" s="436" t="s">
        <v>647</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25">
      <c r="A914" s="250"/>
      <c r="B914" s="259"/>
      <c r="C914" s="252">
        <f t="shared" si="340"/>
        <v>4</v>
      </c>
      <c r="D914" s="275"/>
      <c r="E914" s="433">
        <f>E913</f>
        <v>7</v>
      </c>
      <c r="F914" s="324" t="b">
        <f t="shared" si="338"/>
        <v>1</v>
      </c>
      <c r="G914" s="275"/>
      <c r="H914" s="836"/>
      <c r="I914" s="837"/>
      <c r="J914" s="434" t="s">
        <v>650</v>
      </c>
      <c r="K914" s="435" t="str">
        <f t="shared" si="339"/>
        <v>-</v>
      </c>
      <c r="L914" s="436" t="s">
        <v>651</v>
      </c>
      <c r="M914" s="436" t="s">
        <v>651</v>
      </c>
      <c r="N914" s="436" t="s">
        <v>651</v>
      </c>
      <c r="O914" s="436" t="s">
        <v>651</v>
      </c>
      <c r="P914" s="436" t="s">
        <v>651</v>
      </c>
      <c r="Q914" s="436" t="s">
        <v>651</v>
      </c>
      <c r="R914" s="436" t="s">
        <v>651</v>
      </c>
      <c r="S914" s="436" t="s">
        <v>651</v>
      </c>
      <c r="T914" s="436" t="s">
        <v>651</v>
      </c>
      <c r="U914" s="436" t="s">
        <v>651</v>
      </c>
      <c r="V914" s="436" t="s">
        <v>651</v>
      </c>
      <c r="W914" s="436" t="s">
        <v>651</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25">
      <c r="A915" s="250"/>
      <c r="B915" s="259"/>
      <c r="C915" s="252">
        <f t="shared" si="340"/>
        <v>4</v>
      </c>
      <c r="D915" s="275"/>
      <c r="E915" s="433">
        <f>E914</f>
        <v>7</v>
      </c>
      <c r="F915" s="324" t="b">
        <f t="shared" si="338"/>
        <v>1</v>
      </c>
      <c r="G915" s="275"/>
      <c r="H915" s="838"/>
      <c r="I915" s="839"/>
      <c r="J915" s="420" t="s">
        <v>652</v>
      </c>
      <c r="K915" s="437" t="str">
        <f t="shared" si="339"/>
        <v>-</v>
      </c>
      <c r="L915" s="434" t="s">
        <v>647</v>
      </c>
      <c r="M915" s="434" t="s">
        <v>647</v>
      </c>
      <c r="N915" s="434" t="s">
        <v>647</v>
      </c>
      <c r="O915" s="434" t="s">
        <v>647</v>
      </c>
      <c r="P915" s="434" t="s">
        <v>647</v>
      </c>
      <c r="Q915" s="434" t="s">
        <v>647</v>
      </c>
      <c r="R915" s="434" t="s">
        <v>647</v>
      </c>
      <c r="S915" s="434" t="s">
        <v>647</v>
      </c>
      <c r="T915" s="434" t="s">
        <v>647</v>
      </c>
      <c r="U915" s="434" t="s">
        <v>647</v>
      </c>
      <c r="V915" s="438" t="s">
        <v>647</v>
      </c>
      <c r="W915" s="438" t="s">
        <v>647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25">
      <c r="A916" s="250"/>
      <c r="B916" s="259"/>
      <c r="C916" s="252">
        <f t="shared" si="340"/>
        <v>4</v>
      </c>
      <c r="D916" s="275"/>
      <c r="E916" s="330">
        <v>8</v>
      </c>
      <c r="F916" s="324" t="b">
        <f t="shared" ref="F916:F947" si="341">COUNTIFS($L916:$W916,"-")&lt;&gt;COUNTA($L916:$W916)</f>
        <v>1</v>
      </c>
      <c r="G916" s="275"/>
      <c r="H916" s="430" t="s">
        <v>965</v>
      </c>
      <c r="I916" s="430"/>
      <c r="J916" s="412" t="s">
        <v>646</v>
      </c>
      <c r="K916" s="431" t="str">
        <f t="shared" si="339"/>
        <v>-</v>
      </c>
      <c r="L916" s="432" t="s">
        <v>647</v>
      </c>
      <c r="M916" s="432" t="s">
        <v>647</v>
      </c>
      <c r="N916" s="432" t="s">
        <v>647</v>
      </c>
      <c r="O916" s="432" t="s">
        <v>647</v>
      </c>
      <c r="P916" s="432" t="s">
        <v>647</v>
      </c>
      <c r="Q916" s="432" t="s">
        <v>647</v>
      </c>
      <c r="R916" s="432" t="s">
        <v>647</v>
      </c>
      <c r="S916" s="432" t="s">
        <v>647</v>
      </c>
      <c r="T916" s="432" t="s">
        <v>647</v>
      </c>
      <c r="U916" s="432" t="s">
        <v>647</v>
      </c>
      <c r="V916" s="432" t="s">
        <v>647</v>
      </c>
      <c r="W916" s="432" t="s">
        <v>647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hidden="1" customHeight="1" outlineLevel="3" x14ac:dyDescent="0.25">
      <c r="A917" s="250"/>
      <c r="B917" s="259"/>
      <c r="C917" s="252">
        <f t="shared" si="340"/>
        <v>4</v>
      </c>
      <c r="D917" s="275"/>
      <c r="E917" s="433">
        <f>E916</f>
        <v>8</v>
      </c>
      <c r="F917" s="324" t="b">
        <f t="shared" si="341"/>
        <v>1</v>
      </c>
      <c r="G917" s="275"/>
      <c r="H917" s="834" t="s">
        <v>966</v>
      </c>
      <c r="I917" s="835"/>
      <c r="J917" s="434" t="s">
        <v>649</v>
      </c>
      <c r="K917" s="435" t="str">
        <f t="shared" si="339"/>
        <v>-</v>
      </c>
      <c r="L917" s="436" t="s">
        <v>647</v>
      </c>
      <c r="M917" s="436" t="s">
        <v>647</v>
      </c>
      <c r="N917" s="436" t="s">
        <v>647</v>
      </c>
      <c r="O917" s="436" t="s">
        <v>647</v>
      </c>
      <c r="P917" s="436" t="s">
        <v>647</v>
      </c>
      <c r="Q917" s="320">
        <v>0</v>
      </c>
      <c r="R917" s="436" t="s">
        <v>647</v>
      </c>
      <c r="S917" s="320" t="b">
        <v>1</v>
      </c>
      <c r="T917" s="436" t="s">
        <v>647</v>
      </c>
      <c r="U917" s="436" t="s">
        <v>647</v>
      </c>
      <c r="V917" s="436" t="s">
        <v>647</v>
      </c>
      <c r="W917" s="436" t="s">
        <v>647</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25">
      <c r="A918" s="250"/>
      <c r="B918" s="259"/>
      <c r="C918" s="252">
        <f t="shared" si="340"/>
        <v>4</v>
      </c>
      <c r="D918" s="275"/>
      <c r="E918" s="433">
        <f>E917</f>
        <v>8</v>
      </c>
      <c r="F918" s="324" t="b">
        <f t="shared" si="341"/>
        <v>1</v>
      </c>
      <c r="G918" s="275"/>
      <c r="H918" s="836"/>
      <c r="I918" s="837"/>
      <c r="J918" s="434" t="s">
        <v>650</v>
      </c>
      <c r="K918" s="435" t="str">
        <f t="shared" si="339"/>
        <v>-</v>
      </c>
      <c r="L918" s="436" t="s">
        <v>651</v>
      </c>
      <c r="M918" s="436" t="s">
        <v>651</v>
      </c>
      <c r="N918" s="436" t="s">
        <v>651</v>
      </c>
      <c r="O918" s="436" t="s">
        <v>651</v>
      </c>
      <c r="P918" s="436" t="s">
        <v>651</v>
      </c>
      <c r="Q918" s="436" t="s">
        <v>651</v>
      </c>
      <c r="R918" s="436" t="s">
        <v>651</v>
      </c>
      <c r="S918" s="436" t="s">
        <v>651</v>
      </c>
      <c r="T918" s="436" t="s">
        <v>651</v>
      </c>
      <c r="U918" s="436" t="s">
        <v>651</v>
      </c>
      <c r="V918" s="436" t="s">
        <v>651</v>
      </c>
      <c r="W918" s="436" t="s">
        <v>651</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25">
      <c r="A919" s="250"/>
      <c r="B919" s="259"/>
      <c r="C919" s="252">
        <f t="shared" si="340"/>
        <v>4</v>
      </c>
      <c r="D919" s="275"/>
      <c r="E919" s="433">
        <f>E918</f>
        <v>8</v>
      </c>
      <c r="F919" s="324" t="b">
        <f t="shared" si="341"/>
        <v>1</v>
      </c>
      <c r="G919" s="275"/>
      <c r="H919" s="838"/>
      <c r="I919" s="839"/>
      <c r="J919" s="420" t="s">
        <v>652</v>
      </c>
      <c r="K919" s="437" t="str">
        <f t="shared" si="339"/>
        <v>-</v>
      </c>
      <c r="L919" s="434" t="s">
        <v>647</v>
      </c>
      <c r="M919" s="434" t="s">
        <v>647</v>
      </c>
      <c r="N919" s="434" t="s">
        <v>647</v>
      </c>
      <c r="O919" s="434" t="s">
        <v>647</v>
      </c>
      <c r="P919" s="434" t="s">
        <v>647</v>
      </c>
      <c r="Q919" s="434" t="s">
        <v>647</v>
      </c>
      <c r="R919" s="434" t="s">
        <v>647</v>
      </c>
      <c r="S919" s="434" t="s">
        <v>647</v>
      </c>
      <c r="T919" s="434" t="s">
        <v>647</v>
      </c>
      <c r="U919" s="434" t="s">
        <v>647</v>
      </c>
      <c r="V919" s="438" t="s">
        <v>647</v>
      </c>
      <c r="W919" s="438" t="s">
        <v>647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idden="1" outlineLevel="3" x14ac:dyDescent="0.25">
      <c r="A920" s="250"/>
      <c r="B920" s="259"/>
      <c r="C920" s="252">
        <f t="shared" ref="C920:C951" si="342">INT($C$872)+3</f>
        <v>4</v>
      </c>
      <c r="D920" s="275"/>
      <c r="E920" s="330">
        <v>9</v>
      </c>
      <c r="F920" s="324" t="b">
        <f t="shared" si="341"/>
        <v>1</v>
      </c>
      <c r="G920" s="275"/>
      <c r="H920" s="430" t="s">
        <v>664</v>
      </c>
      <c r="I920" s="430"/>
      <c r="J920" s="412" t="s">
        <v>646</v>
      </c>
      <c r="K920" s="431" t="str">
        <f t="shared" si="339"/>
        <v>-</v>
      </c>
      <c r="L920" s="432" t="s">
        <v>647</v>
      </c>
      <c r="M920" s="432" t="s">
        <v>647</v>
      </c>
      <c r="N920" s="432" t="s">
        <v>647</v>
      </c>
      <c r="O920" s="432" t="s">
        <v>647</v>
      </c>
      <c r="P920" s="432" t="s">
        <v>647</v>
      </c>
      <c r="Q920" s="432" t="s">
        <v>647</v>
      </c>
      <c r="R920" s="432" t="s">
        <v>647</v>
      </c>
      <c r="S920" s="432" t="s">
        <v>647</v>
      </c>
      <c r="T920" s="432" t="s">
        <v>647</v>
      </c>
      <c r="U920" s="432" t="s">
        <v>647</v>
      </c>
      <c r="V920" s="432" t="s">
        <v>647</v>
      </c>
      <c r="W920" s="432" t="s">
        <v>647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hidden="1" customHeight="1" outlineLevel="3" x14ac:dyDescent="0.25">
      <c r="A921" s="250"/>
      <c r="B921" s="259"/>
      <c r="C921" s="252">
        <f t="shared" si="342"/>
        <v>4</v>
      </c>
      <c r="D921" s="275"/>
      <c r="E921" s="433">
        <f>E920</f>
        <v>9</v>
      </c>
      <c r="F921" s="324" t="b">
        <f t="shared" si="341"/>
        <v>1</v>
      </c>
      <c r="G921" s="275"/>
      <c r="H921" s="834" t="s">
        <v>967</v>
      </c>
      <c r="I921" s="835"/>
      <c r="J921" s="434" t="s">
        <v>649</v>
      </c>
      <c r="K921" s="435" t="str">
        <f t="shared" si="339"/>
        <v>-</v>
      </c>
      <c r="L921" s="436" t="s">
        <v>647</v>
      </c>
      <c r="M921" s="436" t="s">
        <v>647</v>
      </c>
      <c r="N921" s="436" t="s">
        <v>647</v>
      </c>
      <c r="O921" s="436" t="s">
        <v>647</v>
      </c>
      <c r="P921" s="436" t="s">
        <v>647</v>
      </c>
      <c r="Q921" s="693">
        <f>INT($I$389/7)+2</f>
        <v>7</v>
      </c>
      <c r="R921" s="436" t="s">
        <v>647</v>
      </c>
      <c r="S921" s="320" t="b">
        <v>1</v>
      </c>
      <c r="T921" s="436">
        <v>1</v>
      </c>
      <c r="U921" s="436" t="s">
        <v>647</v>
      </c>
      <c r="V921" s="436" t="s">
        <v>647</v>
      </c>
      <c r="W921" s="436" t="s">
        <v>647</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25">
      <c r="A922" s="250"/>
      <c r="B922" s="259"/>
      <c r="C922" s="252">
        <f t="shared" si="342"/>
        <v>4</v>
      </c>
      <c r="D922" s="275"/>
      <c r="E922" s="433">
        <f>E921</f>
        <v>9</v>
      </c>
      <c r="F922" s="324" t="b">
        <f t="shared" si="341"/>
        <v>1</v>
      </c>
      <c r="G922" s="275"/>
      <c r="H922" s="836"/>
      <c r="I922" s="837"/>
      <c r="J922" s="434" t="s">
        <v>650</v>
      </c>
      <c r="K922" s="435" t="str">
        <f t="shared" si="339"/>
        <v>-</v>
      </c>
      <c r="L922" s="436" t="s">
        <v>651</v>
      </c>
      <c r="M922" s="436" t="s">
        <v>651</v>
      </c>
      <c r="N922" s="436" t="s">
        <v>651</v>
      </c>
      <c r="O922" s="436" t="s">
        <v>651</v>
      </c>
      <c r="P922" s="436" t="s">
        <v>651</v>
      </c>
      <c r="Q922" s="436" t="s">
        <v>651</v>
      </c>
      <c r="R922" s="436" t="s">
        <v>651</v>
      </c>
      <c r="S922" s="436" t="s">
        <v>651</v>
      </c>
      <c r="T922" s="436" t="s">
        <v>651</v>
      </c>
      <c r="U922" s="436" t="s">
        <v>651</v>
      </c>
      <c r="V922" s="436" t="s">
        <v>651</v>
      </c>
      <c r="W922" s="436" t="s">
        <v>651</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25">
      <c r="A923" s="250"/>
      <c r="B923" s="259"/>
      <c r="C923" s="252">
        <f t="shared" si="342"/>
        <v>4</v>
      </c>
      <c r="D923" s="275"/>
      <c r="E923" s="433">
        <f>E922</f>
        <v>9</v>
      </c>
      <c r="F923" s="324" t="b">
        <f t="shared" si="341"/>
        <v>1</v>
      </c>
      <c r="G923" s="275"/>
      <c r="H923" s="838"/>
      <c r="I923" s="839"/>
      <c r="J923" s="420" t="s">
        <v>652</v>
      </c>
      <c r="K923" s="437" t="str">
        <f t="shared" si="339"/>
        <v>-</v>
      </c>
      <c r="L923" s="434" t="s">
        <v>647</v>
      </c>
      <c r="M923" s="434" t="s">
        <v>647</v>
      </c>
      <c r="N923" s="434" t="s">
        <v>647</v>
      </c>
      <c r="O923" s="434" t="s">
        <v>647</v>
      </c>
      <c r="P923" s="434" t="s">
        <v>647</v>
      </c>
      <c r="Q923" s="434" t="s">
        <v>647</v>
      </c>
      <c r="R923" s="434" t="s">
        <v>647</v>
      </c>
      <c r="S923" s="434" t="s">
        <v>647</v>
      </c>
      <c r="T923" s="434" t="s">
        <v>647</v>
      </c>
      <c r="U923" s="434" t="s">
        <v>647</v>
      </c>
      <c r="V923" s="438" t="s">
        <v>647</v>
      </c>
      <c r="W923" s="438" t="s">
        <v>647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idden="1" outlineLevel="3" x14ac:dyDescent="0.25">
      <c r="A924" s="250"/>
      <c r="B924" s="259"/>
      <c r="C924" s="252">
        <f t="shared" si="342"/>
        <v>4</v>
      </c>
      <c r="D924" s="275"/>
      <c r="E924" s="330">
        <v>10</v>
      </c>
      <c r="F924" s="324" t="b">
        <f t="shared" si="341"/>
        <v>1</v>
      </c>
      <c r="G924" s="275"/>
      <c r="H924" s="430" t="s">
        <v>665</v>
      </c>
      <c r="I924" s="430"/>
      <c r="J924" s="412" t="s">
        <v>646</v>
      </c>
      <c r="K924" s="431" t="str">
        <f t="shared" si="339"/>
        <v>-</v>
      </c>
      <c r="L924" s="432" t="s">
        <v>647</v>
      </c>
      <c r="M924" s="432" t="s">
        <v>647</v>
      </c>
      <c r="N924" s="432" t="s">
        <v>647</v>
      </c>
      <c r="O924" s="432" t="s">
        <v>647</v>
      </c>
      <c r="P924" s="432" t="s">
        <v>647</v>
      </c>
      <c r="Q924" s="432" t="s">
        <v>647</v>
      </c>
      <c r="R924" s="432" t="s">
        <v>647</v>
      </c>
      <c r="S924" s="432" t="s">
        <v>647</v>
      </c>
      <c r="T924" s="432" t="s">
        <v>647</v>
      </c>
      <c r="U924" s="432" t="s">
        <v>647</v>
      </c>
      <c r="V924" s="432" t="s">
        <v>647</v>
      </c>
      <c r="W924" s="432" t="s">
        <v>647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hidden="1" customHeight="1" outlineLevel="3" x14ac:dyDescent="0.25">
      <c r="A925" s="250"/>
      <c r="B925" s="259"/>
      <c r="C925" s="252">
        <f t="shared" si="342"/>
        <v>4</v>
      </c>
      <c r="D925" s="275"/>
      <c r="E925" s="433">
        <f>E924</f>
        <v>10</v>
      </c>
      <c r="F925" s="324" t="b">
        <f t="shared" si="341"/>
        <v>1</v>
      </c>
      <c r="G925" s="275"/>
      <c r="H925" s="834" t="s">
        <v>968</v>
      </c>
      <c r="I925" s="835"/>
      <c r="J925" s="434" t="s">
        <v>649</v>
      </c>
      <c r="K925" s="435" t="str">
        <f t="shared" si="339"/>
        <v>-</v>
      </c>
      <c r="L925" s="436" t="s">
        <v>647</v>
      </c>
      <c r="M925" s="436" t="s">
        <v>647</v>
      </c>
      <c r="N925" s="436" t="s">
        <v>647</v>
      </c>
      <c r="O925" s="436" t="s">
        <v>647</v>
      </c>
      <c r="P925" s="436" t="s">
        <v>647</v>
      </c>
      <c r="Q925" s="693">
        <f>INT($I$390/7)+2</f>
        <v>9</v>
      </c>
      <c r="R925" s="436" t="s">
        <v>647</v>
      </c>
      <c r="S925" s="320" t="b">
        <v>1</v>
      </c>
      <c r="T925" s="436">
        <v>2</v>
      </c>
      <c r="U925" s="436" t="s">
        <v>647</v>
      </c>
      <c r="V925" s="436" t="s">
        <v>647</v>
      </c>
      <c r="W925" s="436" t="s">
        <v>647</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25">
      <c r="A926" s="250"/>
      <c r="B926" s="259"/>
      <c r="C926" s="252">
        <f t="shared" si="342"/>
        <v>4</v>
      </c>
      <c r="D926" s="275"/>
      <c r="E926" s="433">
        <f>E925</f>
        <v>10</v>
      </c>
      <c r="F926" s="324" t="b">
        <f t="shared" si="341"/>
        <v>1</v>
      </c>
      <c r="G926" s="275"/>
      <c r="H926" s="836"/>
      <c r="I926" s="837"/>
      <c r="J926" s="434" t="s">
        <v>650</v>
      </c>
      <c r="K926" s="435" t="str">
        <f t="shared" si="339"/>
        <v>-</v>
      </c>
      <c r="L926" s="436" t="s">
        <v>651</v>
      </c>
      <c r="M926" s="436" t="s">
        <v>651</v>
      </c>
      <c r="N926" s="436" t="s">
        <v>651</v>
      </c>
      <c r="O926" s="436" t="s">
        <v>651</v>
      </c>
      <c r="P926" s="436" t="s">
        <v>651</v>
      </c>
      <c r="Q926" s="436" t="s">
        <v>651</v>
      </c>
      <c r="R926" s="436" t="s">
        <v>651</v>
      </c>
      <c r="S926" s="436" t="s">
        <v>651</v>
      </c>
      <c r="T926" s="436" t="s">
        <v>651</v>
      </c>
      <c r="U926" s="436" t="s">
        <v>651</v>
      </c>
      <c r="V926" s="436" t="s">
        <v>651</v>
      </c>
      <c r="W926" s="436" t="s">
        <v>651</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25">
      <c r="A927" s="250"/>
      <c r="B927" s="259"/>
      <c r="C927" s="252">
        <f t="shared" si="342"/>
        <v>4</v>
      </c>
      <c r="D927" s="275"/>
      <c r="E927" s="433">
        <f>E926</f>
        <v>10</v>
      </c>
      <c r="F927" s="324" t="b">
        <f t="shared" si="341"/>
        <v>1</v>
      </c>
      <c r="G927" s="275"/>
      <c r="H927" s="838"/>
      <c r="I927" s="839"/>
      <c r="J927" s="420" t="s">
        <v>652</v>
      </c>
      <c r="K927" s="437" t="str">
        <f t="shared" si="339"/>
        <v>-</v>
      </c>
      <c r="L927" s="434" t="s">
        <v>647</v>
      </c>
      <c r="M927" s="434" t="s">
        <v>647</v>
      </c>
      <c r="N927" s="434" t="s">
        <v>647</v>
      </c>
      <c r="O927" s="434" t="s">
        <v>647</v>
      </c>
      <c r="P927" s="434" t="s">
        <v>647</v>
      </c>
      <c r="Q927" s="434" t="s">
        <v>647</v>
      </c>
      <c r="R927" s="434" t="s">
        <v>647</v>
      </c>
      <c r="S927" s="434" t="s">
        <v>647</v>
      </c>
      <c r="T927" s="434" t="s">
        <v>647</v>
      </c>
      <c r="U927" s="434" t="s">
        <v>647</v>
      </c>
      <c r="V927" s="438" t="s">
        <v>647</v>
      </c>
      <c r="W927" s="438" t="s">
        <v>647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idden="1" outlineLevel="3" x14ac:dyDescent="0.25">
      <c r="A928" s="250"/>
      <c r="B928" s="259"/>
      <c r="C928" s="252">
        <f t="shared" si="342"/>
        <v>4</v>
      </c>
      <c r="D928" s="275"/>
      <c r="E928" s="330">
        <v>11</v>
      </c>
      <c r="F928" s="324" t="b">
        <f t="shared" si="341"/>
        <v>1</v>
      </c>
      <c r="G928" s="275"/>
      <c r="H928" s="430" t="s">
        <v>666</v>
      </c>
      <c r="I928" s="430"/>
      <c r="J928" s="412" t="s">
        <v>646</v>
      </c>
      <c r="K928" s="431" t="str">
        <f t="shared" si="339"/>
        <v>-</v>
      </c>
      <c r="L928" s="432" t="s">
        <v>647</v>
      </c>
      <c r="M928" s="432" t="s">
        <v>647</v>
      </c>
      <c r="N928" s="432" t="s">
        <v>647</v>
      </c>
      <c r="O928" s="432" t="s">
        <v>647</v>
      </c>
      <c r="P928" s="432" t="s">
        <v>647</v>
      </c>
      <c r="Q928" s="432" t="s">
        <v>647</v>
      </c>
      <c r="R928" s="432" t="s">
        <v>647</v>
      </c>
      <c r="S928" s="432" t="s">
        <v>647</v>
      </c>
      <c r="T928" s="432" t="s">
        <v>647</v>
      </c>
      <c r="U928" s="432" t="s">
        <v>647</v>
      </c>
      <c r="V928" s="432" t="s">
        <v>647</v>
      </c>
      <c r="W928" s="432" t="s">
        <v>647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hidden="1" customHeight="1" outlineLevel="3" x14ac:dyDescent="0.25">
      <c r="A929" s="250"/>
      <c r="B929" s="259"/>
      <c r="C929" s="252">
        <f t="shared" si="342"/>
        <v>4</v>
      </c>
      <c r="D929" s="275"/>
      <c r="E929" s="433">
        <f>E928</f>
        <v>11</v>
      </c>
      <c r="F929" s="324" t="b">
        <f t="shared" si="341"/>
        <v>1</v>
      </c>
      <c r="G929" s="275"/>
      <c r="H929" s="834" t="s">
        <v>968</v>
      </c>
      <c r="I929" s="835"/>
      <c r="J929" s="434" t="s">
        <v>649</v>
      </c>
      <c r="K929" s="435" t="str">
        <f t="shared" si="339"/>
        <v>-</v>
      </c>
      <c r="L929" s="436" t="s">
        <v>647</v>
      </c>
      <c r="M929" s="436" t="s">
        <v>647</v>
      </c>
      <c r="N929" s="436" t="s">
        <v>647</v>
      </c>
      <c r="O929" s="436" t="s">
        <v>647</v>
      </c>
      <c r="P929" s="436" t="s">
        <v>647</v>
      </c>
      <c r="Q929" s="693">
        <f>INT($I$391/7)+2</f>
        <v>9</v>
      </c>
      <c r="R929" s="436" t="s">
        <v>647</v>
      </c>
      <c r="S929" s="320" t="b">
        <v>1</v>
      </c>
      <c r="T929" s="436">
        <v>3</v>
      </c>
      <c r="U929" s="436" t="s">
        <v>647</v>
      </c>
      <c r="V929" s="436" t="s">
        <v>647</v>
      </c>
      <c r="W929" s="436" t="s">
        <v>647</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25">
      <c r="A930" s="250"/>
      <c r="B930" s="259"/>
      <c r="C930" s="252">
        <f t="shared" si="342"/>
        <v>4</v>
      </c>
      <c r="D930" s="275"/>
      <c r="E930" s="433">
        <f>E929</f>
        <v>11</v>
      </c>
      <c r="F930" s="324" t="b">
        <f t="shared" si="341"/>
        <v>1</v>
      </c>
      <c r="G930" s="275"/>
      <c r="H930" s="836"/>
      <c r="I930" s="837"/>
      <c r="J930" s="434" t="s">
        <v>650</v>
      </c>
      <c r="K930" s="435" t="str">
        <f t="shared" si="339"/>
        <v>-</v>
      </c>
      <c r="L930" s="436" t="s">
        <v>651</v>
      </c>
      <c r="M930" s="436" t="s">
        <v>651</v>
      </c>
      <c r="N930" s="436" t="s">
        <v>651</v>
      </c>
      <c r="O930" s="436" t="s">
        <v>651</v>
      </c>
      <c r="P930" s="436" t="s">
        <v>651</v>
      </c>
      <c r="Q930" s="436" t="s">
        <v>651</v>
      </c>
      <c r="R930" s="436" t="s">
        <v>651</v>
      </c>
      <c r="S930" s="436" t="s">
        <v>651</v>
      </c>
      <c r="T930" s="436" t="s">
        <v>651</v>
      </c>
      <c r="U930" s="436" t="s">
        <v>651</v>
      </c>
      <c r="V930" s="436" t="s">
        <v>651</v>
      </c>
      <c r="W930" s="436" t="s">
        <v>651</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25">
      <c r="A931" s="250"/>
      <c r="B931" s="259"/>
      <c r="C931" s="252">
        <f t="shared" si="342"/>
        <v>4</v>
      </c>
      <c r="D931" s="275"/>
      <c r="E931" s="433">
        <f>E930</f>
        <v>11</v>
      </c>
      <c r="F931" s="324" t="b">
        <f t="shared" si="341"/>
        <v>1</v>
      </c>
      <c r="G931" s="275"/>
      <c r="H931" s="838"/>
      <c r="I931" s="839"/>
      <c r="J931" s="420" t="s">
        <v>652</v>
      </c>
      <c r="K931" s="437" t="str">
        <f t="shared" si="339"/>
        <v>-</v>
      </c>
      <c r="L931" s="434" t="s">
        <v>647</v>
      </c>
      <c r="M931" s="434" t="s">
        <v>647</v>
      </c>
      <c r="N931" s="434" t="s">
        <v>647</v>
      </c>
      <c r="O931" s="434" t="s">
        <v>647</v>
      </c>
      <c r="P931" s="434" t="s">
        <v>647</v>
      </c>
      <c r="Q931" s="434" t="s">
        <v>647</v>
      </c>
      <c r="R931" s="434" t="s">
        <v>647</v>
      </c>
      <c r="S931" s="434" t="s">
        <v>647</v>
      </c>
      <c r="T931" s="434" t="s">
        <v>647</v>
      </c>
      <c r="U931" s="434" t="s">
        <v>647</v>
      </c>
      <c r="V931" s="438" t="s">
        <v>647</v>
      </c>
      <c r="W931" s="438" t="s">
        <v>647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idden="1" outlineLevel="3" x14ac:dyDescent="0.25">
      <c r="A932" s="250"/>
      <c r="B932" s="259"/>
      <c r="C932" s="252">
        <f t="shared" si="342"/>
        <v>4</v>
      </c>
      <c r="D932" s="275"/>
      <c r="E932" s="330">
        <v>12</v>
      </c>
      <c r="F932" s="324" t="b">
        <f t="shared" si="341"/>
        <v>1</v>
      </c>
      <c r="G932" s="275"/>
      <c r="H932" s="430" t="s">
        <v>667</v>
      </c>
      <c r="I932" s="430"/>
      <c r="J932" s="412" t="s">
        <v>646</v>
      </c>
      <c r="K932" s="431" t="str">
        <f t="shared" si="339"/>
        <v>-</v>
      </c>
      <c r="L932" s="432" t="s">
        <v>647</v>
      </c>
      <c r="M932" s="432" t="s">
        <v>647</v>
      </c>
      <c r="N932" s="432" t="s">
        <v>647</v>
      </c>
      <c r="O932" s="432" t="s">
        <v>647</v>
      </c>
      <c r="P932" s="432" t="s">
        <v>647</v>
      </c>
      <c r="Q932" s="432" t="s">
        <v>647</v>
      </c>
      <c r="R932" s="432" t="s">
        <v>647</v>
      </c>
      <c r="S932" s="432" t="s">
        <v>647</v>
      </c>
      <c r="T932" s="432" t="s">
        <v>647</v>
      </c>
      <c r="U932" s="432" t="s">
        <v>647</v>
      </c>
      <c r="V932" s="432" t="s">
        <v>647</v>
      </c>
      <c r="W932" s="432" t="s">
        <v>647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hidden="1" customHeight="1" outlineLevel="3" x14ac:dyDescent="0.25">
      <c r="A933" s="250"/>
      <c r="B933" s="259"/>
      <c r="C933" s="252">
        <f t="shared" si="342"/>
        <v>4</v>
      </c>
      <c r="D933" s="275"/>
      <c r="E933" s="433">
        <f>E932</f>
        <v>12</v>
      </c>
      <c r="F933" s="324" t="b">
        <f t="shared" si="341"/>
        <v>1</v>
      </c>
      <c r="G933" s="275"/>
      <c r="H933" s="834" t="s">
        <v>968</v>
      </c>
      <c r="I933" s="835"/>
      <c r="J933" s="434" t="s">
        <v>649</v>
      </c>
      <c r="K933" s="435" t="str">
        <f t="shared" si="339"/>
        <v>-</v>
      </c>
      <c r="L933" s="436" t="s">
        <v>647</v>
      </c>
      <c r="M933" s="436" t="s">
        <v>647</v>
      </c>
      <c r="N933" s="436" t="s">
        <v>647</v>
      </c>
      <c r="O933" s="436" t="s">
        <v>647</v>
      </c>
      <c r="P933" s="436" t="s">
        <v>647</v>
      </c>
      <c r="Q933" s="693">
        <f>INT($I$392/7)+2</f>
        <v>9</v>
      </c>
      <c r="R933" s="436" t="s">
        <v>647</v>
      </c>
      <c r="S933" s="320" t="b">
        <v>1</v>
      </c>
      <c r="T933" s="436">
        <v>4</v>
      </c>
      <c r="U933" s="436" t="s">
        <v>647</v>
      </c>
      <c r="V933" s="436" t="s">
        <v>647</v>
      </c>
      <c r="W933" s="436" t="s">
        <v>647</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25">
      <c r="A934" s="250"/>
      <c r="B934" s="259"/>
      <c r="C934" s="252">
        <f t="shared" si="342"/>
        <v>4</v>
      </c>
      <c r="D934" s="275"/>
      <c r="E934" s="433">
        <f>E933</f>
        <v>12</v>
      </c>
      <c r="F934" s="324" t="b">
        <f t="shared" si="341"/>
        <v>1</v>
      </c>
      <c r="G934" s="275"/>
      <c r="H934" s="836"/>
      <c r="I934" s="837"/>
      <c r="J934" s="434" t="s">
        <v>650</v>
      </c>
      <c r="K934" s="435" t="str">
        <f t="shared" si="339"/>
        <v>-</v>
      </c>
      <c r="L934" s="436" t="s">
        <v>651</v>
      </c>
      <c r="M934" s="436" t="s">
        <v>651</v>
      </c>
      <c r="N934" s="436" t="s">
        <v>651</v>
      </c>
      <c r="O934" s="436" t="s">
        <v>651</v>
      </c>
      <c r="P934" s="436" t="s">
        <v>651</v>
      </c>
      <c r="Q934" s="436" t="s">
        <v>651</v>
      </c>
      <c r="R934" s="436" t="s">
        <v>651</v>
      </c>
      <c r="S934" s="436" t="s">
        <v>651</v>
      </c>
      <c r="T934" s="436" t="s">
        <v>651</v>
      </c>
      <c r="U934" s="436" t="s">
        <v>651</v>
      </c>
      <c r="V934" s="436" t="s">
        <v>651</v>
      </c>
      <c r="W934" s="436" t="s">
        <v>651</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25">
      <c r="A935" s="250"/>
      <c r="B935" s="259"/>
      <c r="C935" s="252">
        <f t="shared" si="342"/>
        <v>4</v>
      </c>
      <c r="D935" s="275"/>
      <c r="E935" s="433">
        <f>E934</f>
        <v>12</v>
      </c>
      <c r="F935" s="324" t="b">
        <f t="shared" si="341"/>
        <v>1</v>
      </c>
      <c r="G935" s="275"/>
      <c r="H935" s="838"/>
      <c r="I935" s="839"/>
      <c r="J935" s="420" t="s">
        <v>652</v>
      </c>
      <c r="K935" s="437" t="str">
        <f t="shared" si="339"/>
        <v>-</v>
      </c>
      <c r="L935" s="434" t="s">
        <v>647</v>
      </c>
      <c r="M935" s="434" t="s">
        <v>647</v>
      </c>
      <c r="N935" s="434" t="s">
        <v>647</v>
      </c>
      <c r="O935" s="434" t="s">
        <v>647</v>
      </c>
      <c r="P935" s="434" t="s">
        <v>647</v>
      </c>
      <c r="Q935" s="434" t="s">
        <v>647</v>
      </c>
      <c r="R935" s="434" t="s">
        <v>647</v>
      </c>
      <c r="S935" s="434" t="s">
        <v>647</v>
      </c>
      <c r="T935" s="434" t="s">
        <v>647</v>
      </c>
      <c r="U935" s="434" t="s">
        <v>647</v>
      </c>
      <c r="V935" s="438" t="s">
        <v>647</v>
      </c>
      <c r="W935" s="438" t="s">
        <v>647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idden="1" outlineLevel="3" x14ac:dyDescent="0.25">
      <c r="A936" s="250"/>
      <c r="B936" s="259"/>
      <c r="C936" s="252">
        <f t="shared" si="342"/>
        <v>4</v>
      </c>
      <c r="D936" s="275"/>
      <c r="E936" s="330">
        <v>13</v>
      </c>
      <c r="F936" s="324" t="b">
        <f t="shared" si="341"/>
        <v>1</v>
      </c>
      <c r="G936" s="275"/>
      <c r="H936" s="430" t="s">
        <v>668</v>
      </c>
      <c r="I936" s="430"/>
      <c r="J936" s="412" t="s">
        <v>646</v>
      </c>
      <c r="K936" s="431" t="str">
        <f t="shared" si="339"/>
        <v>-</v>
      </c>
      <c r="L936" s="440">
        <v>-1</v>
      </c>
      <c r="M936" s="432" t="s">
        <v>647</v>
      </c>
      <c r="N936" s="432" t="s">
        <v>647</v>
      </c>
      <c r="O936" s="432" t="s">
        <v>647</v>
      </c>
      <c r="P936" s="432" t="s">
        <v>647</v>
      </c>
      <c r="Q936" s="432" t="s">
        <v>647</v>
      </c>
      <c r="R936" s="432" t="s">
        <v>647</v>
      </c>
      <c r="S936" s="432" t="s">
        <v>647</v>
      </c>
      <c r="T936" s="432" t="s">
        <v>647</v>
      </c>
      <c r="U936" s="432" t="s">
        <v>647</v>
      </c>
      <c r="V936" s="432" t="s">
        <v>647</v>
      </c>
      <c r="W936" s="432" t="s">
        <v>647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hidden="1" customHeight="1" outlineLevel="3" x14ac:dyDescent="0.25">
      <c r="A937" s="250"/>
      <c r="B937" s="259"/>
      <c r="C937" s="252">
        <f t="shared" si="342"/>
        <v>4</v>
      </c>
      <c r="D937" s="275"/>
      <c r="E937" s="433">
        <f>E936</f>
        <v>13</v>
      </c>
      <c r="F937" s="324" t="b">
        <f t="shared" si="341"/>
        <v>1</v>
      </c>
      <c r="G937" s="275"/>
      <c r="H937" s="834" t="s">
        <v>669</v>
      </c>
      <c r="I937" s="835"/>
      <c r="J937" s="434" t="s">
        <v>649</v>
      </c>
      <c r="K937" s="435" t="str">
        <f t="shared" si="339"/>
        <v>-</v>
      </c>
      <c r="L937" s="436" t="s">
        <v>647</v>
      </c>
      <c r="M937" s="436" t="s">
        <v>647</v>
      </c>
      <c r="N937" s="436" t="s">
        <v>647</v>
      </c>
      <c r="O937" s="436" t="s">
        <v>647</v>
      </c>
      <c r="P937" s="436" t="s">
        <v>647</v>
      </c>
      <c r="Q937" s="320">
        <f>INT(150/7)+2</f>
        <v>23</v>
      </c>
      <c r="R937" s="436" t="s">
        <v>647</v>
      </c>
      <c r="S937" s="320" t="b">
        <v>1</v>
      </c>
      <c r="T937" s="436" t="s">
        <v>647</v>
      </c>
      <c r="U937" s="436" t="s">
        <v>647</v>
      </c>
      <c r="V937" s="436" t="s">
        <v>647</v>
      </c>
      <c r="W937" s="436" t="s">
        <v>647</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25">
      <c r="A938" s="250"/>
      <c r="B938" s="259"/>
      <c r="C938" s="252">
        <f t="shared" si="342"/>
        <v>4</v>
      </c>
      <c r="D938" s="275"/>
      <c r="E938" s="433">
        <f>E937</f>
        <v>13</v>
      </c>
      <c r="F938" s="324" t="b">
        <f t="shared" si="341"/>
        <v>1</v>
      </c>
      <c r="G938" s="275"/>
      <c r="H938" s="836"/>
      <c r="I938" s="837"/>
      <c r="J938" s="434" t="s">
        <v>650</v>
      </c>
      <c r="K938" s="435" t="str">
        <f t="shared" si="339"/>
        <v>-</v>
      </c>
      <c r="L938" s="436" t="s">
        <v>651</v>
      </c>
      <c r="M938" s="436" t="s">
        <v>651</v>
      </c>
      <c r="N938" s="436" t="s">
        <v>651</v>
      </c>
      <c r="O938" s="436" t="s">
        <v>651</v>
      </c>
      <c r="P938" s="436" t="s">
        <v>651</v>
      </c>
      <c r="Q938" s="436" t="s">
        <v>651</v>
      </c>
      <c r="R938" s="436" t="s">
        <v>651</v>
      </c>
      <c r="S938" s="436" t="s">
        <v>651</v>
      </c>
      <c r="T938" s="436" t="s">
        <v>651</v>
      </c>
      <c r="U938" s="436" t="s">
        <v>651</v>
      </c>
      <c r="V938" s="436" t="s">
        <v>651</v>
      </c>
      <c r="W938" s="436" t="s">
        <v>651</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25">
      <c r="A939" s="250"/>
      <c r="B939" s="259"/>
      <c r="C939" s="252">
        <f t="shared" si="342"/>
        <v>4</v>
      </c>
      <c r="D939" s="275"/>
      <c r="E939" s="433">
        <f>E938</f>
        <v>13</v>
      </c>
      <c r="F939" s="324" t="b">
        <f t="shared" si="341"/>
        <v>1</v>
      </c>
      <c r="G939" s="275"/>
      <c r="H939" s="838"/>
      <c r="I939" s="839"/>
      <c r="J939" s="420" t="s">
        <v>652</v>
      </c>
      <c r="K939" s="437" t="str">
        <f t="shared" si="339"/>
        <v>-</v>
      </c>
      <c r="L939" s="434" t="s">
        <v>647</v>
      </c>
      <c r="M939" s="434" t="s">
        <v>647</v>
      </c>
      <c r="N939" s="434" t="s">
        <v>647</v>
      </c>
      <c r="O939" s="434" t="s">
        <v>647</v>
      </c>
      <c r="P939" s="434" t="s">
        <v>647</v>
      </c>
      <c r="Q939" s="434" t="s">
        <v>647</v>
      </c>
      <c r="R939" s="434" t="s">
        <v>647</v>
      </c>
      <c r="S939" s="434" t="s">
        <v>647</v>
      </c>
      <c r="T939" s="434" t="s">
        <v>647</v>
      </c>
      <c r="U939" s="434" t="s">
        <v>647</v>
      </c>
      <c r="V939" s="438" t="s">
        <v>647</v>
      </c>
      <c r="W939" s="438" t="s">
        <v>647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idden="1" outlineLevel="3" x14ac:dyDescent="0.25">
      <c r="A940" s="250"/>
      <c r="B940" s="259"/>
      <c r="C940" s="252">
        <f t="shared" si="342"/>
        <v>4</v>
      </c>
      <c r="D940" s="275"/>
      <c r="E940" s="330">
        <v>14</v>
      </c>
      <c r="F940" s="324" t="b">
        <f t="shared" si="341"/>
        <v>1</v>
      </c>
      <c r="G940" s="275"/>
      <c r="H940" s="430" t="s">
        <v>670</v>
      </c>
      <c r="I940" s="430"/>
      <c r="J940" s="412" t="s">
        <v>646</v>
      </c>
      <c r="K940" s="431" t="str">
        <f t="shared" si="339"/>
        <v>-</v>
      </c>
      <c r="L940" s="432" t="s">
        <v>647</v>
      </c>
      <c r="M940" s="432" t="s">
        <v>647</v>
      </c>
      <c r="N940" s="432" t="s">
        <v>647</v>
      </c>
      <c r="O940" s="432" t="s">
        <v>647</v>
      </c>
      <c r="P940" s="432" t="s">
        <v>647</v>
      </c>
      <c r="Q940" s="432" t="s">
        <v>647</v>
      </c>
      <c r="R940" s="432" t="s">
        <v>647</v>
      </c>
      <c r="S940" s="432" t="s">
        <v>647</v>
      </c>
      <c r="T940" s="432" t="s">
        <v>647</v>
      </c>
      <c r="U940" s="432" t="s">
        <v>647</v>
      </c>
      <c r="V940" s="432" t="s">
        <v>647</v>
      </c>
      <c r="W940" s="432" t="s">
        <v>647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hidden="1" customHeight="1" outlineLevel="3" x14ac:dyDescent="0.25">
      <c r="A941" s="250"/>
      <c r="B941" s="259"/>
      <c r="C941" s="252">
        <f t="shared" si="342"/>
        <v>4</v>
      </c>
      <c r="D941" s="275"/>
      <c r="E941" s="433">
        <f>E940</f>
        <v>14</v>
      </c>
      <c r="F941" s="324" t="b">
        <f t="shared" si="341"/>
        <v>1</v>
      </c>
      <c r="G941" s="275"/>
      <c r="H941" s="834" t="s">
        <v>671</v>
      </c>
      <c r="I941" s="835"/>
      <c r="J941" s="434" t="s">
        <v>649</v>
      </c>
      <c r="K941" s="435" t="str">
        <f t="shared" si="339"/>
        <v>-</v>
      </c>
      <c r="L941" s="436" t="s">
        <v>647</v>
      </c>
      <c r="M941" s="436" t="s">
        <v>647</v>
      </c>
      <c r="N941" s="436" t="s">
        <v>647</v>
      </c>
      <c r="O941" s="436" t="s">
        <v>647</v>
      </c>
      <c r="P941" s="436" t="s">
        <v>647</v>
      </c>
      <c r="Q941" s="320">
        <f>INT(150/7)+2</f>
        <v>23</v>
      </c>
      <c r="R941" s="436" t="s">
        <v>647</v>
      </c>
      <c r="S941" s="320" t="b">
        <v>1</v>
      </c>
      <c r="T941" s="436" t="s">
        <v>647</v>
      </c>
      <c r="U941" s="436" t="s">
        <v>647</v>
      </c>
      <c r="V941" s="436" t="s">
        <v>647</v>
      </c>
      <c r="W941" s="436" t="s">
        <v>647</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25">
      <c r="A942" s="250"/>
      <c r="B942" s="259"/>
      <c r="C942" s="252">
        <f t="shared" si="342"/>
        <v>4</v>
      </c>
      <c r="D942" s="275"/>
      <c r="E942" s="433">
        <f>E941</f>
        <v>14</v>
      </c>
      <c r="F942" s="324" t="b">
        <f t="shared" si="341"/>
        <v>1</v>
      </c>
      <c r="G942" s="275"/>
      <c r="H942" s="836"/>
      <c r="I942" s="837"/>
      <c r="J942" s="434" t="s">
        <v>650</v>
      </c>
      <c r="K942" s="435" t="str">
        <f t="shared" si="339"/>
        <v>-</v>
      </c>
      <c r="L942" s="436" t="s">
        <v>651</v>
      </c>
      <c r="M942" s="436" t="s">
        <v>651</v>
      </c>
      <c r="N942" s="436" t="s">
        <v>651</v>
      </c>
      <c r="O942" s="436" t="s">
        <v>651</v>
      </c>
      <c r="P942" s="436" t="s">
        <v>651</v>
      </c>
      <c r="Q942" s="436" t="s">
        <v>651</v>
      </c>
      <c r="R942" s="436" t="s">
        <v>651</v>
      </c>
      <c r="S942" s="436" t="s">
        <v>651</v>
      </c>
      <c r="T942" s="436" t="s">
        <v>651</v>
      </c>
      <c r="U942" s="436" t="s">
        <v>651</v>
      </c>
      <c r="V942" s="436" t="s">
        <v>651</v>
      </c>
      <c r="W942" s="436" t="s">
        <v>651</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25">
      <c r="A943" s="250"/>
      <c r="B943" s="259"/>
      <c r="C943" s="252">
        <f t="shared" si="342"/>
        <v>4</v>
      </c>
      <c r="D943" s="275"/>
      <c r="E943" s="433">
        <f>E942</f>
        <v>14</v>
      </c>
      <c r="F943" s="324" t="b">
        <f t="shared" si="341"/>
        <v>1</v>
      </c>
      <c r="G943" s="275"/>
      <c r="H943" s="838"/>
      <c r="I943" s="839"/>
      <c r="J943" s="420" t="s">
        <v>652</v>
      </c>
      <c r="K943" s="437" t="str">
        <f t="shared" si="339"/>
        <v>-</v>
      </c>
      <c r="L943" s="434" t="s">
        <v>647</v>
      </c>
      <c r="M943" s="434" t="s">
        <v>647</v>
      </c>
      <c r="N943" s="434" t="s">
        <v>647</v>
      </c>
      <c r="O943" s="434" t="s">
        <v>647</v>
      </c>
      <c r="P943" s="434" t="s">
        <v>647</v>
      </c>
      <c r="Q943" s="434" t="s">
        <v>647</v>
      </c>
      <c r="R943" s="434" t="s">
        <v>647</v>
      </c>
      <c r="S943" s="434" t="s">
        <v>647</v>
      </c>
      <c r="T943" s="434" t="s">
        <v>647</v>
      </c>
      <c r="U943" s="434" t="s">
        <v>647</v>
      </c>
      <c r="V943" s="438" t="s">
        <v>647</v>
      </c>
      <c r="W943" s="438" t="s">
        <v>647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idden="1" outlineLevel="3" x14ac:dyDescent="0.25">
      <c r="A944" s="250"/>
      <c r="B944" s="259"/>
      <c r="C944" s="252">
        <f t="shared" si="342"/>
        <v>4</v>
      </c>
      <c r="D944" s="275"/>
      <c r="E944" s="330">
        <v>15</v>
      </c>
      <c r="F944" s="324" t="b">
        <f t="shared" si="341"/>
        <v>1</v>
      </c>
      <c r="G944" s="275"/>
      <c r="H944" s="430" t="s">
        <v>672</v>
      </c>
      <c r="I944" s="430"/>
      <c r="J944" s="412" t="s">
        <v>646</v>
      </c>
      <c r="K944" s="431" t="str">
        <f t="shared" si="339"/>
        <v>-</v>
      </c>
      <c r="L944" s="432" t="s">
        <v>647</v>
      </c>
      <c r="M944" s="432" t="s">
        <v>647</v>
      </c>
      <c r="N944" s="432" t="s">
        <v>647</v>
      </c>
      <c r="O944" s="432" t="s">
        <v>647</v>
      </c>
      <c r="P944" s="432" t="s">
        <v>647</v>
      </c>
      <c r="Q944" s="432" t="s">
        <v>647</v>
      </c>
      <c r="R944" s="432" t="s">
        <v>647</v>
      </c>
      <c r="S944" s="432" t="s">
        <v>647</v>
      </c>
      <c r="T944" s="432" t="s">
        <v>647</v>
      </c>
      <c r="U944" s="432" t="s">
        <v>647</v>
      </c>
      <c r="V944" s="432" t="s">
        <v>647</v>
      </c>
      <c r="W944" s="432" t="s">
        <v>647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hidden="1" customHeight="1" outlineLevel="3" x14ac:dyDescent="0.25">
      <c r="A945" s="250"/>
      <c r="B945" s="259"/>
      <c r="C945" s="252">
        <f t="shared" si="342"/>
        <v>4</v>
      </c>
      <c r="D945" s="275"/>
      <c r="E945" s="433">
        <f>E944</f>
        <v>15</v>
      </c>
      <c r="F945" s="324" t="b">
        <f t="shared" si="341"/>
        <v>1</v>
      </c>
      <c r="G945" s="275"/>
      <c r="H945" s="834" t="s">
        <v>673</v>
      </c>
      <c r="I945" s="835"/>
      <c r="J945" s="434" t="s">
        <v>649</v>
      </c>
      <c r="K945" s="435" t="str">
        <f t="shared" si="339"/>
        <v>-</v>
      </c>
      <c r="L945" s="436" t="s">
        <v>647</v>
      </c>
      <c r="M945" s="436" t="s">
        <v>647</v>
      </c>
      <c r="N945" s="436" t="s">
        <v>647</v>
      </c>
      <c r="O945" s="436" t="s">
        <v>647</v>
      </c>
      <c r="P945" s="436" t="s">
        <v>647</v>
      </c>
      <c r="Q945" s="320">
        <f>INT(150/7)+2</f>
        <v>23</v>
      </c>
      <c r="R945" s="436" t="s">
        <v>647</v>
      </c>
      <c r="S945" s="320" t="b">
        <v>1</v>
      </c>
      <c r="T945" s="436" t="s">
        <v>647</v>
      </c>
      <c r="U945" s="436" t="s">
        <v>647</v>
      </c>
      <c r="V945" s="436" t="s">
        <v>647</v>
      </c>
      <c r="W945" s="436" t="s">
        <v>647</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25">
      <c r="A946" s="250"/>
      <c r="B946" s="259"/>
      <c r="C946" s="252">
        <f t="shared" si="342"/>
        <v>4</v>
      </c>
      <c r="D946" s="275"/>
      <c r="E946" s="433">
        <f>E945</f>
        <v>15</v>
      </c>
      <c r="F946" s="324" t="b">
        <f t="shared" si="341"/>
        <v>1</v>
      </c>
      <c r="G946" s="275"/>
      <c r="H946" s="836"/>
      <c r="I946" s="837"/>
      <c r="J946" s="434" t="s">
        <v>650</v>
      </c>
      <c r="K946" s="435" t="str">
        <f t="shared" si="339"/>
        <v>-</v>
      </c>
      <c r="L946" s="436" t="s">
        <v>651</v>
      </c>
      <c r="M946" s="436" t="s">
        <v>651</v>
      </c>
      <c r="N946" s="436" t="s">
        <v>651</v>
      </c>
      <c r="O946" s="436" t="s">
        <v>651</v>
      </c>
      <c r="P946" s="436" t="s">
        <v>651</v>
      </c>
      <c r="Q946" s="436" t="s">
        <v>651</v>
      </c>
      <c r="R946" s="436" t="s">
        <v>651</v>
      </c>
      <c r="S946" s="436" t="s">
        <v>651</v>
      </c>
      <c r="T946" s="436" t="s">
        <v>651</v>
      </c>
      <c r="U946" s="436" t="s">
        <v>651</v>
      </c>
      <c r="V946" s="436" t="s">
        <v>651</v>
      </c>
      <c r="W946" s="320">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25">
      <c r="A947" s="250"/>
      <c r="B947" s="259"/>
      <c r="C947" s="252">
        <f t="shared" si="342"/>
        <v>4</v>
      </c>
      <c r="D947" s="275"/>
      <c r="E947" s="433">
        <f>E946</f>
        <v>15</v>
      </c>
      <c r="F947" s="324" t="b">
        <f t="shared" si="341"/>
        <v>1</v>
      </c>
      <c r="G947" s="275"/>
      <c r="H947" s="838"/>
      <c r="I947" s="839"/>
      <c r="J947" s="420" t="s">
        <v>652</v>
      </c>
      <c r="K947" s="437" t="str">
        <f t="shared" si="339"/>
        <v>-</v>
      </c>
      <c r="L947" s="434" t="s">
        <v>647</v>
      </c>
      <c r="M947" s="434" t="s">
        <v>647</v>
      </c>
      <c r="N947" s="434" t="s">
        <v>647</v>
      </c>
      <c r="O947" s="434" t="s">
        <v>647</v>
      </c>
      <c r="P947" s="434" t="s">
        <v>647</v>
      </c>
      <c r="Q947" s="434" t="s">
        <v>647</v>
      </c>
      <c r="R947" s="434" t="s">
        <v>647</v>
      </c>
      <c r="S947" s="434" t="s">
        <v>647</v>
      </c>
      <c r="T947" s="434" t="s">
        <v>647</v>
      </c>
      <c r="U947" s="434" t="s">
        <v>647</v>
      </c>
      <c r="V947" s="438" t="s">
        <v>647</v>
      </c>
      <c r="W947" s="438" t="s">
        <v>647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idden="1" outlineLevel="3" x14ac:dyDescent="0.25">
      <c r="A948" s="250"/>
      <c r="B948" s="259"/>
      <c r="C948" s="252">
        <f t="shared" si="342"/>
        <v>4</v>
      </c>
      <c r="D948" s="275"/>
      <c r="E948" s="330">
        <v>16</v>
      </c>
      <c r="F948" s="324" t="b">
        <f t="shared" ref="F948:F979" si="343">COUNTIFS($L948:$W948,"-")&lt;&gt;COUNTA($L948:$W948)</f>
        <v>1</v>
      </c>
      <c r="G948" s="275"/>
      <c r="H948" s="430" t="s">
        <v>674</v>
      </c>
      <c r="I948" s="430"/>
      <c r="J948" s="412" t="s">
        <v>646</v>
      </c>
      <c r="K948" s="431" t="str">
        <f t="shared" si="339"/>
        <v>-</v>
      </c>
      <c r="L948" s="432" t="s">
        <v>647</v>
      </c>
      <c r="M948" s="432" t="s">
        <v>647</v>
      </c>
      <c r="N948" s="432" t="s">
        <v>647</v>
      </c>
      <c r="O948" s="432" t="s">
        <v>647</v>
      </c>
      <c r="P948" s="432" t="s">
        <v>647</v>
      </c>
      <c r="Q948" s="432" t="s">
        <v>647</v>
      </c>
      <c r="R948" s="432" t="s">
        <v>647</v>
      </c>
      <c r="S948" s="432" t="s">
        <v>647</v>
      </c>
      <c r="T948" s="432" t="s">
        <v>647</v>
      </c>
      <c r="U948" s="432" t="s">
        <v>647</v>
      </c>
      <c r="V948" s="432" t="s">
        <v>647</v>
      </c>
      <c r="W948" s="432" t="s">
        <v>647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25">
      <c r="A949" s="250"/>
      <c r="B949" s="259"/>
      <c r="C949" s="252">
        <f t="shared" si="342"/>
        <v>4</v>
      </c>
      <c r="D949" s="275"/>
      <c r="E949" s="433">
        <f>E948</f>
        <v>16</v>
      </c>
      <c r="F949" s="324" t="b">
        <f t="shared" si="343"/>
        <v>1</v>
      </c>
      <c r="G949" s="275"/>
      <c r="H949" s="834"/>
      <c r="I949" s="835"/>
      <c r="J949" s="434" t="s">
        <v>649</v>
      </c>
      <c r="K949" s="435" t="str">
        <f t="shared" ref="K949:K991" si="344">IF(L949&lt;0,"-",IFERROR(DATE(2019,1,($L949)*7+1),"-"))</f>
        <v>-</v>
      </c>
      <c r="L949" s="436" t="s">
        <v>647</v>
      </c>
      <c r="M949" s="436" t="s">
        <v>647</v>
      </c>
      <c r="N949" s="436" t="s">
        <v>647</v>
      </c>
      <c r="O949" s="436" t="s">
        <v>647</v>
      </c>
      <c r="P949" s="436" t="s">
        <v>647</v>
      </c>
      <c r="Q949" s="436" t="s">
        <v>647</v>
      </c>
      <c r="R949" s="320">
        <v>0</v>
      </c>
      <c r="S949" s="320" t="b">
        <v>1</v>
      </c>
      <c r="T949" s="436" t="s">
        <v>647</v>
      </c>
      <c r="U949" s="436" t="s">
        <v>647</v>
      </c>
      <c r="V949" s="436" t="s">
        <v>647</v>
      </c>
      <c r="W949" s="436" t="s">
        <v>647</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25">
      <c r="A950" s="250"/>
      <c r="B950" s="259"/>
      <c r="C950" s="252">
        <f t="shared" si="342"/>
        <v>4</v>
      </c>
      <c r="D950" s="275"/>
      <c r="E950" s="433">
        <f>E949</f>
        <v>16</v>
      </c>
      <c r="F950" s="324" t="b">
        <f t="shared" si="343"/>
        <v>1</v>
      </c>
      <c r="G950" s="275"/>
      <c r="H950" s="836"/>
      <c r="I950" s="837"/>
      <c r="J950" s="434" t="s">
        <v>650</v>
      </c>
      <c r="K950" s="435" t="str">
        <f t="shared" si="344"/>
        <v>-</v>
      </c>
      <c r="L950" s="436" t="s">
        <v>651</v>
      </c>
      <c r="M950" s="436">
        <v>52</v>
      </c>
      <c r="N950" s="436" t="s">
        <v>651</v>
      </c>
      <c r="O950" s="436" t="s">
        <v>651</v>
      </c>
      <c r="P950" s="436" t="s">
        <v>651</v>
      </c>
      <c r="Q950" s="436" t="s">
        <v>651</v>
      </c>
      <c r="R950" s="436" t="s">
        <v>651</v>
      </c>
      <c r="S950" s="436" t="s">
        <v>651</v>
      </c>
      <c r="T950" s="436" t="s">
        <v>651</v>
      </c>
      <c r="U950" s="436" t="s">
        <v>651</v>
      </c>
      <c r="V950" s="436" t="s">
        <v>651</v>
      </c>
      <c r="W950" s="436" t="s">
        <v>651</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25">
      <c r="A951" s="250"/>
      <c r="B951" s="259"/>
      <c r="C951" s="252">
        <f t="shared" si="342"/>
        <v>4</v>
      </c>
      <c r="D951" s="275"/>
      <c r="E951" s="433">
        <f>E950</f>
        <v>16</v>
      </c>
      <c r="F951" s="324" t="b">
        <f t="shared" si="343"/>
        <v>1</v>
      </c>
      <c r="G951" s="275"/>
      <c r="H951" s="838"/>
      <c r="I951" s="839"/>
      <c r="J951" s="420" t="s">
        <v>652</v>
      </c>
      <c r="K951" s="437" t="str">
        <f t="shared" si="344"/>
        <v>-</v>
      </c>
      <c r="L951" s="434" t="s">
        <v>647</v>
      </c>
      <c r="M951" s="434" t="s">
        <v>647</v>
      </c>
      <c r="N951" s="434" t="s">
        <v>647</v>
      </c>
      <c r="O951" s="434" t="s">
        <v>647</v>
      </c>
      <c r="P951" s="434" t="s">
        <v>647</v>
      </c>
      <c r="Q951" s="434" t="s">
        <v>647</v>
      </c>
      <c r="R951" s="434" t="s">
        <v>647</v>
      </c>
      <c r="S951" s="434" t="s">
        <v>647</v>
      </c>
      <c r="T951" s="434" t="s">
        <v>647</v>
      </c>
      <c r="U951" s="434" t="s">
        <v>647</v>
      </c>
      <c r="V951" s="438" t="s">
        <v>647</v>
      </c>
      <c r="W951" s="438" t="s">
        <v>647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25">
      <c r="A952" s="250"/>
      <c r="B952" s="259"/>
      <c r="C952" s="252">
        <f t="shared" ref="C952:C983" si="345">INT($C$872)+3</f>
        <v>4</v>
      </c>
      <c r="D952" s="275"/>
      <c r="E952" s="330">
        <v>17</v>
      </c>
      <c r="F952" s="324" t="b">
        <f t="shared" si="343"/>
        <v>1</v>
      </c>
      <c r="G952" s="275"/>
      <c r="H952" s="430" t="s">
        <v>675</v>
      </c>
      <c r="I952" s="430"/>
      <c r="J952" s="412" t="s">
        <v>646</v>
      </c>
      <c r="K952" s="431" t="str">
        <f t="shared" si="344"/>
        <v>-</v>
      </c>
      <c r="L952" s="432" t="s">
        <v>647</v>
      </c>
      <c r="M952" s="439">
        <v>42</v>
      </c>
      <c r="N952" s="432" t="s">
        <v>647</v>
      </c>
      <c r="O952" s="432" t="s">
        <v>647</v>
      </c>
      <c r="P952" s="432" t="s">
        <v>647</v>
      </c>
      <c r="Q952" s="432" t="s">
        <v>647</v>
      </c>
      <c r="R952" s="432" t="s">
        <v>647</v>
      </c>
      <c r="S952" s="432" t="s">
        <v>647</v>
      </c>
      <c r="T952" s="432" t="s">
        <v>647</v>
      </c>
      <c r="U952" s="432" t="s">
        <v>647</v>
      </c>
      <c r="V952" s="432" t="s">
        <v>647</v>
      </c>
      <c r="W952" s="432" t="s">
        <v>647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hidden="1" customHeight="1" outlineLevel="3" x14ac:dyDescent="0.25">
      <c r="A953" s="250"/>
      <c r="B953" s="259"/>
      <c r="C953" s="252">
        <f t="shared" si="345"/>
        <v>4</v>
      </c>
      <c r="D953" s="275"/>
      <c r="E953" s="433">
        <f>E952</f>
        <v>17</v>
      </c>
      <c r="F953" s="324" t="b">
        <f t="shared" si="343"/>
        <v>1</v>
      </c>
      <c r="G953" s="275"/>
      <c r="H953" s="834" t="s">
        <v>676</v>
      </c>
      <c r="I953" s="835"/>
      <c r="J953" s="434" t="s">
        <v>649</v>
      </c>
      <c r="K953" s="435" t="str">
        <f t="shared" si="344"/>
        <v>-</v>
      </c>
      <c r="L953" s="436" t="s">
        <v>647</v>
      </c>
      <c r="M953" s="436" t="s">
        <v>647</v>
      </c>
      <c r="N953" s="436" t="s">
        <v>647</v>
      </c>
      <c r="O953" s="436" t="s">
        <v>647</v>
      </c>
      <c r="P953" s="436" t="s">
        <v>647</v>
      </c>
      <c r="Q953" s="436" t="s">
        <v>647</v>
      </c>
      <c r="R953" s="320">
        <v>0</v>
      </c>
      <c r="S953" s="436" t="s">
        <v>647</v>
      </c>
      <c r="T953" s="436" t="s">
        <v>647</v>
      </c>
      <c r="U953" s="436" t="s">
        <v>647</v>
      </c>
      <c r="V953" s="436" t="s">
        <v>647</v>
      </c>
      <c r="W953" s="436" t="s">
        <v>647</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25">
      <c r="A954" s="250"/>
      <c r="B954" s="259"/>
      <c r="C954" s="252">
        <f t="shared" si="345"/>
        <v>4</v>
      </c>
      <c r="D954" s="275"/>
      <c r="E954" s="433">
        <f>E953</f>
        <v>17</v>
      </c>
      <c r="F954" s="324" t="b">
        <f t="shared" si="343"/>
        <v>1</v>
      </c>
      <c r="G954" s="275"/>
      <c r="H954" s="836"/>
      <c r="I954" s="837"/>
      <c r="J954" s="434" t="s">
        <v>650</v>
      </c>
      <c r="K954" s="435" t="str">
        <f t="shared" si="344"/>
        <v>-</v>
      </c>
      <c r="L954" s="436" t="s">
        <v>651</v>
      </c>
      <c r="M954" s="436" t="s">
        <v>651</v>
      </c>
      <c r="N954" s="436" t="s">
        <v>651</v>
      </c>
      <c r="O954" s="436" t="s">
        <v>651</v>
      </c>
      <c r="P954" s="436" t="s">
        <v>651</v>
      </c>
      <c r="Q954" s="436" t="s">
        <v>651</v>
      </c>
      <c r="R954" s="436" t="s">
        <v>651</v>
      </c>
      <c r="S954" s="436" t="s">
        <v>651</v>
      </c>
      <c r="T954" s="436" t="s">
        <v>651</v>
      </c>
      <c r="U954" s="436" t="s">
        <v>651</v>
      </c>
      <c r="V954" s="436" t="s">
        <v>651</v>
      </c>
      <c r="W954" s="436" t="s">
        <v>651</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25">
      <c r="A955" s="250"/>
      <c r="B955" s="259"/>
      <c r="C955" s="252">
        <f t="shared" si="345"/>
        <v>4</v>
      </c>
      <c r="D955" s="275"/>
      <c r="E955" s="433">
        <f>E954</f>
        <v>17</v>
      </c>
      <c r="F955" s="324" t="b">
        <f t="shared" si="343"/>
        <v>1</v>
      </c>
      <c r="G955" s="275"/>
      <c r="H955" s="838"/>
      <c r="I955" s="839"/>
      <c r="J955" s="420" t="s">
        <v>652</v>
      </c>
      <c r="K955" s="437" t="str">
        <f t="shared" si="344"/>
        <v>-</v>
      </c>
      <c r="L955" s="434" t="s">
        <v>647</v>
      </c>
      <c r="M955" s="434" t="s">
        <v>647</v>
      </c>
      <c r="N955" s="434" t="s">
        <v>647</v>
      </c>
      <c r="O955" s="434" t="s">
        <v>647</v>
      </c>
      <c r="P955" s="434" t="s">
        <v>647</v>
      </c>
      <c r="Q955" s="434" t="s">
        <v>647</v>
      </c>
      <c r="R955" s="434" t="s">
        <v>647</v>
      </c>
      <c r="S955" s="434" t="s">
        <v>647</v>
      </c>
      <c r="T955" s="434" t="s">
        <v>647</v>
      </c>
      <c r="U955" s="434" t="s">
        <v>647</v>
      </c>
      <c r="V955" s="438" t="s">
        <v>647</v>
      </c>
      <c r="W955" s="438" t="s">
        <v>647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idden="1" outlineLevel="3" x14ac:dyDescent="0.25">
      <c r="A956" s="250"/>
      <c r="B956" s="259"/>
      <c r="C956" s="252">
        <f t="shared" si="345"/>
        <v>4</v>
      </c>
      <c r="D956" s="275"/>
      <c r="E956" s="330">
        <v>18</v>
      </c>
      <c r="F956" s="324" t="b">
        <f t="shared" si="343"/>
        <v>1</v>
      </c>
      <c r="G956" s="275"/>
      <c r="H956" s="430" t="s">
        <v>677</v>
      </c>
      <c r="I956" s="430"/>
      <c r="J956" s="412" t="s">
        <v>646</v>
      </c>
      <c r="K956" s="431" t="str">
        <f t="shared" si="344"/>
        <v>-</v>
      </c>
      <c r="L956" s="432" t="s">
        <v>647</v>
      </c>
      <c r="M956" s="432" t="s">
        <v>647</v>
      </c>
      <c r="N956" s="432" t="s">
        <v>647</v>
      </c>
      <c r="O956" s="432" t="s">
        <v>647</v>
      </c>
      <c r="P956" s="432" t="s">
        <v>647</v>
      </c>
      <c r="Q956" s="432" t="s">
        <v>647</v>
      </c>
      <c r="R956" s="432" t="s">
        <v>647</v>
      </c>
      <c r="S956" s="432" t="s">
        <v>647</v>
      </c>
      <c r="T956" s="432" t="s">
        <v>647</v>
      </c>
      <c r="U956" s="432" t="s">
        <v>647</v>
      </c>
      <c r="V956" s="432" t="s">
        <v>647</v>
      </c>
      <c r="W956" s="432" t="s">
        <v>647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hidden="1" customHeight="1" outlineLevel="3" x14ac:dyDescent="0.25">
      <c r="A957" s="250"/>
      <c r="B957" s="259"/>
      <c r="C957" s="252">
        <f t="shared" si="345"/>
        <v>4</v>
      </c>
      <c r="D957" s="275"/>
      <c r="E957" s="433">
        <f>E956</f>
        <v>18</v>
      </c>
      <c r="F957" s="324" t="b">
        <f t="shared" si="343"/>
        <v>1</v>
      </c>
      <c r="G957" s="275"/>
      <c r="H957" s="834" t="s">
        <v>678</v>
      </c>
      <c r="I957" s="835"/>
      <c r="J957" s="434" t="s">
        <v>649</v>
      </c>
      <c r="K957" s="435" t="str">
        <f t="shared" si="344"/>
        <v>-</v>
      </c>
      <c r="L957" s="436" t="s">
        <v>647</v>
      </c>
      <c r="M957" s="436" t="s">
        <v>647</v>
      </c>
      <c r="N957" s="436" t="s">
        <v>647</v>
      </c>
      <c r="O957" s="320">
        <v>1</v>
      </c>
      <c r="P957" s="436" t="s">
        <v>647</v>
      </c>
      <c r="Q957" s="436" t="s">
        <v>647</v>
      </c>
      <c r="R957" s="436" t="s">
        <v>647</v>
      </c>
      <c r="S957" s="436" t="s">
        <v>647</v>
      </c>
      <c r="T957" s="436" t="s">
        <v>647</v>
      </c>
      <c r="U957" s="436" t="s">
        <v>647</v>
      </c>
      <c r="V957" s="436" t="s">
        <v>647</v>
      </c>
      <c r="W957" s="436" t="s">
        <v>647</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25">
      <c r="A958" s="250"/>
      <c r="B958" s="259"/>
      <c r="C958" s="252">
        <f t="shared" si="345"/>
        <v>4</v>
      </c>
      <c r="D958" s="275"/>
      <c r="E958" s="433">
        <f>E957</f>
        <v>18</v>
      </c>
      <c r="F958" s="324" t="b">
        <f t="shared" si="343"/>
        <v>1</v>
      </c>
      <c r="G958" s="275"/>
      <c r="H958" s="836"/>
      <c r="I958" s="837"/>
      <c r="J958" s="434" t="s">
        <v>650</v>
      </c>
      <c r="K958" s="435" t="str">
        <f t="shared" si="344"/>
        <v>-</v>
      </c>
      <c r="L958" s="436" t="s">
        <v>651</v>
      </c>
      <c r="M958" s="320">
        <v>38</v>
      </c>
      <c r="N958" s="436" t="s">
        <v>651</v>
      </c>
      <c r="O958" s="436" t="s">
        <v>651</v>
      </c>
      <c r="P958" s="436" t="s">
        <v>651</v>
      </c>
      <c r="Q958" s="436" t="s">
        <v>651</v>
      </c>
      <c r="R958" s="436" t="s">
        <v>651</v>
      </c>
      <c r="S958" s="436" t="s">
        <v>651</v>
      </c>
      <c r="T958" s="436" t="s">
        <v>651</v>
      </c>
      <c r="U958" s="436" t="s">
        <v>651</v>
      </c>
      <c r="V958" s="436" t="s">
        <v>651</v>
      </c>
      <c r="W958" s="436" t="s">
        <v>651</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25">
      <c r="A959" s="250"/>
      <c r="B959" s="259"/>
      <c r="C959" s="252">
        <f t="shared" si="345"/>
        <v>4</v>
      </c>
      <c r="D959" s="275"/>
      <c r="E959" s="433">
        <f>E958</f>
        <v>18</v>
      </c>
      <c r="F959" s="324" t="b">
        <f t="shared" si="343"/>
        <v>1</v>
      </c>
      <c r="G959" s="275"/>
      <c r="H959" s="838"/>
      <c r="I959" s="839"/>
      <c r="J959" s="420" t="s">
        <v>652</v>
      </c>
      <c r="K959" s="437" t="str">
        <f t="shared" si="344"/>
        <v>-</v>
      </c>
      <c r="L959" s="434" t="s">
        <v>647</v>
      </c>
      <c r="M959" s="434" t="s">
        <v>647</v>
      </c>
      <c r="N959" s="434" t="s">
        <v>647</v>
      </c>
      <c r="O959" s="434" t="s">
        <v>647</v>
      </c>
      <c r="P959" s="434" t="s">
        <v>647</v>
      </c>
      <c r="Q959" s="434" t="s">
        <v>647</v>
      </c>
      <c r="R959" s="434" t="s">
        <v>647</v>
      </c>
      <c r="S959" s="434" t="s">
        <v>647</v>
      </c>
      <c r="T959" s="434" t="s">
        <v>647</v>
      </c>
      <c r="U959" s="434" t="s">
        <v>647</v>
      </c>
      <c r="V959" s="438" t="s">
        <v>647</v>
      </c>
      <c r="W959" s="438" t="s">
        <v>647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idden="1" outlineLevel="3" x14ac:dyDescent="0.25">
      <c r="A960" s="250"/>
      <c r="B960" s="259"/>
      <c r="C960" s="252">
        <f t="shared" si="345"/>
        <v>4</v>
      </c>
      <c r="D960" s="275"/>
      <c r="E960" s="330">
        <v>19</v>
      </c>
      <c r="F960" s="324" t="b">
        <f t="shared" si="343"/>
        <v>1</v>
      </c>
      <c r="G960" s="275"/>
      <c r="H960" s="430" t="s">
        <v>679</v>
      </c>
      <c r="I960" s="430"/>
      <c r="J960" s="412" t="s">
        <v>646</v>
      </c>
      <c r="K960" s="431" t="str">
        <f t="shared" si="344"/>
        <v>-</v>
      </c>
      <c r="L960" s="432" t="s">
        <v>647</v>
      </c>
      <c r="M960" s="432" t="s">
        <v>647</v>
      </c>
      <c r="N960" s="432" t="s">
        <v>647</v>
      </c>
      <c r="O960" s="432" t="s">
        <v>647</v>
      </c>
      <c r="P960" s="432" t="s">
        <v>647</v>
      </c>
      <c r="Q960" s="432" t="s">
        <v>647</v>
      </c>
      <c r="R960" s="432" t="s">
        <v>647</v>
      </c>
      <c r="S960" s="432" t="s">
        <v>647</v>
      </c>
      <c r="T960" s="432" t="s">
        <v>647</v>
      </c>
      <c r="U960" s="432" t="s">
        <v>647</v>
      </c>
      <c r="V960" s="432" t="s">
        <v>647</v>
      </c>
      <c r="W960" s="432" t="s">
        <v>647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hidden="1" customHeight="1" outlineLevel="3" x14ac:dyDescent="0.25">
      <c r="A961" s="250"/>
      <c r="B961" s="259"/>
      <c r="C961" s="252">
        <f t="shared" si="345"/>
        <v>4</v>
      </c>
      <c r="D961" s="275"/>
      <c r="E961" s="433">
        <f>E960</f>
        <v>19</v>
      </c>
      <c r="F961" s="324" t="b">
        <f t="shared" si="343"/>
        <v>1</v>
      </c>
      <c r="G961" s="275"/>
      <c r="H961" s="834" t="s">
        <v>680</v>
      </c>
      <c r="I961" s="835"/>
      <c r="J961" s="434" t="s">
        <v>649</v>
      </c>
      <c r="K961" s="435">
        <f t="shared" si="344"/>
        <v>43543</v>
      </c>
      <c r="L961" s="320">
        <v>11</v>
      </c>
      <c r="M961" s="436" t="s">
        <v>647</v>
      </c>
      <c r="N961" s="436" t="s">
        <v>647</v>
      </c>
      <c r="O961" s="436" t="s">
        <v>647</v>
      </c>
      <c r="P961" s="436" t="s">
        <v>647</v>
      </c>
      <c r="Q961" s="436" t="s">
        <v>647</v>
      </c>
      <c r="R961" s="436" t="s">
        <v>647</v>
      </c>
      <c r="S961" s="436" t="s">
        <v>647</v>
      </c>
      <c r="T961" s="436" t="s">
        <v>647</v>
      </c>
      <c r="U961" s="436" t="s">
        <v>647</v>
      </c>
      <c r="V961" s="436" t="s">
        <v>647</v>
      </c>
      <c r="W961" s="436" t="s">
        <v>647</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25">
      <c r="A962" s="250"/>
      <c r="B962" s="259"/>
      <c r="C962" s="252">
        <f t="shared" si="345"/>
        <v>4</v>
      </c>
      <c r="D962" s="275"/>
      <c r="E962" s="433">
        <f>E961</f>
        <v>19</v>
      </c>
      <c r="F962" s="324" t="b">
        <f t="shared" si="343"/>
        <v>1</v>
      </c>
      <c r="G962" s="275"/>
      <c r="H962" s="836"/>
      <c r="I962" s="837"/>
      <c r="J962" s="434" t="s">
        <v>650</v>
      </c>
      <c r="K962" s="435" t="str">
        <f t="shared" si="344"/>
        <v>-</v>
      </c>
      <c r="L962" s="436" t="s">
        <v>651</v>
      </c>
      <c r="M962" s="436" t="s">
        <v>651</v>
      </c>
      <c r="N962" s="320">
        <v>20</v>
      </c>
      <c r="O962" s="320">
        <v>3</v>
      </c>
      <c r="P962" s="436" t="s">
        <v>651</v>
      </c>
      <c r="Q962" s="436" t="s">
        <v>651</v>
      </c>
      <c r="R962" s="436" t="s">
        <v>651</v>
      </c>
      <c r="S962" s="436" t="s">
        <v>651</v>
      </c>
      <c r="T962" s="436" t="s">
        <v>651</v>
      </c>
      <c r="U962" s="436" t="s">
        <v>651</v>
      </c>
      <c r="V962" s="436" t="s">
        <v>651</v>
      </c>
      <c r="W962" s="320">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25">
      <c r="A963" s="250"/>
      <c r="B963" s="259"/>
      <c r="C963" s="252">
        <f t="shared" si="345"/>
        <v>4</v>
      </c>
      <c r="D963" s="275"/>
      <c r="E963" s="433">
        <f>E962</f>
        <v>19</v>
      </c>
      <c r="F963" s="324" t="b">
        <f t="shared" si="343"/>
        <v>1</v>
      </c>
      <c r="G963" s="275"/>
      <c r="H963" s="838"/>
      <c r="I963" s="839"/>
      <c r="J963" s="420" t="s">
        <v>652</v>
      </c>
      <c r="K963" s="437" t="str">
        <f t="shared" si="344"/>
        <v>-</v>
      </c>
      <c r="L963" s="434" t="s">
        <v>647</v>
      </c>
      <c r="M963" s="434" t="s">
        <v>647</v>
      </c>
      <c r="N963" s="434" t="s">
        <v>647</v>
      </c>
      <c r="O963" s="434" t="s">
        <v>647</v>
      </c>
      <c r="P963" s="434" t="s">
        <v>647</v>
      </c>
      <c r="Q963" s="434" t="s">
        <v>647</v>
      </c>
      <c r="R963" s="434" t="s">
        <v>647</v>
      </c>
      <c r="S963" s="434" t="s">
        <v>647</v>
      </c>
      <c r="T963" s="434" t="s">
        <v>647</v>
      </c>
      <c r="U963" s="434" t="s">
        <v>647</v>
      </c>
      <c r="V963" s="438" t="s">
        <v>647</v>
      </c>
      <c r="W963" s="441">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idden="1" outlineLevel="3" x14ac:dyDescent="0.25">
      <c r="A964" s="250"/>
      <c r="B964" s="259"/>
      <c r="C964" s="252">
        <f t="shared" si="345"/>
        <v>4</v>
      </c>
      <c r="D964" s="275"/>
      <c r="E964" s="330">
        <v>20</v>
      </c>
      <c r="F964" s="324" t="b">
        <f t="shared" si="343"/>
        <v>1</v>
      </c>
      <c r="G964" s="275"/>
      <c r="H964" s="430" t="s">
        <v>681</v>
      </c>
      <c r="I964" s="430"/>
      <c r="J964" s="412" t="s">
        <v>646</v>
      </c>
      <c r="K964" s="431" t="str">
        <f t="shared" si="344"/>
        <v>-</v>
      </c>
      <c r="L964" s="432" t="s">
        <v>647</v>
      </c>
      <c r="M964" s="432" t="s">
        <v>647</v>
      </c>
      <c r="N964" s="432" t="s">
        <v>647</v>
      </c>
      <c r="O964" s="432" t="s">
        <v>647</v>
      </c>
      <c r="P964" s="432" t="s">
        <v>647</v>
      </c>
      <c r="Q964" s="432" t="s">
        <v>647</v>
      </c>
      <c r="R964" s="432" t="s">
        <v>647</v>
      </c>
      <c r="S964" s="432" t="s">
        <v>647</v>
      </c>
      <c r="T964" s="432" t="s">
        <v>647</v>
      </c>
      <c r="U964" s="432" t="s">
        <v>647</v>
      </c>
      <c r="V964" s="432" t="s">
        <v>647</v>
      </c>
      <c r="W964" s="432" t="s">
        <v>647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hidden="1" customHeight="1" outlineLevel="3" x14ac:dyDescent="0.25">
      <c r="A965" s="250"/>
      <c r="B965" s="259"/>
      <c r="C965" s="252">
        <f t="shared" si="345"/>
        <v>4</v>
      </c>
      <c r="D965" s="275"/>
      <c r="E965" s="433">
        <f>E964</f>
        <v>20</v>
      </c>
      <c r="F965" s="324" t="b">
        <f t="shared" si="343"/>
        <v>1</v>
      </c>
      <c r="G965" s="275"/>
      <c r="H965" s="834" t="s">
        <v>682</v>
      </c>
      <c r="I965" s="835"/>
      <c r="J965" s="434" t="s">
        <v>649</v>
      </c>
      <c r="K965" s="435">
        <f t="shared" si="344"/>
        <v>43718</v>
      </c>
      <c r="L965" s="320">
        <v>36</v>
      </c>
      <c r="M965" s="436" t="s">
        <v>647</v>
      </c>
      <c r="N965" s="436" t="s">
        <v>647</v>
      </c>
      <c r="O965" s="436" t="s">
        <v>647</v>
      </c>
      <c r="P965" s="436" t="s">
        <v>647</v>
      </c>
      <c r="Q965" s="436" t="s">
        <v>647</v>
      </c>
      <c r="R965" s="436" t="s">
        <v>647</v>
      </c>
      <c r="S965" s="436" t="s">
        <v>647</v>
      </c>
      <c r="T965" s="436" t="s">
        <v>647</v>
      </c>
      <c r="U965" s="436" t="s">
        <v>647</v>
      </c>
      <c r="V965" s="436" t="s">
        <v>647</v>
      </c>
      <c r="W965" s="436" t="s">
        <v>647</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25">
      <c r="A966" s="250"/>
      <c r="B966" s="259"/>
      <c r="C966" s="252">
        <f t="shared" si="345"/>
        <v>4</v>
      </c>
      <c r="D966" s="275"/>
      <c r="E966" s="433">
        <f>E965</f>
        <v>20</v>
      </c>
      <c r="F966" s="324" t="b">
        <f t="shared" si="343"/>
        <v>1</v>
      </c>
      <c r="G966" s="275"/>
      <c r="H966" s="836"/>
      <c r="I966" s="837"/>
      <c r="J966" s="434" t="s">
        <v>650</v>
      </c>
      <c r="K966" s="435" t="str">
        <f t="shared" si="344"/>
        <v>-</v>
      </c>
      <c r="L966" s="436" t="s">
        <v>651</v>
      </c>
      <c r="M966" s="436" t="s">
        <v>651</v>
      </c>
      <c r="N966" s="320">
        <v>20</v>
      </c>
      <c r="O966" s="320">
        <v>6</v>
      </c>
      <c r="P966" s="436" t="s">
        <v>651</v>
      </c>
      <c r="Q966" s="436" t="s">
        <v>651</v>
      </c>
      <c r="R966" s="436" t="s">
        <v>651</v>
      </c>
      <c r="S966" s="436" t="s">
        <v>651</v>
      </c>
      <c r="T966" s="436" t="s">
        <v>651</v>
      </c>
      <c r="U966" s="436" t="s">
        <v>651</v>
      </c>
      <c r="V966" s="436" t="s">
        <v>651</v>
      </c>
      <c r="W966" s="320">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25">
      <c r="A967" s="250"/>
      <c r="B967" s="259"/>
      <c r="C967" s="252">
        <f t="shared" si="345"/>
        <v>4</v>
      </c>
      <c r="D967" s="275"/>
      <c r="E967" s="433">
        <f>E966</f>
        <v>20</v>
      </c>
      <c r="F967" s="324" t="b">
        <f t="shared" si="343"/>
        <v>1</v>
      </c>
      <c r="G967" s="275"/>
      <c r="H967" s="838"/>
      <c r="I967" s="839"/>
      <c r="J967" s="420" t="s">
        <v>652</v>
      </c>
      <c r="K967" s="437" t="str">
        <f t="shared" si="344"/>
        <v>-</v>
      </c>
      <c r="L967" s="434" t="s">
        <v>647</v>
      </c>
      <c r="M967" s="434" t="s">
        <v>647</v>
      </c>
      <c r="N967" s="434" t="s">
        <v>647</v>
      </c>
      <c r="O967" s="434" t="s">
        <v>647</v>
      </c>
      <c r="P967" s="434" t="s">
        <v>647</v>
      </c>
      <c r="Q967" s="434" t="s">
        <v>647</v>
      </c>
      <c r="R967" s="434" t="s">
        <v>647</v>
      </c>
      <c r="S967" s="434" t="s">
        <v>647</v>
      </c>
      <c r="T967" s="434" t="s">
        <v>647</v>
      </c>
      <c r="U967" s="434" t="s">
        <v>647</v>
      </c>
      <c r="V967" s="438" t="s">
        <v>647</v>
      </c>
      <c r="W967" s="441">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idden="1" outlineLevel="3" x14ac:dyDescent="0.25">
      <c r="A968" s="250"/>
      <c r="B968" s="259"/>
      <c r="C968" s="252">
        <f t="shared" si="345"/>
        <v>4</v>
      </c>
      <c r="D968" s="275"/>
      <c r="E968" s="330">
        <v>21</v>
      </c>
      <c r="F968" s="324" t="b">
        <f t="shared" si="343"/>
        <v>1</v>
      </c>
      <c r="G968" s="275"/>
      <c r="H968" s="430" t="s">
        <v>683</v>
      </c>
      <c r="I968" s="430"/>
      <c r="J968" s="412" t="s">
        <v>646</v>
      </c>
      <c r="K968" s="431" t="str">
        <f t="shared" si="344"/>
        <v>-</v>
      </c>
      <c r="L968" s="432" t="s">
        <v>647</v>
      </c>
      <c r="M968" s="432" t="s">
        <v>647</v>
      </c>
      <c r="N968" s="432" t="s">
        <v>647</v>
      </c>
      <c r="O968" s="432" t="s">
        <v>647</v>
      </c>
      <c r="P968" s="432" t="s">
        <v>647</v>
      </c>
      <c r="Q968" s="432" t="s">
        <v>647</v>
      </c>
      <c r="R968" s="432" t="s">
        <v>647</v>
      </c>
      <c r="S968" s="432" t="s">
        <v>647</v>
      </c>
      <c r="T968" s="432" t="s">
        <v>647</v>
      </c>
      <c r="U968" s="432" t="s">
        <v>647</v>
      </c>
      <c r="V968" s="432" t="s">
        <v>647</v>
      </c>
      <c r="W968" s="432" t="s">
        <v>647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hidden="1" customHeight="1" outlineLevel="3" x14ac:dyDescent="0.25">
      <c r="A969" s="250"/>
      <c r="B969" s="259"/>
      <c r="C969" s="252">
        <f t="shared" si="345"/>
        <v>4</v>
      </c>
      <c r="D969" s="275"/>
      <c r="E969" s="433">
        <f>E968</f>
        <v>21</v>
      </c>
      <c r="F969" s="324" t="b">
        <f t="shared" si="343"/>
        <v>1</v>
      </c>
      <c r="G969" s="275"/>
      <c r="H969" s="834" t="s">
        <v>684</v>
      </c>
      <c r="I969" s="835"/>
      <c r="J969" s="434" t="s">
        <v>649</v>
      </c>
      <c r="K969" s="435">
        <f t="shared" si="344"/>
        <v>43760</v>
      </c>
      <c r="L969" s="320">
        <v>42</v>
      </c>
      <c r="M969" s="436" t="s">
        <v>647</v>
      </c>
      <c r="N969" s="436" t="s">
        <v>647</v>
      </c>
      <c r="O969" s="436" t="s">
        <v>647</v>
      </c>
      <c r="P969" s="436" t="s">
        <v>647</v>
      </c>
      <c r="Q969" s="436" t="s">
        <v>647</v>
      </c>
      <c r="R969" s="436" t="s">
        <v>647</v>
      </c>
      <c r="S969" s="436" t="s">
        <v>647</v>
      </c>
      <c r="T969" s="436" t="s">
        <v>647</v>
      </c>
      <c r="U969" s="436" t="s">
        <v>647</v>
      </c>
      <c r="V969" s="436" t="s">
        <v>647</v>
      </c>
      <c r="W969" s="436" t="s">
        <v>647</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25">
      <c r="A970" s="250"/>
      <c r="B970" s="259"/>
      <c r="C970" s="252">
        <f t="shared" si="345"/>
        <v>4</v>
      </c>
      <c r="D970" s="275"/>
      <c r="E970" s="433">
        <f>E969</f>
        <v>21</v>
      </c>
      <c r="F970" s="324" t="b">
        <f t="shared" si="343"/>
        <v>1</v>
      </c>
      <c r="G970" s="275"/>
      <c r="H970" s="836"/>
      <c r="I970" s="837"/>
      <c r="J970" s="434" t="s">
        <v>650</v>
      </c>
      <c r="K970" s="435" t="str">
        <f t="shared" si="344"/>
        <v>-</v>
      </c>
      <c r="L970" s="436" t="s">
        <v>651</v>
      </c>
      <c r="M970" s="436" t="s">
        <v>651</v>
      </c>
      <c r="N970" s="320">
        <v>28</v>
      </c>
      <c r="O970" s="320">
        <v>3</v>
      </c>
      <c r="P970" s="436" t="s">
        <v>651</v>
      </c>
      <c r="Q970" s="436" t="s">
        <v>651</v>
      </c>
      <c r="R970" s="436" t="s">
        <v>651</v>
      </c>
      <c r="S970" s="436" t="s">
        <v>651</v>
      </c>
      <c r="T970" s="436" t="s">
        <v>651</v>
      </c>
      <c r="U970" s="436" t="s">
        <v>651</v>
      </c>
      <c r="V970" s="436" t="s">
        <v>651</v>
      </c>
      <c r="W970" s="320">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25">
      <c r="A971" s="250"/>
      <c r="B971" s="259"/>
      <c r="C971" s="252">
        <f t="shared" si="345"/>
        <v>4</v>
      </c>
      <c r="D971" s="275"/>
      <c r="E971" s="433">
        <f>E970</f>
        <v>21</v>
      </c>
      <c r="F971" s="324" t="b">
        <f t="shared" si="343"/>
        <v>1</v>
      </c>
      <c r="G971" s="275"/>
      <c r="H971" s="838"/>
      <c r="I971" s="839"/>
      <c r="J971" s="420" t="s">
        <v>652</v>
      </c>
      <c r="K971" s="437" t="str">
        <f t="shared" si="344"/>
        <v>-</v>
      </c>
      <c r="L971" s="434" t="s">
        <v>647</v>
      </c>
      <c r="M971" s="434" t="s">
        <v>647</v>
      </c>
      <c r="N971" s="434" t="s">
        <v>647</v>
      </c>
      <c r="O971" s="434" t="s">
        <v>647</v>
      </c>
      <c r="P971" s="434" t="s">
        <v>647</v>
      </c>
      <c r="Q971" s="434" t="s">
        <v>647</v>
      </c>
      <c r="R971" s="434" t="s">
        <v>647</v>
      </c>
      <c r="S971" s="434" t="s">
        <v>647</v>
      </c>
      <c r="T971" s="434" t="s">
        <v>647</v>
      </c>
      <c r="U971" s="434" t="s">
        <v>647</v>
      </c>
      <c r="V971" s="438" t="s">
        <v>647</v>
      </c>
      <c r="W971" s="441">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idden="1" outlineLevel="3" x14ac:dyDescent="0.25">
      <c r="A972" s="250"/>
      <c r="B972" s="259"/>
      <c r="C972" s="252">
        <f t="shared" si="345"/>
        <v>4</v>
      </c>
      <c r="D972" s="275"/>
      <c r="E972" s="330">
        <v>22</v>
      </c>
      <c r="F972" s="324" t="b">
        <f t="shared" si="343"/>
        <v>1</v>
      </c>
      <c r="G972" s="275"/>
      <c r="H972" s="430" t="s">
        <v>685</v>
      </c>
      <c r="I972" s="430"/>
      <c r="J972" s="412" t="s">
        <v>646</v>
      </c>
      <c r="K972" s="431" t="str">
        <f t="shared" si="344"/>
        <v>-</v>
      </c>
      <c r="L972" s="432" t="s">
        <v>647</v>
      </c>
      <c r="M972" s="432" t="s">
        <v>647</v>
      </c>
      <c r="N972" s="432" t="s">
        <v>647</v>
      </c>
      <c r="O972" s="432" t="s">
        <v>647</v>
      </c>
      <c r="P972" s="432" t="s">
        <v>647</v>
      </c>
      <c r="Q972" s="432" t="s">
        <v>647</v>
      </c>
      <c r="R972" s="432" t="s">
        <v>647</v>
      </c>
      <c r="S972" s="432" t="s">
        <v>647</v>
      </c>
      <c r="T972" s="432" t="s">
        <v>647</v>
      </c>
      <c r="U972" s="432" t="s">
        <v>647</v>
      </c>
      <c r="V972" s="432" t="s">
        <v>647</v>
      </c>
      <c r="W972" s="432" t="s">
        <v>647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25">
      <c r="A973" s="250"/>
      <c r="B973" s="259"/>
      <c r="C973" s="252">
        <f t="shared" si="345"/>
        <v>4</v>
      </c>
      <c r="D973" s="275"/>
      <c r="E973" s="433">
        <f>E972</f>
        <v>22</v>
      </c>
      <c r="F973" s="324" t="b">
        <f t="shared" si="343"/>
        <v>1</v>
      </c>
      <c r="G973" s="275"/>
      <c r="H973" s="834" t="s">
        <v>686</v>
      </c>
      <c r="I973" s="835"/>
      <c r="J973" s="434" t="s">
        <v>649</v>
      </c>
      <c r="K973" s="435" t="str">
        <f t="shared" si="344"/>
        <v>-</v>
      </c>
      <c r="L973" s="436" t="s">
        <v>647</v>
      </c>
      <c r="M973" s="436" t="s">
        <v>647</v>
      </c>
      <c r="N973" s="320">
        <v>0</v>
      </c>
      <c r="O973" s="436" t="s">
        <v>647</v>
      </c>
      <c r="P973" s="436" t="s">
        <v>647</v>
      </c>
      <c r="Q973" s="436" t="s">
        <v>647</v>
      </c>
      <c r="R973" s="436" t="s">
        <v>647</v>
      </c>
      <c r="S973" s="436" t="s">
        <v>647</v>
      </c>
      <c r="T973" s="436" t="s">
        <v>647</v>
      </c>
      <c r="U973" s="436" t="s">
        <v>647</v>
      </c>
      <c r="V973" s="436" t="s">
        <v>647</v>
      </c>
      <c r="W973" s="436" t="s">
        <v>647</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25">
      <c r="A974" s="250"/>
      <c r="B974" s="259"/>
      <c r="C974" s="252">
        <f t="shared" si="345"/>
        <v>4</v>
      </c>
      <c r="D974" s="275"/>
      <c r="E974" s="433">
        <f>E973</f>
        <v>22</v>
      </c>
      <c r="F974" s="324" t="b">
        <f t="shared" si="343"/>
        <v>1</v>
      </c>
      <c r="G974" s="275"/>
      <c r="H974" s="836"/>
      <c r="I974" s="837"/>
      <c r="J974" s="434" t="s">
        <v>650</v>
      </c>
      <c r="K974" s="435" t="str">
        <f t="shared" si="344"/>
        <v>-</v>
      </c>
      <c r="L974" s="436" t="s">
        <v>651</v>
      </c>
      <c r="M974" s="436" t="s">
        <v>651</v>
      </c>
      <c r="N974" s="436" t="s">
        <v>651</v>
      </c>
      <c r="O974" s="436" t="s">
        <v>651</v>
      </c>
      <c r="P974" s="436" t="s">
        <v>651</v>
      </c>
      <c r="Q974" s="436" t="s">
        <v>651</v>
      </c>
      <c r="R974" s="436" t="s">
        <v>651</v>
      </c>
      <c r="S974" s="436" t="s">
        <v>651</v>
      </c>
      <c r="T974" s="436" t="s">
        <v>651</v>
      </c>
      <c r="U974" s="436" t="s">
        <v>651</v>
      </c>
      <c r="V974" s="436" t="s">
        <v>651</v>
      </c>
      <c r="W974" s="320">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25">
      <c r="A975" s="250"/>
      <c r="B975" s="259"/>
      <c r="C975" s="252">
        <f t="shared" si="345"/>
        <v>4</v>
      </c>
      <c r="D975" s="275"/>
      <c r="E975" s="433">
        <f>E974</f>
        <v>22</v>
      </c>
      <c r="F975" s="324" t="b">
        <f t="shared" si="343"/>
        <v>1</v>
      </c>
      <c r="G975" s="275"/>
      <c r="H975" s="838"/>
      <c r="I975" s="839"/>
      <c r="J975" s="420" t="s">
        <v>652</v>
      </c>
      <c r="K975" s="437" t="str">
        <f t="shared" si="344"/>
        <v>-</v>
      </c>
      <c r="L975" s="434" t="s">
        <v>647</v>
      </c>
      <c r="M975" s="434" t="s">
        <v>647</v>
      </c>
      <c r="N975" s="434" t="s">
        <v>647</v>
      </c>
      <c r="O975" s="434" t="s">
        <v>647</v>
      </c>
      <c r="P975" s="434" t="s">
        <v>647</v>
      </c>
      <c r="Q975" s="434" t="s">
        <v>647</v>
      </c>
      <c r="R975" s="434" t="s">
        <v>647</v>
      </c>
      <c r="S975" s="434" t="s">
        <v>647</v>
      </c>
      <c r="T975" s="434" t="s">
        <v>647</v>
      </c>
      <c r="U975" s="434" t="s">
        <v>647</v>
      </c>
      <c r="V975" s="438" t="s">
        <v>647</v>
      </c>
      <c r="W975" s="441">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25">
      <c r="A976" s="250"/>
      <c r="B976" s="259"/>
      <c r="C976" s="252">
        <f t="shared" si="345"/>
        <v>4</v>
      </c>
      <c r="D976" s="275"/>
      <c r="E976" s="330">
        <v>23</v>
      </c>
      <c r="F976" s="324" t="b">
        <f t="shared" si="343"/>
        <v>1</v>
      </c>
      <c r="G976" s="275"/>
      <c r="H976" s="430" t="s">
        <v>687</v>
      </c>
      <c r="I976" s="430"/>
      <c r="J976" s="412" t="s">
        <v>646</v>
      </c>
      <c r="K976" s="431" t="str">
        <f t="shared" si="344"/>
        <v>-</v>
      </c>
      <c r="L976" s="432" t="s">
        <v>647</v>
      </c>
      <c r="M976" s="432" t="s">
        <v>647</v>
      </c>
      <c r="N976" s="432" t="s">
        <v>647</v>
      </c>
      <c r="O976" s="432" t="s">
        <v>647</v>
      </c>
      <c r="P976" s="432" t="s">
        <v>647</v>
      </c>
      <c r="Q976" s="432" t="s">
        <v>647</v>
      </c>
      <c r="R976" s="432" t="s">
        <v>647</v>
      </c>
      <c r="S976" s="432" t="s">
        <v>647</v>
      </c>
      <c r="T976" s="432" t="s">
        <v>647</v>
      </c>
      <c r="U976" s="432" t="s">
        <v>647</v>
      </c>
      <c r="V976" s="432" t="s">
        <v>647</v>
      </c>
      <c r="W976" s="432" t="s">
        <v>647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25">
      <c r="A977" s="250"/>
      <c r="B977" s="259"/>
      <c r="C977" s="252">
        <f t="shared" si="345"/>
        <v>4</v>
      </c>
      <c r="D977" s="275"/>
      <c r="E977" s="433">
        <f>E976</f>
        <v>23</v>
      </c>
      <c r="F977" s="324" t="b">
        <f t="shared" si="343"/>
        <v>1</v>
      </c>
      <c r="G977" s="275"/>
      <c r="H977" s="834" t="s">
        <v>688</v>
      </c>
      <c r="I977" s="835"/>
      <c r="J977" s="434" t="s">
        <v>649</v>
      </c>
      <c r="K977" s="435" t="str">
        <f t="shared" si="344"/>
        <v>-</v>
      </c>
      <c r="L977" s="436" t="s">
        <v>647</v>
      </c>
      <c r="M977" s="436" t="s">
        <v>647</v>
      </c>
      <c r="N977" s="320">
        <v>0</v>
      </c>
      <c r="O977" s="436" t="s">
        <v>647</v>
      </c>
      <c r="P977" s="436" t="s">
        <v>647</v>
      </c>
      <c r="Q977" s="436" t="s">
        <v>647</v>
      </c>
      <c r="R977" s="436" t="s">
        <v>647</v>
      </c>
      <c r="S977" s="436" t="s">
        <v>647</v>
      </c>
      <c r="T977" s="436" t="s">
        <v>647</v>
      </c>
      <c r="U977" s="436" t="s">
        <v>647</v>
      </c>
      <c r="V977" s="436" t="s">
        <v>647</v>
      </c>
      <c r="W977" s="436" t="s">
        <v>647</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25">
      <c r="A978" s="250"/>
      <c r="B978" s="259"/>
      <c r="C978" s="252">
        <f t="shared" si="345"/>
        <v>4</v>
      </c>
      <c r="D978" s="275"/>
      <c r="E978" s="433">
        <f>E977</f>
        <v>23</v>
      </c>
      <c r="F978" s="324" t="b">
        <f t="shared" si="343"/>
        <v>1</v>
      </c>
      <c r="G978" s="275"/>
      <c r="H978" s="836"/>
      <c r="I978" s="837"/>
      <c r="J978" s="434" t="s">
        <v>650</v>
      </c>
      <c r="K978" s="435" t="str">
        <f t="shared" si="344"/>
        <v>-</v>
      </c>
      <c r="L978" s="436" t="s">
        <v>651</v>
      </c>
      <c r="M978" s="436" t="s">
        <v>651</v>
      </c>
      <c r="N978" s="436" t="s">
        <v>651</v>
      </c>
      <c r="O978" s="436" t="s">
        <v>651</v>
      </c>
      <c r="P978" s="436" t="s">
        <v>651</v>
      </c>
      <c r="Q978" s="436" t="s">
        <v>651</v>
      </c>
      <c r="R978" s="436" t="s">
        <v>651</v>
      </c>
      <c r="S978" s="436" t="s">
        <v>651</v>
      </c>
      <c r="T978" s="436" t="s">
        <v>651</v>
      </c>
      <c r="U978" s="436" t="s">
        <v>651</v>
      </c>
      <c r="V978" s="436" t="s">
        <v>651</v>
      </c>
      <c r="W978" s="320">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25">
      <c r="A979" s="250"/>
      <c r="B979" s="259"/>
      <c r="C979" s="252">
        <f t="shared" si="345"/>
        <v>4</v>
      </c>
      <c r="D979" s="275"/>
      <c r="E979" s="433">
        <f>E978</f>
        <v>23</v>
      </c>
      <c r="F979" s="324" t="b">
        <f t="shared" si="343"/>
        <v>1</v>
      </c>
      <c r="G979" s="275"/>
      <c r="H979" s="838"/>
      <c r="I979" s="839"/>
      <c r="J979" s="420" t="s">
        <v>652</v>
      </c>
      <c r="K979" s="437" t="str">
        <f t="shared" si="344"/>
        <v>-</v>
      </c>
      <c r="L979" s="434" t="s">
        <v>647</v>
      </c>
      <c r="M979" s="434" t="s">
        <v>647</v>
      </c>
      <c r="N979" s="434" t="s">
        <v>647</v>
      </c>
      <c r="O979" s="434" t="s">
        <v>647</v>
      </c>
      <c r="P979" s="434" t="s">
        <v>647</v>
      </c>
      <c r="Q979" s="434" t="s">
        <v>647</v>
      </c>
      <c r="R979" s="434" t="s">
        <v>647</v>
      </c>
      <c r="S979" s="434" t="s">
        <v>647</v>
      </c>
      <c r="T979" s="434" t="s">
        <v>647</v>
      </c>
      <c r="U979" s="434" t="s">
        <v>647</v>
      </c>
      <c r="V979" s="438" t="s">
        <v>647</v>
      </c>
      <c r="W979" s="441">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25">
      <c r="A980" s="250"/>
      <c r="B980" s="259"/>
      <c r="C980" s="252">
        <f t="shared" si="345"/>
        <v>4</v>
      </c>
      <c r="D980" s="275"/>
      <c r="E980" s="330">
        <v>24</v>
      </c>
      <c r="F980" s="324" t="b">
        <f t="shared" ref="F980:F991" si="346">COUNTIFS($L980:$W980,"-")&lt;&gt;COUNTA($L980:$W980)</f>
        <v>1</v>
      </c>
      <c r="G980" s="275"/>
      <c r="H980" s="430" t="s">
        <v>689</v>
      </c>
      <c r="I980" s="430"/>
      <c r="J980" s="412" t="s">
        <v>646</v>
      </c>
      <c r="K980" s="431" t="str">
        <f t="shared" si="344"/>
        <v>-</v>
      </c>
      <c r="L980" s="432" t="s">
        <v>647</v>
      </c>
      <c r="M980" s="432" t="s">
        <v>647</v>
      </c>
      <c r="N980" s="432" t="s">
        <v>647</v>
      </c>
      <c r="O980" s="432" t="s">
        <v>647</v>
      </c>
      <c r="P980" s="432" t="s">
        <v>647</v>
      </c>
      <c r="Q980" s="432" t="s">
        <v>647</v>
      </c>
      <c r="R980" s="432" t="s">
        <v>647</v>
      </c>
      <c r="S980" s="432" t="s">
        <v>647</v>
      </c>
      <c r="T980" s="432" t="s">
        <v>647</v>
      </c>
      <c r="U980" s="432" t="s">
        <v>647</v>
      </c>
      <c r="V980" s="432" t="s">
        <v>647</v>
      </c>
      <c r="W980" s="432" t="s">
        <v>647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25">
      <c r="A981" s="250"/>
      <c r="B981" s="259"/>
      <c r="C981" s="252">
        <f t="shared" si="345"/>
        <v>4</v>
      </c>
      <c r="D981" s="275"/>
      <c r="E981" s="433">
        <f>E980</f>
        <v>24</v>
      </c>
      <c r="F981" s="324" t="b">
        <f t="shared" si="346"/>
        <v>1</v>
      </c>
      <c r="G981" s="275"/>
      <c r="H981" s="834" t="s">
        <v>690</v>
      </c>
      <c r="I981" s="835"/>
      <c r="J981" s="434" t="s">
        <v>649</v>
      </c>
      <c r="K981" s="435" t="str">
        <f t="shared" si="344"/>
        <v>-</v>
      </c>
      <c r="L981" s="436" t="s">
        <v>647</v>
      </c>
      <c r="M981" s="436" t="s">
        <v>647</v>
      </c>
      <c r="N981" s="436" t="s">
        <v>647</v>
      </c>
      <c r="O981" s="436" t="s">
        <v>647</v>
      </c>
      <c r="P981" s="436" t="s">
        <v>647</v>
      </c>
      <c r="Q981" s="436" t="s">
        <v>647</v>
      </c>
      <c r="R981" s="436" t="s">
        <v>647</v>
      </c>
      <c r="S981" s="436" t="s">
        <v>647</v>
      </c>
      <c r="T981" s="436" t="s">
        <v>647</v>
      </c>
      <c r="U981" s="436" t="s">
        <v>647</v>
      </c>
      <c r="V981" s="436" t="s">
        <v>647</v>
      </c>
      <c r="W981" s="436" t="s">
        <v>647</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25">
      <c r="A982" s="250"/>
      <c r="B982" s="259"/>
      <c r="C982" s="252">
        <f t="shared" si="345"/>
        <v>4</v>
      </c>
      <c r="D982" s="275"/>
      <c r="E982" s="433">
        <f>E981</f>
        <v>24</v>
      </c>
      <c r="F982" s="324" t="b">
        <f t="shared" si="346"/>
        <v>1</v>
      </c>
      <c r="G982" s="275"/>
      <c r="H982" s="836"/>
      <c r="I982" s="837"/>
      <c r="J982" s="434" t="s">
        <v>650</v>
      </c>
      <c r="K982" s="435" t="str">
        <f t="shared" si="344"/>
        <v>-</v>
      </c>
      <c r="L982" s="436" t="s">
        <v>651</v>
      </c>
      <c r="M982" s="436" t="s">
        <v>651</v>
      </c>
      <c r="N982" s="436" t="s">
        <v>651</v>
      </c>
      <c r="O982" s="436" t="s">
        <v>651</v>
      </c>
      <c r="P982" s="436" t="s">
        <v>651</v>
      </c>
      <c r="Q982" s="436" t="s">
        <v>651</v>
      </c>
      <c r="R982" s="436" t="s">
        <v>651</v>
      </c>
      <c r="S982" s="436" t="s">
        <v>651</v>
      </c>
      <c r="T982" s="436" t="s">
        <v>651</v>
      </c>
      <c r="U982" s="436" t="s">
        <v>651</v>
      </c>
      <c r="V982" s="436" t="s">
        <v>651</v>
      </c>
      <c r="W982" s="436" t="s">
        <v>651</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25">
      <c r="A983" s="250"/>
      <c r="B983" s="259"/>
      <c r="C983" s="252">
        <f t="shared" si="345"/>
        <v>4</v>
      </c>
      <c r="D983" s="275"/>
      <c r="E983" s="433">
        <f>E982</f>
        <v>24</v>
      </c>
      <c r="F983" s="324" t="b">
        <f t="shared" si="346"/>
        <v>1</v>
      </c>
      <c r="G983" s="275"/>
      <c r="H983" s="838"/>
      <c r="I983" s="839"/>
      <c r="J983" s="420" t="s">
        <v>652</v>
      </c>
      <c r="K983" s="437" t="str">
        <f t="shared" si="344"/>
        <v>-</v>
      </c>
      <c r="L983" s="434" t="s">
        <v>647</v>
      </c>
      <c r="M983" s="434" t="s">
        <v>647</v>
      </c>
      <c r="N983" s="434" t="s">
        <v>647</v>
      </c>
      <c r="O983" s="434" t="s">
        <v>647</v>
      </c>
      <c r="P983" s="434" t="s">
        <v>647</v>
      </c>
      <c r="Q983" s="434" t="s">
        <v>647</v>
      </c>
      <c r="R983" s="434" t="s">
        <v>647</v>
      </c>
      <c r="S983" s="434" t="s">
        <v>647</v>
      </c>
      <c r="T983" s="434" t="s">
        <v>647</v>
      </c>
      <c r="U983" s="434" t="s">
        <v>647</v>
      </c>
      <c r="V983" s="438" t="s">
        <v>647</v>
      </c>
      <c r="W983" s="438" t="s">
        <v>647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25">
      <c r="A984" s="250"/>
      <c r="B984" s="259"/>
      <c r="C984" s="252">
        <f t="shared" ref="C984:C991" si="347">INT($C$872)+3</f>
        <v>4</v>
      </c>
      <c r="D984" s="275"/>
      <c r="E984" s="330">
        <v>25</v>
      </c>
      <c r="F984" s="324" t="b">
        <f t="shared" si="346"/>
        <v>1</v>
      </c>
      <c r="G984" s="275"/>
      <c r="H984" s="430" t="s">
        <v>961</v>
      </c>
      <c r="I984" s="430"/>
      <c r="J984" s="412" t="s">
        <v>646</v>
      </c>
      <c r="K984" s="431" t="str">
        <f t="shared" si="344"/>
        <v>-</v>
      </c>
      <c r="L984" s="432" t="s">
        <v>647</v>
      </c>
      <c r="M984" s="432" t="s">
        <v>647</v>
      </c>
      <c r="N984" s="432" t="s">
        <v>647</v>
      </c>
      <c r="O984" s="432" t="s">
        <v>647</v>
      </c>
      <c r="P984" s="432" t="s">
        <v>647</v>
      </c>
      <c r="Q984" s="439">
        <v>21</v>
      </c>
      <c r="R984" s="432" t="s">
        <v>647</v>
      </c>
      <c r="S984" s="432" t="s">
        <v>647</v>
      </c>
      <c r="T984" s="432" t="s">
        <v>647</v>
      </c>
      <c r="U984" s="432" t="s">
        <v>647</v>
      </c>
      <c r="V984" s="432" t="s">
        <v>647</v>
      </c>
      <c r="W984" s="432" t="s">
        <v>647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hidden="1" customHeight="1" outlineLevel="3" x14ac:dyDescent="0.25">
      <c r="A985" s="250"/>
      <c r="B985" s="259"/>
      <c r="C985" s="252">
        <f t="shared" si="347"/>
        <v>4</v>
      </c>
      <c r="D985" s="275"/>
      <c r="E985" s="433">
        <f>E984</f>
        <v>25</v>
      </c>
      <c r="F985" s="324" t="b">
        <f t="shared" si="346"/>
        <v>1</v>
      </c>
      <c r="G985" s="275"/>
      <c r="H985" s="834" t="s">
        <v>962</v>
      </c>
      <c r="I985" s="835"/>
      <c r="J985" s="434" t="s">
        <v>649</v>
      </c>
      <c r="K985" s="435" t="str">
        <f t="shared" si="344"/>
        <v>-</v>
      </c>
      <c r="L985" s="436" t="s">
        <v>647</v>
      </c>
      <c r="M985" s="436" t="s">
        <v>647</v>
      </c>
      <c r="N985" s="436" t="s">
        <v>647</v>
      </c>
      <c r="O985" s="436" t="s">
        <v>647</v>
      </c>
      <c r="P985" s="436" t="s">
        <v>647</v>
      </c>
      <c r="Q985" s="436" t="s">
        <v>647</v>
      </c>
      <c r="R985" s="436" t="s">
        <v>647</v>
      </c>
      <c r="S985" s="320" t="b">
        <v>1</v>
      </c>
      <c r="T985" s="436" t="s">
        <v>647</v>
      </c>
      <c r="U985" s="436" t="s">
        <v>647</v>
      </c>
      <c r="V985" s="436" t="s">
        <v>647</v>
      </c>
      <c r="W985" s="436" t="s">
        <v>647</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25">
      <c r="A986" s="250"/>
      <c r="B986" s="259"/>
      <c r="C986" s="252">
        <f t="shared" si="347"/>
        <v>4</v>
      </c>
      <c r="D986" s="275"/>
      <c r="E986" s="433">
        <f>E985</f>
        <v>25</v>
      </c>
      <c r="F986" s="324" t="b">
        <f t="shared" si="346"/>
        <v>1</v>
      </c>
      <c r="G986" s="275"/>
      <c r="H986" s="836"/>
      <c r="I986" s="837"/>
      <c r="J986" s="434" t="s">
        <v>650</v>
      </c>
      <c r="K986" s="435" t="str">
        <f t="shared" si="344"/>
        <v>-</v>
      </c>
      <c r="L986" s="436" t="s">
        <v>651</v>
      </c>
      <c r="M986" s="436" t="s">
        <v>651</v>
      </c>
      <c r="N986" s="436" t="s">
        <v>651</v>
      </c>
      <c r="O986" s="436" t="s">
        <v>651</v>
      </c>
      <c r="P986" s="320">
        <v>21</v>
      </c>
      <c r="Q986" s="436" t="s">
        <v>651</v>
      </c>
      <c r="R986" s="436" t="s">
        <v>651</v>
      </c>
      <c r="S986" s="436" t="s">
        <v>651</v>
      </c>
      <c r="T986" s="436" t="s">
        <v>651</v>
      </c>
      <c r="U986" s="436" t="s">
        <v>651</v>
      </c>
      <c r="V986" s="436" t="s">
        <v>651</v>
      </c>
      <c r="W986" s="436" t="s">
        <v>651</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25">
      <c r="A987" s="250"/>
      <c r="B987" s="259"/>
      <c r="C987" s="252">
        <f t="shared" si="347"/>
        <v>4</v>
      </c>
      <c r="D987" s="275"/>
      <c r="E987" s="433">
        <f>E986</f>
        <v>25</v>
      </c>
      <c r="F987" s="324" t="b">
        <f t="shared" si="346"/>
        <v>1</v>
      </c>
      <c r="G987" s="275"/>
      <c r="H987" s="838"/>
      <c r="I987" s="839"/>
      <c r="J987" s="420" t="s">
        <v>652</v>
      </c>
      <c r="K987" s="437" t="str">
        <f t="shared" si="344"/>
        <v>-</v>
      </c>
      <c r="L987" s="434" t="s">
        <v>647</v>
      </c>
      <c r="M987" s="434" t="s">
        <v>647</v>
      </c>
      <c r="N987" s="434" t="s">
        <v>647</v>
      </c>
      <c r="O987" s="434" t="s">
        <v>647</v>
      </c>
      <c r="P987" s="434" t="s">
        <v>647</v>
      </c>
      <c r="Q987" s="434" t="s">
        <v>647</v>
      </c>
      <c r="R987" s="434" t="s">
        <v>647</v>
      </c>
      <c r="S987" s="434" t="s">
        <v>647</v>
      </c>
      <c r="T987" s="434" t="s">
        <v>647</v>
      </c>
      <c r="U987" s="434" t="s">
        <v>647</v>
      </c>
      <c r="V987" s="438" t="s">
        <v>647</v>
      </c>
      <c r="W987" s="438" t="s">
        <v>647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idden="1" outlineLevel="3" x14ac:dyDescent="0.25">
      <c r="A988" s="250"/>
      <c r="B988" s="259"/>
      <c r="C988" s="252">
        <f t="shared" si="347"/>
        <v>4</v>
      </c>
      <c r="D988" s="275"/>
      <c r="E988" s="330">
        <v>26</v>
      </c>
      <c r="F988" s="324" t="b">
        <f t="shared" si="346"/>
        <v>1</v>
      </c>
      <c r="G988" s="275"/>
      <c r="H988" s="430" t="s">
        <v>691</v>
      </c>
      <c r="I988" s="430"/>
      <c r="J988" s="412" t="s">
        <v>646</v>
      </c>
      <c r="K988" s="431" t="str">
        <f t="shared" si="344"/>
        <v>-</v>
      </c>
      <c r="L988" s="440">
        <v>-1</v>
      </c>
      <c r="M988" s="432" t="s">
        <v>647</v>
      </c>
      <c r="N988" s="432" t="s">
        <v>647</v>
      </c>
      <c r="O988" s="432" t="s">
        <v>647</v>
      </c>
      <c r="P988" s="432" t="s">
        <v>647</v>
      </c>
      <c r="Q988" s="432" t="s">
        <v>647</v>
      </c>
      <c r="R988" s="432" t="s">
        <v>647</v>
      </c>
      <c r="S988" s="432" t="s">
        <v>647</v>
      </c>
      <c r="T988" s="432" t="s">
        <v>647</v>
      </c>
      <c r="U988" s="432" t="s">
        <v>647</v>
      </c>
      <c r="V988" s="439">
        <v>0.05</v>
      </c>
      <c r="W988" s="432" t="s">
        <v>647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25">
      <c r="A989" s="250"/>
      <c r="B989" s="259"/>
      <c r="C989" s="252">
        <f t="shared" si="347"/>
        <v>4</v>
      </c>
      <c r="D989" s="275"/>
      <c r="E989" s="433">
        <f>E988</f>
        <v>26</v>
      </c>
      <c r="F989" s="324" t="b">
        <f t="shared" si="346"/>
        <v>1</v>
      </c>
      <c r="G989" s="275"/>
      <c r="H989" s="834" t="s">
        <v>692</v>
      </c>
      <c r="I989" s="835"/>
      <c r="J989" s="434" t="s">
        <v>649</v>
      </c>
      <c r="K989" s="435" t="str">
        <f t="shared" si="344"/>
        <v>-</v>
      </c>
      <c r="L989" s="436" t="s">
        <v>647</v>
      </c>
      <c r="M989" s="436" t="s">
        <v>647</v>
      </c>
      <c r="N989" s="436" t="s">
        <v>647</v>
      </c>
      <c r="O989" s="436" t="s">
        <v>647</v>
      </c>
      <c r="P989" s="436" t="s">
        <v>647</v>
      </c>
      <c r="Q989" s="436" t="s">
        <v>647</v>
      </c>
      <c r="R989" s="436" t="s">
        <v>647</v>
      </c>
      <c r="S989" s="436" t="s">
        <v>647</v>
      </c>
      <c r="T989" s="436" t="s">
        <v>647</v>
      </c>
      <c r="U989" s="436" t="s">
        <v>647</v>
      </c>
      <c r="V989" s="436" t="s">
        <v>647</v>
      </c>
      <c r="W989" s="436" t="s">
        <v>647</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25">
      <c r="A990" s="250"/>
      <c r="B990" s="259"/>
      <c r="C990" s="252">
        <f t="shared" si="347"/>
        <v>4</v>
      </c>
      <c r="D990" s="275"/>
      <c r="E990" s="433">
        <f>E989</f>
        <v>26</v>
      </c>
      <c r="F990" s="324" t="b">
        <f t="shared" si="346"/>
        <v>1</v>
      </c>
      <c r="G990" s="275"/>
      <c r="H990" s="836"/>
      <c r="I990" s="837"/>
      <c r="J990" s="434" t="s">
        <v>650</v>
      </c>
      <c r="K990" s="435" t="str">
        <f t="shared" si="344"/>
        <v>-</v>
      </c>
      <c r="L990" s="436" t="s">
        <v>651</v>
      </c>
      <c r="M990" s="436" t="s">
        <v>651</v>
      </c>
      <c r="N990" s="436" t="s">
        <v>651</v>
      </c>
      <c r="O990" s="436" t="s">
        <v>651</v>
      </c>
      <c r="P990" s="436" t="s">
        <v>651</v>
      </c>
      <c r="Q990" s="436" t="s">
        <v>651</v>
      </c>
      <c r="R990" s="436" t="s">
        <v>651</v>
      </c>
      <c r="S990" s="436" t="s">
        <v>651</v>
      </c>
      <c r="T990" s="436" t="s">
        <v>651</v>
      </c>
      <c r="U990" s="436" t="s">
        <v>651</v>
      </c>
      <c r="V990" s="436" t="s">
        <v>651</v>
      </c>
      <c r="W990" s="436" t="s">
        <v>651</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25">
      <c r="A991" s="250"/>
      <c r="B991" s="259"/>
      <c r="C991" s="252">
        <f t="shared" si="347"/>
        <v>4</v>
      </c>
      <c r="D991" s="275"/>
      <c r="E991" s="433">
        <f>E990</f>
        <v>26</v>
      </c>
      <c r="F991" s="324" t="b">
        <f t="shared" si="346"/>
        <v>1</v>
      </c>
      <c r="G991" s="275"/>
      <c r="H991" s="838"/>
      <c r="I991" s="839"/>
      <c r="J991" s="420" t="s">
        <v>652</v>
      </c>
      <c r="K991" s="437" t="str">
        <f t="shared" si="344"/>
        <v>-</v>
      </c>
      <c r="L991" s="442" t="s">
        <v>647</v>
      </c>
      <c r="M991" s="442" t="s">
        <v>647</v>
      </c>
      <c r="N991" s="442" t="s">
        <v>647</v>
      </c>
      <c r="O991" s="442" t="s">
        <v>647</v>
      </c>
      <c r="P991" s="442" t="s">
        <v>647</v>
      </c>
      <c r="Q991" s="442" t="s">
        <v>647</v>
      </c>
      <c r="R991" s="442" t="s">
        <v>647</v>
      </c>
      <c r="S991" s="442" t="s">
        <v>647</v>
      </c>
      <c r="T991" s="442" t="s">
        <v>647</v>
      </c>
      <c r="U991" s="442" t="s">
        <v>647</v>
      </c>
      <c r="V991" s="441">
        <v>-0.05</v>
      </c>
      <c r="W991" s="438" t="s">
        <v>647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0999999999999996" hidden="1" customHeight="1" outlineLevel="3" x14ac:dyDescent="0.2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395</v>
      </c>
      <c r="AR992" s="262"/>
      <c r="AS992" s="250"/>
      <c r="AT992" s="250"/>
      <c r="AU992" s="250"/>
    </row>
    <row r="993" spans="1:47" ht="5.0999999999999996" hidden="1" customHeight="1" outlineLevel="2" x14ac:dyDescent="0.25">
      <c r="A993" s="250"/>
      <c r="B993" s="259"/>
      <c r="C993" s="252">
        <f>INT($C$872)+2.005</f>
        <v>3.0049999999999999</v>
      </c>
      <c r="D993" s="275" t="s">
        <v>391</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hidden="1" outlineLevel="2" x14ac:dyDescent="0.25">
      <c r="A994" s="250"/>
      <c r="B994" s="259"/>
      <c r="C994" s="252">
        <f>INT($C$872)+2</f>
        <v>3</v>
      </c>
      <c r="D994" s="275"/>
      <c r="E994" s="330"/>
      <c r="F994" s="330"/>
      <c r="G994" s="275"/>
      <c r="H994" s="392" t="s">
        <v>693</v>
      </c>
      <c r="I994" s="280"/>
      <c r="J994" s="280"/>
      <c r="K994" s="279"/>
      <c r="L994" s="279"/>
      <c r="M994" s="279"/>
      <c r="N994" s="279"/>
      <c r="O994" s="279"/>
      <c r="P994" s="279"/>
      <c r="Q994" s="279"/>
      <c r="R994" s="279"/>
      <c r="S994" s="279"/>
      <c r="T994" s="279"/>
      <c r="U994" s="279"/>
      <c r="V994" s="279"/>
      <c r="W994" s="279"/>
      <c r="X994" s="279"/>
      <c r="Y994" s="279"/>
      <c r="Z994" s="279"/>
      <c r="AA994" s="279"/>
      <c r="AB994" s="335"/>
      <c r="AC994" s="335"/>
      <c r="AD994" s="335"/>
      <c r="AE994" s="335"/>
      <c r="AF994" s="335"/>
      <c r="AG994" s="335"/>
      <c r="AH994" s="335"/>
      <c r="AI994" s="335"/>
      <c r="AJ994" s="335"/>
      <c r="AK994" s="335"/>
      <c r="AL994" s="335"/>
      <c r="AM994" s="335"/>
      <c r="AN994" s="335"/>
      <c r="AO994" s="335"/>
      <c r="AP994" s="335"/>
      <c r="AQ994" s="275"/>
      <c r="AR994" s="262"/>
      <c r="AS994" s="250"/>
      <c r="AT994" s="250"/>
      <c r="AU994" s="250"/>
    </row>
    <row r="995" spans="1:47" hidden="1" outlineLevel="2" x14ac:dyDescent="0.25">
      <c r="A995" s="250"/>
      <c r="B995" s="259"/>
      <c r="C995" s="252">
        <f>INT($C$872)+3</f>
        <v>4</v>
      </c>
      <c r="D995" s="275"/>
      <c r="E995" s="330"/>
      <c r="F995" s="330"/>
      <c r="G995" s="275"/>
      <c r="H995" s="280"/>
      <c r="I995" s="280"/>
      <c r="J995" s="302" t="s">
        <v>694</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hidden="1" outlineLevel="2" collapsed="1" x14ac:dyDescent="0.25">
      <c r="A996" s="250"/>
      <c r="B996" s="259"/>
      <c r="C996" s="252">
        <v>4</v>
      </c>
      <c r="D996" s="275"/>
      <c r="E996" s="330"/>
      <c r="F996" s="330"/>
      <c r="G996" s="275"/>
      <c r="H996" s="280"/>
      <c r="I996" s="280"/>
      <c r="J996" s="321">
        <v>0.3</v>
      </c>
      <c r="K996" s="321">
        <v>0.35</v>
      </c>
      <c r="L996" s="321">
        <v>0.45</v>
      </c>
      <c r="M996" s="402">
        <v>1</v>
      </c>
      <c r="N996" s="321">
        <v>0.55000000000000004</v>
      </c>
      <c r="O996" s="280" t="s">
        <v>695</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25">
      <c r="A997" s="250"/>
      <c r="B997" s="259"/>
      <c r="C997" s="252">
        <f>INT($C$872)+3</f>
        <v>4</v>
      </c>
      <c r="D997" s="275"/>
      <c r="E997" s="330"/>
      <c r="F997" s="330"/>
      <c r="G997" s="275"/>
      <c r="H997" s="280" t="s">
        <v>696</v>
      </c>
      <c r="I997" s="280"/>
      <c r="J997" s="320">
        <v>0</v>
      </c>
      <c r="K997" s="320">
        <v>0.5</v>
      </c>
      <c r="L997" s="320">
        <v>1.25</v>
      </c>
      <c r="M997" s="296">
        <f>FORECAST(M996,CHOOSE({1,2},L997,N997),CHOOSE({1,2},L996,N996))</f>
        <v>13.624999999999998</v>
      </c>
      <c r="N997" s="320">
        <v>3.5</v>
      </c>
      <c r="O997" s="280" t="s">
        <v>697</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0999999999999996" hidden="1" customHeight="1" outlineLevel="3" x14ac:dyDescent="0.2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395</v>
      </c>
      <c r="AR998" s="262"/>
      <c r="AS998" s="250"/>
      <c r="AT998" s="250"/>
      <c r="AU998" s="250"/>
    </row>
    <row r="999" spans="1:47" ht="5.0999999999999996" hidden="1" customHeight="1" outlineLevel="2" x14ac:dyDescent="0.2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0999999999999996" customHeight="1" outlineLevel="1" x14ac:dyDescent="0.2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116</v>
      </c>
      <c r="AS1000" s="250"/>
      <c r="AT1000" s="250"/>
      <c r="AU1000" s="250"/>
    </row>
    <row r="1001" spans="1:47" ht="5.0999999999999996" customHeight="1" collapsed="1" x14ac:dyDescent="0.2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hidden="1" outlineLevel="2" x14ac:dyDescent="0.2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2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2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2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2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2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2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25">
      <c r="C1009" s="443" t="s">
        <v>698</v>
      </c>
    </row>
  </sheetData>
  <mergeCells count="36">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abSelected="1" topLeftCell="A3" zoomScale="82" zoomScaleNormal="82" workbookViewId="0">
      <pane xSplit="10" ySplit="46" topLeftCell="K211"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2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0999999999999996" customHeight="1" collapsed="1" thickBot="1" x14ac:dyDescent="0.3">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0999999999999996" hidden="1" customHeight="1" outlineLevel="1" x14ac:dyDescent="0.2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2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00000000000001" customHeight="1" x14ac:dyDescent="0.25">
      <c r="A6" s="250"/>
      <c r="B6" s="259"/>
      <c r="C6" s="444">
        <v>1.02</v>
      </c>
      <c r="D6" s="263"/>
      <c r="E6" s="323" t="s">
        <v>383</v>
      </c>
      <c r="F6" s="324">
        <v>2</v>
      </c>
      <c r="G6" s="264"/>
      <c r="H6" s="616" t="s">
        <v>699</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00000000000001" customHeight="1" outlineLevel="1" x14ac:dyDescent="0.2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0999999999999996" customHeight="1" outlineLevel="2" x14ac:dyDescent="0.2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0999999999999996" customHeight="1" outlineLevel="1" x14ac:dyDescent="0.2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2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25">
      <c r="A11" s="250"/>
      <c r="B11" s="259"/>
      <c r="C11" s="444">
        <f>INT($C$6)+1.045</f>
        <v>2.0449999999999999</v>
      </c>
      <c r="D11" s="275"/>
      <c r="E11" s="330"/>
      <c r="F11" s="330"/>
      <c r="G11" s="275"/>
      <c r="H11" s="280" t="s">
        <v>393</v>
      </c>
      <c r="I11" s="280"/>
      <c r="J11" s="505">
        <v>44526.325755208301</v>
      </c>
      <c r="K11" s="878" t="s">
        <v>936</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25">
      <c r="A12" s="250"/>
      <c r="B12" s="259"/>
      <c r="C12" s="444">
        <f>INT($C$6)+1.045</f>
        <v>2.0449999999999999</v>
      </c>
      <c r="D12" s="275"/>
      <c r="E12" s="330"/>
      <c r="F12" s="330"/>
      <c r="G12" s="275"/>
      <c r="H12" s="280" t="s">
        <v>394</v>
      </c>
      <c r="I12" s="280"/>
      <c r="J12" s="504">
        <v>45593.262186111097</v>
      </c>
      <c r="K12" s="880" t="s">
        <v>1232</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0999999999999996" hidden="1" customHeight="1" outlineLevel="3" x14ac:dyDescent="0.2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0999999999999996" hidden="1" customHeight="1" outlineLevel="3" x14ac:dyDescent="0.2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2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2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2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2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2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0999999999999996" hidden="1" customHeight="1" outlineLevel="3" x14ac:dyDescent="0.2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0999999999999996" hidden="1" customHeight="1" outlineLevel="2" x14ac:dyDescent="0.2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0999999999999996" customHeight="1" outlineLevel="1" x14ac:dyDescent="0.2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0999999999999996" customHeight="1" x14ac:dyDescent="0.2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2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2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0999999999999996" customHeight="1" thickBot="1" x14ac:dyDescent="0.3">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0999999999999996" customHeight="1" outlineLevel="1" x14ac:dyDescent="0.2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2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00000000000001" customHeight="1" x14ac:dyDescent="0.2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00000000000001" customHeight="1" outlineLevel="1" x14ac:dyDescent="0.25">
      <c r="A30" s="250"/>
      <c r="B30" s="259"/>
      <c r="C30" s="444">
        <f>INT($C$29)+1.02</f>
        <v>2.02</v>
      </c>
      <c r="D30" s="263"/>
      <c r="E30" s="323" t="s">
        <v>385</v>
      </c>
      <c r="F30" s="327">
        <v>1</v>
      </c>
      <c r="G30" s="268"/>
      <c r="H30" s="453" t="s">
        <v>928</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0999999999999996" customHeight="1" outlineLevel="2" x14ac:dyDescent="0.2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25">
      <c r="A32" s="250"/>
      <c r="B32" s="259"/>
      <c r="C32" s="444">
        <f>INT($C$29)+2</f>
        <v>3</v>
      </c>
      <c r="D32" s="260"/>
      <c r="E32" s="330"/>
      <c r="F32" s="330"/>
      <c r="G32" s="260"/>
      <c r="H32" s="273"/>
      <c r="I32" s="273"/>
      <c r="J32" s="617" t="s">
        <v>931</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2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25">
      <c r="A34" s="250"/>
      <c r="B34" s="259"/>
      <c r="C34" s="444">
        <f>INT($C$29)+3</f>
        <v>4</v>
      </c>
      <c r="D34" s="260"/>
      <c r="E34" s="330"/>
      <c r="F34" s="330"/>
      <c r="G34" s="260"/>
      <c r="H34" s="274"/>
      <c r="I34" s="274"/>
      <c r="J34" s="455" t="s">
        <v>700</v>
      </c>
      <c r="K34" s="456">
        <f>IFERROR(MATCH(L$33,Sheep!$R$311:$R$318,1),0)</f>
        <v>0</v>
      </c>
      <c r="L34" s="456">
        <f>IFERROR(MATCH(M$33,Sheep!$R$311:$R$318,1),0)</f>
        <v>0</v>
      </c>
      <c r="M34" s="456">
        <f>IFERROR(MATCH(N$33,Sheep!$R$311:$R$318,1),0)</f>
        <v>0</v>
      </c>
      <c r="N34" s="456">
        <f>IFERROR(MATCH(O$33,Sheep!$R$311:$R$318,1),0)</f>
        <v>0</v>
      </c>
      <c r="O34" s="456">
        <f>IFERROR(MATCH(P$33,Sheep!$R$311:$R$318,1),0)</f>
        <v>0</v>
      </c>
      <c r="P34" s="456">
        <f>IFERROR(MATCH(Q$33,Sheep!$R$311:$R$318,1),0)</f>
        <v>0</v>
      </c>
      <c r="Q34" s="456">
        <f>IFERROR(MATCH(R$33,Sheep!$R$311:$R$318,1),0)</f>
        <v>0</v>
      </c>
      <c r="R34" s="456">
        <f>IFERROR(MATCH(S$33,Sheep!$R$311:$R$318,1),0)</f>
        <v>0</v>
      </c>
      <c r="S34" s="456">
        <f>IFERROR(MATCH(T$33,Sheep!$R$311:$R$318,1),0)</f>
        <v>0</v>
      </c>
      <c r="T34" s="456">
        <f>IFERROR(MATCH(U$33,Sheep!$R$311:$R$318,1),0)</f>
        <v>0</v>
      </c>
      <c r="U34" s="456">
        <f>IFERROR(MATCH(V$33,Sheep!$R$311:$R$318,1),0)</f>
        <v>0</v>
      </c>
      <c r="V34" s="456">
        <f>IFERROR(MATCH(W$33,Sheep!$R$311:$R$318,1),0)</f>
        <v>0</v>
      </c>
      <c r="W34" s="456">
        <f>IFERROR(MATCH(X$33,Sheep!$R$311:$R$318,1),0)</f>
        <v>0</v>
      </c>
      <c r="X34" s="456">
        <f>IFERROR(MATCH(Y$33,Sheep!$R$311:$R$318,1),0)</f>
        <v>0</v>
      </c>
      <c r="Y34" s="456">
        <f>IFERROR(MATCH(Z$33,Sheep!$R$311:$R$318,1),0)</f>
        <v>0</v>
      </c>
      <c r="Z34" s="456">
        <f>IFERROR(MATCH(AA$33,Sheep!$R$311:$R$318,1),0)</f>
        <v>0</v>
      </c>
      <c r="AA34" s="456">
        <f>IFERROR(MATCH(AB$33,Sheep!$R$311:$R$318,1),0)</f>
        <v>0</v>
      </c>
      <c r="AB34" s="456">
        <f>IFERROR(MATCH(AC$33,Sheep!$R$311:$R$318,1),0)</f>
        <v>0</v>
      </c>
      <c r="AC34" s="456">
        <f>IFERROR(MATCH(AD$33,Sheep!$R$311:$R$318,1),0)</f>
        <v>0</v>
      </c>
      <c r="AD34" s="456">
        <f>IFERROR(MATCH(AE$33,Sheep!$R$311:$R$318,1),0)</f>
        <v>0</v>
      </c>
      <c r="AE34" s="456">
        <f>IFERROR(MATCH(AF$33,Sheep!$R$311:$R$318,1),0)</f>
        <v>0</v>
      </c>
      <c r="AF34" s="456">
        <f>IFERROR(MATCH(AG$33,Sheep!$R$311:$R$318,1),0)</f>
        <v>0</v>
      </c>
      <c r="AG34" s="456">
        <f>IFERROR(MATCH(AH$33,Sheep!$R$311:$R$318,1),0)</f>
        <v>0</v>
      </c>
      <c r="AH34" s="456">
        <f>IFERROR(MATCH(AI$33,Sheep!$R$311:$R$318,1),0)</f>
        <v>0</v>
      </c>
      <c r="AI34" s="456">
        <f>IFERROR(MATCH(AJ$33,Sheep!$R$311:$R$318,1),0)</f>
        <v>0</v>
      </c>
      <c r="AJ34" s="456">
        <f>IFERROR(MATCH(AK$33,Sheep!$R$311:$R$318,1),0)</f>
        <v>0</v>
      </c>
      <c r="AK34" s="456">
        <f>IFERROR(MATCH(AL$33,Sheep!$R$311:$R$318,1),0)</f>
        <v>0</v>
      </c>
      <c r="AL34" s="456">
        <f>IFERROR(MATCH(AM$33,Sheep!$R$311:$R$318,1),0)</f>
        <v>0</v>
      </c>
      <c r="AM34" s="456">
        <f>IFERROR(MATCH(AN$33,Sheep!$R$311:$R$318,1),0)</f>
        <v>0</v>
      </c>
      <c r="AN34" s="456">
        <f>IFERROR(MATCH(AO$33,Sheep!$R$311:$R$318,1),0)</f>
        <v>0</v>
      </c>
      <c r="AO34" s="456">
        <f>IFERROR(MATCH(AP$33,Sheep!$R$311:$R$318,1),0)</f>
        <v>0</v>
      </c>
      <c r="AP34" s="456">
        <f>IFERROR(MATCH(AQ$33,Sheep!$R$311:$R$318,1),0)</f>
        <v>0</v>
      </c>
      <c r="AQ34" s="456">
        <f>IFERROR(MATCH(AR$33,Sheep!$R$311:$R$318,1),0)</f>
        <v>0</v>
      </c>
      <c r="AR34" s="456">
        <f>IFERROR(MATCH(AS$33,Sheep!$R$311:$R$318,1),0)</f>
        <v>0</v>
      </c>
      <c r="AS34" s="456">
        <f>IFERROR(MATCH(AT$33,Sheep!$R$311:$R$318,1),0)</f>
        <v>0</v>
      </c>
      <c r="AT34" s="456">
        <f>IFERROR(MATCH(AU$33,Sheep!$R$311:$R$318,1),0)</f>
        <v>0</v>
      </c>
      <c r="AU34" s="456">
        <f>IFERROR(MATCH(AV$33,Sheep!$R$311:$R$318,1),0)</f>
        <v>0</v>
      </c>
      <c r="AV34" s="456">
        <f>IFERROR(MATCH(AW$33,Sheep!$R$311:$R$318,1),0)</f>
        <v>0</v>
      </c>
      <c r="AW34" s="456">
        <f>IFERROR(MATCH(AX$33,Sheep!$R$311:$R$318,1),0)</f>
        <v>0</v>
      </c>
      <c r="AX34" s="456">
        <f>IFERROR(MATCH(AY$33,Sheep!$R$311:$R$318,1),0)</f>
        <v>0</v>
      </c>
      <c r="AY34" s="456">
        <f>IFERROR(MATCH(AZ$33,Sheep!$R$311:$R$318,1),0)</f>
        <v>0</v>
      </c>
      <c r="AZ34" s="456">
        <f>IFERROR(MATCH(BA$33,Sheep!$R$311:$R$318,1),0)</f>
        <v>0</v>
      </c>
      <c r="BA34" s="456">
        <f>IFERROR(MATCH(BB$33,Sheep!$R$311:$R$318,1),0)</f>
        <v>0</v>
      </c>
      <c r="BB34" s="456">
        <f>IFERROR(MATCH(BC$33,Sheep!$R$311:$R$318,1),0)</f>
        <v>0</v>
      </c>
      <c r="BC34" s="456">
        <f>IFERROR(MATCH(BD$33,Sheep!$R$311:$R$318,1),0)</f>
        <v>0</v>
      </c>
      <c r="BD34" s="456">
        <f>IFERROR(MATCH(BE$33,Sheep!$R$311:$R$318,1),0)</f>
        <v>0</v>
      </c>
      <c r="BE34" s="456">
        <f>IFERROR(MATCH(BF$33,Sheep!$R$311:$R$318,1),0)</f>
        <v>0</v>
      </c>
      <c r="BF34" s="456">
        <f>IFERROR(MATCH(BG$33,Sheep!$R$311:$R$318,1),0)</f>
        <v>0</v>
      </c>
      <c r="BG34" s="456">
        <f>IFERROR(MATCH(BH$33,Sheep!$R$311:$R$318,1),0)</f>
        <v>0</v>
      </c>
      <c r="BH34" s="456">
        <f>IFERROR(MATCH(BI$33,Sheep!$R$311:$R$318,1),0)</f>
        <v>1</v>
      </c>
      <c r="BI34" s="456">
        <f>IFERROR(MATCH(BJ$33,Sheep!$R$311:$R$318,1),0)</f>
        <v>1</v>
      </c>
      <c r="BJ34" s="456">
        <f>IFERROR(MATCH(BK$33,Sheep!$R$311:$R$318,1),0)</f>
        <v>1</v>
      </c>
      <c r="BK34" s="456">
        <f>IFERROR(MATCH(BL$33,Sheep!$R$311:$R$318,1),0)</f>
        <v>1</v>
      </c>
      <c r="BL34" s="456">
        <f>IFERROR(MATCH(BM$33,Sheep!$R$311:$R$318,1),0)</f>
        <v>1</v>
      </c>
      <c r="BM34" s="456">
        <f>IFERROR(MATCH(BN$33,Sheep!$R$311:$R$318,1),0)</f>
        <v>1</v>
      </c>
      <c r="BN34" s="456">
        <f>IFERROR(MATCH(BO$33,Sheep!$R$311:$R$318,1),0)</f>
        <v>1</v>
      </c>
      <c r="BO34" s="456">
        <f>IFERROR(MATCH(BP$33,Sheep!$R$311:$R$318,1),0)</f>
        <v>1</v>
      </c>
      <c r="BP34" s="456">
        <f>IFERROR(MATCH(BQ$33,Sheep!$R$311:$R$318,1),0)</f>
        <v>1</v>
      </c>
      <c r="BQ34" s="456">
        <f>IFERROR(MATCH(BR$33,Sheep!$R$311:$R$318,1),0)</f>
        <v>1</v>
      </c>
      <c r="BR34" s="456">
        <f>IFERROR(MATCH(BS$33,Sheep!$R$311:$R$318,1),0)</f>
        <v>1</v>
      </c>
      <c r="BS34" s="456">
        <f>IFERROR(MATCH(BT$33,Sheep!$R$311:$R$318,1),0)</f>
        <v>1</v>
      </c>
      <c r="BT34" s="456">
        <f>IFERROR(MATCH(BU$33,Sheep!$R$311:$R$318,1),0)</f>
        <v>1</v>
      </c>
      <c r="BU34" s="456">
        <f>IFERROR(MATCH(BV$33,Sheep!$R$311:$R$318,1),0)</f>
        <v>1</v>
      </c>
      <c r="BV34" s="456">
        <f>IFERROR(MATCH(BW$33,Sheep!$R$311:$R$318,1),0)</f>
        <v>1</v>
      </c>
      <c r="BW34" s="456">
        <f>IFERROR(MATCH(BX$33,Sheep!$R$311:$R$318,1),0)</f>
        <v>1</v>
      </c>
      <c r="BX34" s="456">
        <f>IFERROR(MATCH(BY$33,Sheep!$R$311:$R$318,1),0)</f>
        <v>1</v>
      </c>
      <c r="BY34" s="456">
        <f>IFERROR(MATCH(BZ$33,Sheep!$R$311:$R$318,1),0)</f>
        <v>1</v>
      </c>
      <c r="BZ34" s="456">
        <f>IFERROR(MATCH(CA$33,Sheep!$R$311:$R$318,1),0)</f>
        <v>1</v>
      </c>
      <c r="CA34" s="456">
        <f>IFERROR(MATCH(CB$33,Sheep!$R$311:$R$318,1),0)</f>
        <v>1</v>
      </c>
      <c r="CB34" s="456">
        <f>IFERROR(MATCH(CC$33,Sheep!$R$311:$R$318,1),0)</f>
        <v>1</v>
      </c>
      <c r="CC34" s="456">
        <f>IFERROR(MATCH(CD$33,Sheep!$R$311:$R$318,1),0)</f>
        <v>1</v>
      </c>
      <c r="CD34" s="456">
        <f>IFERROR(MATCH(CE$33,Sheep!$R$311:$R$318,1),0)</f>
        <v>1</v>
      </c>
      <c r="CE34" s="456">
        <f>IFERROR(MATCH(CF$33,Sheep!$R$311:$R$318,1),0)</f>
        <v>1</v>
      </c>
      <c r="CF34" s="456">
        <f>IFERROR(MATCH(CG$33,Sheep!$R$311:$R$318,1),0)</f>
        <v>1</v>
      </c>
      <c r="CG34" s="456">
        <f>IFERROR(MATCH(CH$33,Sheep!$R$311:$R$318,1),0)</f>
        <v>1</v>
      </c>
      <c r="CH34" s="456">
        <f>IFERROR(MATCH(CI$33,Sheep!$R$311:$R$318,1),0)</f>
        <v>1</v>
      </c>
      <c r="CI34" s="456">
        <f>IFERROR(MATCH(CJ$33,Sheep!$R$311:$R$318,1),0)</f>
        <v>1</v>
      </c>
      <c r="CJ34" s="456">
        <f>IFERROR(MATCH(CK$33,Sheep!$R$311:$R$318,1),0)</f>
        <v>1</v>
      </c>
      <c r="CK34" s="456">
        <f>IFERROR(MATCH(CL$33,Sheep!$R$311:$R$318,1),0)</f>
        <v>1</v>
      </c>
      <c r="CL34" s="456">
        <f>IFERROR(MATCH(CM$33,Sheep!$R$311:$R$318,1),0)</f>
        <v>1</v>
      </c>
      <c r="CM34" s="456">
        <f>IFERROR(MATCH(CN$33,Sheep!$R$311:$R$318,1),0)</f>
        <v>1</v>
      </c>
      <c r="CN34" s="456">
        <f>IFERROR(MATCH(CO$33,Sheep!$R$311:$R$318,1),0)</f>
        <v>1</v>
      </c>
      <c r="CO34" s="456">
        <f>IFERROR(MATCH(CP$33,Sheep!$R$311:$R$318,1),0)</f>
        <v>1</v>
      </c>
      <c r="CP34" s="456">
        <f>IFERROR(MATCH(CQ$33,Sheep!$R$311:$R$318,1),0)</f>
        <v>1</v>
      </c>
      <c r="CQ34" s="456">
        <f>IFERROR(MATCH(CR$33,Sheep!$R$311:$R$318,1),0)</f>
        <v>1</v>
      </c>
      <c r="CR34" s="456">
        <f>IFERROR(MATCH(CS$33,Sheep!$R$311:$R$318,1),0)</f>
        <v>1</v>
      </c>
      <c r="CS34" s="456">
        <f>IFERROR(MATCH(CT$33,Sheep!$R$311:$R$318,1),0)</f>
        <v>1</v>
      </c>
      <c r="CT34" s="456">
        <f>IFERROR(MATCH(CU$33,Sheep!$R$311:$R$318,1),0)</f>
        <v>1</v>
      </c>
      <c r="CU34" s="456">
        <f>IFERROR(MATCH(CV$33,Sheep!$R$311:$R$318,1),0)</f>
        <v>1</v>
      </c>
      <c r="CV34" s="456">
        <f>IFERROR(MATCH(CW$33,Sheep!$R$311:$R$318,1),0)</f>
        <v>1</v>
      </c>
      <c r="CW34" s="456">
        <f>IFERROR(MATCH(CX$33,Sheep!$R$311:$R$318,1),0)</f>
        <v>1</v>
      </c>
      <c r="CX34" s="456">
        <f>IFERROR(MATCH(CY$33,Sheep!$R$311:$R$318,1),0)</f>
        <v>1</v>
      </c>
      <c r="CY34" s="456">
        <f>IFERROR(MATCH(CZ$33,Sheep!$R$311:$R$318,1),0)</f>
        <v>1</v>
      </c>
      <c r="CZ34" s="456">
        <f>IFERROR(MATCH(DA$33,Sheep!$R$311:$R$318,1),0)</f>
        <v>1</v>
      </c>
      <c r="DA34" s="456">
        <f>IFERROR(MATCH(DB$33,Sheep!$R$311:$R$318,1),0)</f>
        <v>1</v>
      </c>
      <c r="DB34" s="456">
        <f>IFERROR(MATCH(DC$33,Sheep!$R$311:$R$318,1),0)</f>
        <v>1</v>
      </c>
      <c r="DC34" s="456">
        <f>IFERROR(MATCH(DD$33,Sheep!$R$311:$R$318,1),0)</f>
        <v>1</v>
      </c>
      <c r="DD34" s="456">
        <f>IFERROR(MATCH(DE$33,Sheep!$R$311:$R$318,1),0)</f>
        <v>1</v>
      </c>
      <c r="DE34" s="456">
        <f>IFERROR(MATCH(DF$33,Sheep!$R$311:$R$318,1),0)</f>
        <v>1</v>
      </c>
      <c r="DF34" s="456">
        <f>IFERROR(MATCH(DG$33,Sheep!$R$311:$R$318,1),0)</f>
        <v>1</v>
      </c>
      <c r="DG34" s="456">
        <f>IFERROR(MATCH(DH$33,Sheep!$R$311:$R$318,1),0)</f>
        <v>1</v>
      </c>
      <c r="DH34" s="456">
        <f>IFERROR(MATCH(DI$33,Sheep!$R$311:$R$318,1),0)</f>
        <v>2</v>
      </c>
      <c r="DI34" s="456">
        <f>IFERROR(MATCH(DJ$33,Sheep!$R$311:$R$318,1),0)</f>
        <v>2</v>
      </c>
      <c r="DJ34" s="456">
        <f>IFERROR(MATCH(DK$33,Sheep!$R$311:$R$318,1),0)</f>
        <v>2</v>
      </c>
      <c r="DK34" s="456">
        <f>IFERROR(MATCH(DL$33,Sheep!$R$311:$R$318,1),0)</f>
        <v>2</v>
      </c>
      <c r="DL34" s="456">
        <f>IFERROR(MATCH(DM$33,Sheep!$R$311:$R$318,1),0)</f>
        <v>2</v>
      </c>
      <c r="DM34" s="456">
        <f>IFERROR(MATCH(DN$33,Sheep!$R$311:$R$318,1),0)</f>
        <v>2</v>
      </c>
      <c r="DN34" s="456">
        <f>IFERROR(MATCH(DO$33,Sheep!$R$311:$R$318,1),0)</f>
        <v>2</v>
      </c>
      <c r="DO34" s="456">
        <f>IFERROR(MATCH(DP$33,Sheep!$R$311:$R$318,1),0)</f>
        <v>2</v>
      </c>
      <c r="DP34" s="456">
        <f>IFERROR(MATCH(DQ$33,Sheep!$R$311:$R$318,1),0)</f>
        <v>2</v>
      </c>
      <c r="DQ34" s="456">
        <f>IFERROR(MATCH(DR$33,Sheep!$R$311:$R$318,1),0)</f>
        <v>2</v>
      </c>
      <c r="DR34" s="456">
        <f>IFERROR(MATCH(DS$33,Sheep!$R$311:$R$318,1),0)</f>
        <v>2</v>
      </c>
      <c r="DS34" s="456">
        <f>IFERROR(MATCH(DT$33,Sheep!$R$311:$R$318,1),0)</f>
        <v>2</v>
      </c>
      <c r="DT34" s="456">
        <f>IFERROR(MATCH(DU$33,Sheep!$R$311:$R$318,1),0)</f>
        <v>2</v>
      </c>
      <c r="DU34" s="456">
        <f>IFERROR(MATCH(DV$33,Sheep!$R$311:$R$318,1),0)</f>
        <v>2</v>
      </c>
      <c r="DV34" s="456">
        <f>IFERROR(MATCH(DW$33,Sheep!$R$311:$R$318,1),0)</f>
        <v>2</v>
      </c>
      <c r="DW34" s="456">
        <f>IFERROR(MATCH(DX$33,Sheep!$R$311:$R$318,1),0)</f>
        <v>2</v>
      </c>
      <c r="DX34" s="456">
        <f>IFERROR(MATCH(DY$33,Sheep!$R$311:$R$318,1),0)</f>
        <v>2</v>
      </c>
      <c r="DY34" s="456">
        <f>IFERROR(MATCH(DZ$33,Sheep!$R$311:$R$318,1),0)</f>
        <v>2</v>
      </c>
      <c r="DZ34" s="456">
        <f>IFERROR(MATCH(EA$33,Sheep!$R$311:$R$318,1),0)</f>
        <v>2</v>
      </c>
      <c r="EA34" s="456">
        <f>IFERROR(MATCH(EB$33,Sheep!$R$311:$R$318,1),0)</f>
        <v>2</v>
      </c>
      <c r="EB34" s="456">
        <f>IFERROR(MATCH(EC$33,Sheep!$R$311:$R$318,1),0)</f>
        <v>2</v>
      </c>
      <c r="EC34" s="456">
        <f>IFERROR(MATCH(ED$33,Sheep!$R$311:$R$318,1),0)</f>
        <v>2</v>
      </c>
      <c r="ED34" s="456">
        <f>IFERROR(MATCH(EE$33,Sheep!$R$311:$R$318,1),0)</f>
        <v>2</v>
      </c>
      <c r="EE34" s="456">
        <f>IFERROR(MATCH(EF$33,Sheep!$R$311:$R$318,1),0)</f>
        <v>2</v>
      </c>
      <c r="EF34" s="456">
        <f>IFERROR(MATCH(EG$33,Sheep!$R$311:$R$318,1),0)</f>
        <v>2</v>
      </c>
      <c r="EG34" s="456">
        <f>IFERROR(MATCH(EH$33,Sheep!$R$311:$R$318,1),0)</f>
        <v>2</v>
      </c>
      <c r="EH34" s="456">
        <f>IFERROR(MATCH(EI$33,Sheep!$R$311:$R$318,1),0)</f>
        <v>2</v>
      </c>
      <c r="EI34" s="456">
        <f>IFERROR(MATCH(EJ$33,Sheep!$R$311:$R$318,1),0)</f>
        <v>2</v>
      </c>
      <c r="EJ34" s="456">
        <f>IFERROR(MATCH(EK$33,Sheep!$R$311:$R$318,1),0)</f>
        <v>2</v>
      </c>
      <c r="EK34" s="456">
        <f>IFERROR(MATCH(EL$33,Sheep!$R$311:$R$318,1),0)</f>
        <v>2</v>
      </c>
      <c r="EL34" s="456">
        <f>IFERROR(MATCH(EM$33,Sheep!$R$311:$R$318,1),0)</f>
        <v>2</v>
      </c>
      <c r="EM34" s="456">
        <f>IFERROR(MATCH(EN$33,Sheep!$R$311:$R$318,1),0)</f>
        <v>2</v>
      </c>
      <c r="EN34" s="456">
        <f>IFERROR(MATCH(EO$33,Sheep!$R$311:$R$318,1),0)</f>
        <v>2</v>
      </c>
      <c r="EO34" s="456">
        <f>IFERROR(MATCH(EP$33,Sheep!$R$311:$R$318,1),0)</f>
        <v>2</v>
      </c>
      <c r="EP34" s="456">
        <f>IFERROR(MATCH(EQ$33,Sheep!$R$311:$R$318,1),0)</f>
        <v>2</v>
      </c>
      <c r="EQ34" s="456">
        <f>IFERROR(MATCH(ER$33,Sheep!$R$311:$R$318,1),0)</f>
        <v>2</v>
      </c>
      <c r="ER34" s="456">
        <f>IFERROR(MATCH(ES$33,Sheep!$R$311:$R$318,1),0)</f>
        <v>2</v>
      </c>
      <c r="ES34" s="456">
        <f>IFERROR(MATCH(ET$33,Sheep!$R$311:$R$318,1),0)</f>
        <v>2</v>
      </c>
      <c r="ET34" s="456">
        <f>IFERROR(MATCH(EU$33,Sheep!$R$311:$R$318,1),0)</f>
        <v>2</v>
      </c>
      <c r="EU34" s="456">
        <f>IFERROR(MATCH(EV$33,Sheep!$R$311:$R$318,1),0)</f>
        <v>2</v>
      </c>
      <c r="EV34" s="456">
        <f>IFERROR(MATCH(EW$33,Sheep!$R$311:$R$318,1),0)</f>
        <v>2</v>
      </c>
      <c r="EW34" s="456">
        <f>IFERROR(MATCH(EX$33,Sheep!$R$311:$R$318,1),0)</f>
        <v>2</v>
      </c>
      <c r="EX34" s="456">
        <f>IFERROR(MATCH(EY$33,Sheep!$R$311:$R$318,1),0)</f>
        <v>2</v>
      </c>
      <c r="EY34" s="456">
        <f>IFERROR(MATCH(EZ$33,Sheep!$R$311:$R$318,1),0)</f>
        <v>2</v>
      </c>
      <c r="EZ34" s="456">
        <f>IFERROR(MATCH(FA$33,Sheep!$R$311:$R$318,1),0)</f>
        <v>2</v>
      </c>
      <c r="FA34" s="456">
        <f>IFERROR(MATCH(FB$33,Sheep!$R$311:$R$318,1),0)</f>
        <v>2</v>
      </c>
      <c r="FB34" s="456">
        <f>IFERROR(MATCH(FC$33,Sheep!$R$311:$R$318,1),0)</f>
        <v>2</v>
      </c>
      <c r="FC34" s="456">
        <f>IFERROR(MATCH(FD$33,Sheep!$R$311:$R$318,1),0)</f>
        <v>2</v>
      </c>
      <c r="FD34" s="456">
        <f>IFERROR(MATCH(FE$33,Sheep!$R$311:$R$318,1),0)</f>
        <v>2</v>
      </c>
      <c r="FE34" s="456">
        <f>IFERROR(MATCH(FF$33,Sheep!$R$311:$R$318,1),0)</f>
        <v>2</v>
      </c>
      <c r="FF34" s="456">
        <f>IFERROR(MATCH(FG$33,Sheep!$R$311:$R$318,1),0)</f>
        <v>2</v>
      </c>
      <c r="FG34" s="456">
        <f>IFERROR(MATCH(FH$33,Sheep!$R$311:$R$318,1),0)</f>
        <v>2</v>
      </c>
      <c r="FH34" s="456">
        <f>IFERROR(MATCH(FI$33,Sheep!$R$311:$R$318,1),0)</f>
        <v>3</v>
      </c>
      <c r="FI34" s="456">
        <f>IFERROR(MATCH(FJ$33,Sheep!$R$311:$R$318,1),0)</f>
        <v>3</v>
      </c>
      <c r="FJ34" s="456">
        <f>IFERROR(MATCH(FK$33,Sheep!$R$311:$R$318,1),0)</f>
        <v>3</v>
      </c>
      <c r="FK34" s="456">
        <f>IFERROR(MATCH(FL$33,Sheep!$R$311:$R$318,1),0)</f>
        <v>3</v>
      </c>
      <c r="FL34" s="456">
        <f>IFERROR(MATCH(FM$33,Sheep!$R$311:$R$318,1),0)</f>
        <v>3</v>
      </c>
      <c r="FM34" s="456">
        <f>IFERROR(MATCH(FN$33,Sheep!$R$311:$R$318,1),0)</f>
        <v>3</v>
      </c>
      <c r="FN34" s="456">
        <f>IFERROR(MATCH(FO$33,Sheep!$R$311:$R$318,1),0)</f>
        <v>3</v>
      </c>
      <c r="FO34" s="456">
        <f>IFERROR(MATCH(FP$33,Sheep!$R$311:$R$318,1),0)</f>
        <v>3</v>
      </c>
      <c r="FP34" s="456">
        <f>IFERROR(MATCH(FQ$33,Sheep!$R$311:$R$318,1),0)</f>
        <v>3</v>
      </c>
      <c r="FQ34" s="456">
        <f>IFERROR(MATCH(FR$33,Sheep!$R$311:$R$318,1),0)</f>
        <v>3</v>
      </c>
      <c r="FR34" s="456">
        <f>IFERROR(MATCH(FS$33,Sheep!$R$311:$R$318,1),0)</f>
        <v>3</v>
      </c>
      <c r="FS34" s="456">
        <f>IFERROR(MATCH(FT$33,Sheep!$R$311:$R$318,1),0)</f>
        <v>3</v>
      </c>
      <c r="FT34" s="456">
        <f>IFERROR(MATCH(FU$33,Sheep!$R$311:$R$318,1),0)</f>
        <v>3</v>
      </c>
      <c r="FU34" s="456">
        <f>IFERROR(MATCH(FV$33,Sheep!$R$311:$R$318,1),0)</f>
        <v>3</v>
      </c>
      <c r="FV34" s="456">
        <f>IFERROR(MATCH(FW$33,Sheep!$R$311:$R$318,1),0)</f>
        <v>3</v>
      </c>
      <c r="FW34" s="456">
        <f>IFERROR(MATCH(FX$33,Sheep!$R$311:$R$318,1),0)</f>
        <v>3</v>
      </c>
      <c r="FX34" s="456">
        <f>IFERROR(MATCH(FY$33,Sheep!$R$311:$R$318,1),0)</f>
        <v>3</v>
      </c>
      <c r="FY34" s="456">
        <f>IFERROR(MATCH(FZ$33,Sheep!$R$311:$R$318,1),0)</f>
        <v>3</v>
      </c>
      <c r="FZ34" s="456">
        <f>IFERROR(MATCH(GA$33,Sheep!$R$311:$R$318,1),0)</f>
        <v>3</v>
      </c>
      <c r="GA34" s="456">
        <f>IFERROR(MATCH(GB$33,Sheep!$R$311:$R$318,1),0)</f>
        <v>3</v>
      </c>
      <c r="GB34" s="456">
        <f>IFERROR(MATCH(GC$33,Sheep!$R$311:$R$318,1),0)</f>
        <v>3</v>
      </c>
      <c r="GC34" s="456">
        <f>IFERROR(MATCH(GD$33,Sheep!$R$311:$R$318,1),0)</f>
        <v>3</v>
      </c>
      <c r="GD34" s="456">
        <f>IFERROR(MATCH(GE$33,Sheep!$R$311:$R$318,1),0)</f>
        <v>3</v>
      </c>
      <c r="GE34" s="456">
        <f>IFERROR(MATCH(GF$33,Sheep!$R$311:$R$318,1),0)</f>
        <v>3</v>
      </c>
      <c r="GF34" s="456">
        <f>IFERROR(MATCH(GG$33,Sheep!$R$311:$R$318,1),0)</f>
        <v>3</v>
      </c>
      <c r="GG34" s="456">
        <f>IFERROR(MATCH(GH$33,Sheep!$R$311:$R$318,1),0)</f>
        <v>3</v>
      </c>
      <c r="GH34" s="456">
        <f>IFERROR(MATCH(GI$33,Sheep!$R$311:$R$318,1),0)</f>
        <v>3</v>
      </c>
      <c r="GI34" s="456">
        <f>IFERROR(MATCH(GJ$33,Sheep!$R$311:$R$318,1),0)</f>
        <v>3</v>
      </c>
      <c r="GJ34" s="456">
        <f>IFERROR(MATCH(GK$33,Sheep!$R$311:$R$318,1),0)</f>
        <v>3</v>
      </c>
      <c r="GK34" s="456">
        <f>IFERROR(MATCH(GL$33,Sheep!$R$311:$R$318,1),0)</f>
        <v>3</v>
      </c>
      <c r="GL34" s="456">
        <f>IFERROR(MATCH(GM$33,Sheep!$R$311:$R$318,1),0)</f>
        <v>3</v>
      </c>
      <c r="GM34" s="456">
        <f>IFERROR(MATCH(GN$33,Sheep!$R$311:$R$318,1),0)</f>
        <v>3</v>
      </c>
      <c r="GN34" s="456">
        <f>IFERROR(MATCH(GO$33,Sheep!$R$311:$R$318,1),0)</f>
        <v>3</v>
      </c>
      <c r="GO34" s="456">
        <f>IFERROR(MATCH(GP$33,Sheep!$R$311:$R$318,1),0)</f>
        <v>3</v>
      </c>
      <c r="GP34" s="456">
        <f>IFERROR(MATCH(GQ$33,Sheep!$R$311:$R$318,1),0)</f>
        <v>3</v>
      </c>
      <c r="GQ34" s="456">
        <f>IFERROR(MATCH(GR$33,Sheep!$R$311:$R$318,1),0)</f>
        <v>3</v>
      </c>
      <c r="GR34" s="456">
        <f>IFERROR(MATCH(GS$33,Sheep!$R$311:$R$318,1),0)</f>
        <v>3</v>
      </c>
      <c r="GS34" s="456">
        <f>IFERROR(MATCH(GT$33,Sheep!$R$311:$R$318,1),0)</f>
        <v>3</v>
      </c>
      <c r="GT34" s="456">
        <f>IFERROR(MATCH(GU$33,Sheep!$R$311:$R$318,1),0)</f>
        <v>3</v>
      </c>
      <c r="GU34" s="456">
        <f>IFERROR(MATCH(GV$33,Sheep!$R$311:$R$318,1),0)</f>
        <v>3</v>
      </c>
      <c r="GV34" s="456">
        <f>IFERROR(MATCH(GW$33,Sheep!$R$311:$R$318,1),0)</f>
        <v>3</v>
      </c>
      <c r="GW34" s="456">
        <f>IFERROR(MATCH(GX$33,Sheep!$R$311:$R$318,1),0)</f>
        <v>3</v>
      </c>
      <c r="GX34" s="456">
        <f>IFERROR(MATCH(GY$33,Sheep!$R$311:$R$318,1),0)</f>
        <v>3</v>
      </c>
      <c r="GY34" s="456">
        <f>IFERROR(MATCH(GZ$33,Sheep!$R$311:$R$318,1),0)</f>
        <v>3</v>
      </c>
      <c r="GZ34" s="456">
        <f>IFERROR(MATCH(HA$33,Sheep!$R$311:$R$318,1),0)</f>
        <v>3</v>
      </c>
      <c r="HA34" s="456">
        <f>IFERROR(MATCH(HB$33,Sheep!$R$311:$R$318,1),0)</f>
        <v>3</v>
      </c>
      <c r="HB34" s="456">
        <f>IFERROR(MATCH(HC$33,Sheep!$R$311:$R$318,1),0)</f>
        <v>3</v>
      </c>
      <c r="HC34" s="456">
        <f>IFERROR(MATCH(HD$33,Sheep!$R$311:$R$318,1),0)</f>
        <v>3</v>
      </c>
      <c r="HD34" s="456">
        <f>IFERROR(MATCH(HE$33,Sheep!$R$311:$R$318,1),0)</f>
        <v>3</v>
      </c>
      <c r="HE34" s="456">
        <f>IFERROR(MATCH(HF$33,Sheep!$R$311:$R$318,1),0)</f>
        <v>3</v>
      </c>
      <c r="HF34" s="456">
        <f>IFERROR(MATCH(HG$33,Sheep!$R$311:$R$318,1),0)</f>
        <v>3</v>
      </c>
      <c r="HG34" s="456">
        <f>IFERROR(MATCH(HH$33,Sheep!$R$311:$R$318,1),0)</f>
        <v>3</v>
      </c>
      <c r="HH34" s="456">
        <f>IFERROR(MATCH(HI$33,Sheep!$R$311:$R$318,1),0)</f>
        <v>4</v>
      </c>
      <c r="HI34" s="456">
        <f>IFERROR(MATCH(HJ$33,Sheep!$R$311:$R$318,1),0)</f>
        <v>4</v>
      </c>
      <c r="HJ34" s="456">
        <f>IFERROR(MATCH(HK$33,Sheep!$R$311:$R$318,1),0)</f>
        <v>4</v>
      </c>
      <c r="HK34" s="456">
        <f>IFERROR(MATCH(HL$33,Sheep!$R$311:$R$318,1),0)</f>
        <v>4</v>
      </c>
      <c r="HL34" s="456">
        <f>IFERROR(MATCH(HM$33,Sheep!$R$311:$R$318,1),0)</f>
        <v>4</v>
      </c>
      <c r="HM34" s="456">
        <f>IFERROR(MATCH(HN$33,Sheep!$R$311:$R$318,1),0)</f>
        <v>4</v>
      </c>
      <c r="HN34" s="456">
        <f>IFERROR(MATCH(HO$33,Sheep!$R$311:$R$318,1),0)</f>
        <v>4</v>
      </c>
      <c r="HO34" s="456">
        <f>IFERROR(MATCH(HP$33,Sheep!$R$311:$R$318,1),0)</f>
        <v>4</v>
      </c>
      <c r="HP34" s="456">
        <f>IFERROR(MATCH(HQ$33,Sheep!$R$311:$R$318,1),0)</f>
        <v>4</v>
      </c>
      <c r="HQ34" s="456">
        <f>IFERROR(MATCH(HR$33,Sheep!$R$311:$R$318,1),0)</f>
        <v>4</v>
      </c>
      <c r="HR34" s="456">
        <f>IFERROR(MATCH(HS$33,Sheep!$R$311:$R$318,1),0)</f>
        <v>4</v>
      </c>
      <c r="HS34" s="456">
        <f>IFERROR(MATCH(HT$33,Sheep!$R$311:$R$318,1),0)</f>
        <v>4</v>
      </c>
      <c r="HT34" s="456">
        <f>IFERROR(MATCH(HU$33,Sheep!$R$311:$R$318,1),0)</f>
        <v>4</v>
      </c>
      <c r="HU34" s="456">
        <f>IFERROR(MATCH(HV$33,Sheep!$R$311:$R$318,1),0)</f>
        <v>4</v>
      </c>
      <c r="HV34" s="456">
        <f>IFERROR(MATCH(HW$33,Sheep!$R$311:$R$318,1),0)</f>
        <v>4</v>
      </c>
      <c r="HW34" s="456">
        <f>IFERROR(MATCH(HX$33,Sheep!$R$311:$R$318,1),0)</f>
        <v>4</v>
      </c>
      <c r="HX34" s="456">
        <f>IFERROR(MATCH(HY$33,Sheep!$R$311:$R$318,1),0)</f>
        <v>4</v>
      </c>
      <c r="HY34" s="456">
        <f>IFERROR(MATCH(HZ$33,Sheep!$R$311:$R$318,1),0)</f>
        <v>4</v>
      </c>
      <c r="HZ34" s="456">
        <f>IFERROR(MATCH(IA$33,Sheep!$R$311:$R$318,1),0)</f>
        <v>4</v>
      </c>
      <c r="IA34" s="456">
        <f>IFERROR(MATCH(IB$33,Sheep!$R$311:$R$318,1),0)</f>
        <v>4</v>
      </c>
      <c r="IB34" s="456">
        <f>IFERROR(MATCH(IC$33,Sheep!$R$311:$R$318,1),0)</f>
        <v>4</v>
      </c>
      <c r="IC34" s="456">
        <f>IFERROR(MATCH(ID$33,Sheep!$R$311:$R$318,1),0)</f>
        <v>4</v>
      </c>
      <c r="ID34" s="456">
        <f>IFERROR(MATCH(IE$33,Sheep!$R$311:$R$318,1),0)</f>
        <v>4</v>
      </c>
      <c r="IE34" s="456">
        <f>IFERROR(MATCH(IF$33,Sheep!$R$311:$R$318,1),0)</f>
        <v>4</v>
      </c>
      <c r="IF34" s="456">
        <f>IFERROR(MATCH(IG$33,Sheep!$R$311:$R$318,1),0)</f>
        <v>4</v>
      </c>
      <c r="IG34" s="456">
        <f>IFERROR(MATCH(IH$33,Sheep!$R$311:$R$318,1),0)</f>
        <v>4</v>
      </c>
      <c r="IH34" s="456">
        <f>IFERROR(MATCH(II$33,Sheep!$R$311:$R$318,1),0)</f>
        <v>4</v>
      </c>
      <c r="II34" s="456">
        <f>IFERROR(MATCH(IJ$33,Sheep!$R$311:$R$318,1),0)</f>
        <v>4</v>
      </c>
      <c r="IJ34" s="456">
        <f>IFERROR(MATCH(IK$33,Sheep!$R$311:$R$318,1),0)</f>
        <v>4</v>
      </c>
      <c r="IK34" s="456">
        <f>IFERROR(MATCH(IL$33,Sheep!$R$311:$R$318,1),0)</f>
        <v>4</v>
      </c>
      <c r="IL34" s="456">
        <f>IFERROR(MATCH(IM$33,Sheep!$R$311:$R$318,1),0)</f>
        <v>4</v>
      </c>
      <c r="IM34" s="456">
        <f>IFERROR(MATCH(IN$33,Sheep!$R$311:$R$318,1),0)</f>
        <v>4</v>
      </c>
      <c r="IN34" s="456">
        <f>IFERROR(MATCH(IO$33,Sheep!$R$311:$R$318,1),0)</f>
        <v>4</v>
      </c>
      <c r="IO34" s="456">
        <f>IFERROR(MATCH(IP$33,Sheep!$R$311:$R$318,1),0)</f>
        <v>4</v>
      </c>
      <c r="IP34" s="456">
        <f>IFERROR(MATCH(IQ$33,Sheep!$R$311:$R$318,1),0)</f>
        <v>4</v>
      </c>
      <c r="IQ34" s="456">
        <f>IFERROR(MATCH(IR$33,Sheep!$R$311:$R$318,1),0)</f>
        <v>4</v>
      </c>
      <c r="IR34" s="456">
        <f>IFERROR(MATCH(IS$33,Sheep!$R$311:$R$318,1),0)</f>
        <v>4</v>
      </c>
      <c r="IS34" s="456">
        <f>IFERROR(MATCH(IT$33,Sheep!$R$311:$R$318,1),0)</f>
        <v>4</v>
      </c>
      <c r="IT34" s="456">
        <f>IFERROR(MATCH(IU$33,Sheep!$R$311:$R$318,1),0)</f>
        <v>4</v>
      </c>
      <c r="IU34" s="456">
        <f>IFERROR(MATCH(IV$33,Sheep!$R$311:$R$318,1),0)</f>
        <v>4</v>
      </c>
      <c r="IV34" s="456">
        <f>IFERROR(MATCH(IW$33,Sheep!$R$311:$R$318,1),0)</f>
        <v>4</v>
      </c>
      <c r="IW34" s="456">
        <f>IFERROR(MATCH(IX$33,Sheep!$R$311:$R$318,1),0)</f>
        <v>4</v>
      </c>
      <c r="IX34" s="456">
        <f>IFERROR(MATCH(IY$33,Sheep!$R$311:$R$318,1),0)</f>
        <v>4</v>
      </c>
      <c r="IY34" s="456">
        <f>IFERROR(MATCH(IZ$33,Sheep!$R$311:$R$318,1),0)</f>
        <v>4</v>
      </c>
      <c r="IZ34" s="456">
        <f>IFERROR(MATCH(JA$33,Sheep!$R$311:$R$318,1),0)</f>
        <v>4</v>
      </c>
      <c r="JA34" s="456">
        <f>IFERROR(MATCH(JB$33,Sheep!$R$311:$R$318,1),0)</f>
        <v>4</v>
      </c>
      <c r="JB34" s="456">
        <f>IFERROR(MATCH(JC$33,Sheep!$R$311:$R$318,1),0)</f>
        <v>4</v>
      </c>
      <c r="JC34" s="456">
        <f>IFERROR(MATCH(JD$33,Sheep!$R$311:$R$318,1),0)</f>
        <v>4</v>
      </c>
      <c r="JD34" s="456">
        <f>IFERROR(MATCH(JE$33,Sheep!$R$311:$R$318,1),0)</f>
        <v>4</v>
      </c>
      <c r="JE34" s="456">
        <f>IFERROR(MATCH(JF$33,Sheep!$R$311:$R$318,1),0)</f>
        <v>4</v>
      </c>
      <c r="JF34" s="456">
        <f>IFERROR(MATCH(JG$33,Sheep!$R$311:$R$318,1),0)</f>
        <v>4</v>
      </c>
      <c r="JG34" s="456">
        <f>IFERROR(MATCH(JH$33,Sheep!$R$311:$R$318,1),0)</f>
        <v>4</v>
      </c>
      <c r="JH34" s="456">
        <f>IFERROR(MATCH(JI$33,Sheep!$R$311:$R$318,1),0)</f>
        <v>5</v>
      </c>
      <c r="JI34" s="456">
        <f>IFERROR(MATCH(JJ$33,Sheep!$R$311:$R$318,1),0)</f>
        <v>5</v>
      </c>
      <c r="JJ34" s="456">
        <f>IFERROR(MATCH(JK$33,Sheep!$R$311:$R$318,1),0)</f>
        <v>5</v>
      </c>
      <c r="JK34" s="456">
        <f>IFERROR(MATCH(JL$33,Sheep!$R$311:$R$318,1),0)</f>
        <v>5</v>
      </c>
      <c r="JL34" s="456">
        <f>IFERROR(MATCH(JM$33,Sheep!$R$311:$R$318,1),0)</f>
        <v>5</v>
      </c>
      <c r="JM34" s="456">
        <f>IFERROR(MATCH(JN$33,Sheep!$R$311:$R$318,1),0)</f>
        <v>5</v>
      </c>
      <c r="JN34" s="456">
        <f>IFERROR(MATCH(JO$33,Sheep!$R$311:$R$318,1),0)</f>
        <v>5</v>
      </c>
      <c r="JO34" s="456">
        <f>IFERROR(MATCH(JP$33,Sheep!$R$311:$R$318,1),0)</f>
        <v>5</v>
      </c>
      <c r="JP34" s="456">
        <f>IFERROR(MATCH(JQ$33,Sheep!$R$311:$R$318,1),0)</f>
        <v>5</v>
      </c>
      <c r="JQ34" s="456">
        <f>IFERROR(MATCH(JR$33,Sheep!$R$311:$R$318,1),0)</f>
        <v>5</v>
      </c>
      <c r="JR34" s="456">
        <f>IFERROR(MATCH(JS$33,Sheep!$R$311:$R$318,1),0)</f>
        <v>5</v>
      </c>
      <c r="JS34" s="456">
        <f>IFERROR(MATCH(JT$33,Sheep!$R$311:$R$318,1),0)</f>
        <v>5</v>
      </c>
      <c r="JT34" s="456">
        <f>IFERROR(MATCH(JU$33,Sheep!$R$311:$R$318,1),0)</f>
        <v>5</v>
      </c>
      <c r="JU34" s="456">
        <f>IFERROR(MATCH(JV$33,Sheep!$R$311:$R$318,1),0)</f>
        <v>5</v>
      </c>
      <c r="JV34" s="456">
        <f>IFERROR(MATCH(JW$33,Sheep!$R$311:$R$318,1),0)</f>
        <v>5</v>
      </c>
      <c r="JW34" s="456">
        <f>IFERROR(MATCH(JX$33,Sheep!$R$311:$R$318,1),0)</f>
        <v>5</v>
      </c>
      <c r="JX34" s="456">
        <f>IFERROR(MATCH(JY$33,Sheep!$R$311:$R$318,1),0)</f>
        <v>5</v>
      </c>
      <c r="JY34" s="456">
        <f>IFERROR(MATCH(JZ$33,Sheep!$R$311:$R$318,1),0)</f>
        <v>5</v>
      </c>
      <c r="JZ34" s="456">
        <f>IFERROR(MATCH(KA$33,Sheep!$R$311:$R$318,1),0)</f>
        <v>5</v>
      </c>
      <c r="KA34" s="456">
        <f>IFERROR(MATCH(KB$33,Sheep!$R$311:$R$318,1),0)</f>
        <v>5</v>
      </c>
      <c r="KB34" s="456">
        <f>IFERROR(MATCH(KC$33,Sheep!$R$311:$R$318,1),0)</f>
        <v>5</v>
      </c>
      <c r="KC34" s="456">
        <f>IFERROR(MATCH(KD$33,Sheep!$R$311:$R$318,1),0)</f>
        <v>5</v>
      </c>
      <c r="KD34" s="456">
        <f>IFERROR(MATCH(KE$33,Sheep!$R$311:$R$318,1),0)</f>
        <v>5</v>
      </c>
      <c r="KE34" s="456">
        <f>IFERROR(MATCH(KF$33,Sheep!$R$311:$R$318,1),0)</f>
        <v>5</v>
      </c>
      <c r="KF34" s="456">
        <f>IFERROR(MATCH(KG$33,Sheep!$R$311:$R$318,1),0)</f>
        <v>5</v>
      </c>
      <c r="KG34" s="456">
        <f>IFERROR(MATCH(KH$33,Sheep!$R$311:$R$318,1),0)</f>
        <v>5</v>
      </c>
      <c r="KH34" s="456">
        <f>IFERROR(MATCH(KI$33,Sheep!$R$311:$R$318,1),0)</f>
        <v>5</v>
      </c>
      <c r="KI34" s="456">
        <f>IFERROR(MATCH(KJ$33,Sheep!$R$311:$R$318,1),0)</f>
        <v>5</v>
      </c>
      <c r="KJ34" s="456">
        <f>IFERROR(MATCH(KK$33,Sheep!$R$311:$R$318,1),0)</f>
        <v>5</v>
      </c>
      <c r="KK34" s="456">
        <f>IFERROR(MATCH(KL$33,Sheep!$R$311:$R$318,1),0)</f>
        <v>5</v>
      </c>
      <c r="KL34" s="456">
        <f>IFERROR(MATCH(KM$33,Sheep!$R$311:$R$318,1),0)</f>
        <v>5</v>
      </c>
      <c r="KM34" s="456">
        <f>IFERROR(MATCH(KN$33,Sheep!$R$311:$R$318,1),0)</f>
        <v>5</v>
      </c>
      <c r="KN34" s="456">
        <f>IFERROR(MATCH(KO$33,Sheep!$R$311:$R$318,1),0)</f>
        <v>5</v>
      </c>
      <c r="KO34" s="456">
        <f>IFERROR(MATCH(KP$33,Sheep!$R$311:$R$318,1),0)</f>
        <v>5</v>
      </c>
      <c r="KP34" s="456">
        <f>IFERROR(MATCH(KQ$33,Sheep!$R$311:$R$318,1),0)</f>
        <v>5</v>
      </c>
      <c r="KQ34" s="456">
        <f>IFERROR(MATCH(KR$33,Sheep!$R$311:$R$318,1),0)</f>
        <v>5</v>
      </c>
      <c r="KR34" s="456">
        <f>IFERROR(MATCH(KS$33,Sheep!$R$311:$R$318,1),0)</f>
        <v>5</v>
      </c>
      <c r="KS34" s="456">
        <f>IFERROR(MATCH(KT$33,Sheep!$R$311:$R$318,1),0)</f>
        <v>5</v>
      </c>
      <c r="KT34" s="456">
        <f>IFERROR(MATCH(KU$33,Sheep!$R$311:$R$318,1),0)</f>
        <v>5</v>
      </c>
      <c r="KU34" s="456">
        <f>IFERROR(MATCH(KV$33,Sheep!$R$311:$R$318,1),0)</f>
        <v>5</v>
      </c>
      <c r="KV34" s="456">
        <f>IFERROR(MATCH(KW$33,Sheep!$R$311:$R$318,1),0)</f>
        <v>5</v>
      </c>
      <c r="KW34" s="456">
        <f>IFERROR(MATCH(KX$33,Sheep!$R$311:$R$318,1),0)</f>
        <v>5</v>
      </c>
      <c r="KX34" s="456">
        <f>IFERROR(MATCH(KY$33,Sheep!$R$311:$R$318,1),0)</f>
        <v>5</v>
      </c>
      <c r="KY34" s="456">
        <f>IFERROR(MATCH(KZ$33,Sheep!$R$311:$R$318,1),0)</f>
        <v>5</v>
      </c>
      <c r="KZ34" s="456">
        <f>IFERROR(MATCH(LA$33,Sheep!$R$311:$R$318,1),0)</f>
        <v>5</v>
      </c>
      <c r="LA34" s="456">
        <f>IFERROR(MATCH(LB$33,Sheep!$R$311:$R$318,1),0)</f>
        <v>5</v>
      </c>
      <c r="LB34" s="456">
        <f>IFERROR(MATCH(LC$33,Sheep!$R$311:$R$318,1),0)</f>
        <v>5</v>
      </c>
      <c r="LC34" s="456">
        <f>IFERROR(MATCH(LD$33,Sheep!$R$311:$R$318,1),0)</f>
        <v>5</v>
      </c>
      <c r="LD34" s="456">
        <f>IFERROR(MATCH(LE$33,Sheep!$R$311:$R$318,1),0)</f>
        <v>5</v>
      </c>
      <c r="LE34" s="456">
        <f>IFERROR(MATCH(LF$33,Sheep!$R$311:$R$318,1),0)</f>
        <v>5</v>
      </c>
      <c r="LF34" s="456">
        <f>IFERROR(MATCH(LG$33,Sheep!$R$311:$R$318,1),0)</f>
        <v>5</v>
      </c>
      <c r="LG34" s="456">
        <f>IFERROR(MATCH(LH$33,Sheep!$R$311:$R$318,1),0)</f>
        <v>5</v>
      </c>
      <c r="LH34" s="456">
        <f>IFERROR(MATCH(LI$33,Sheep!$R$311:$R$318,1),0)</f>
        <v>6</v>
      </c>
      <c r="LI34" s="456">
        <f>IFERROR(MATCH(LJ$33,Sheep!$R$311:$R$318,1),0)</f>
        <v>6</v>
      </c>
      <c r="LJ34" s="456">
        <f>IFERROR(MATCH(LK$33,Sheep!$R$311:$R$318,1),0)</f>
        <v>6</v>
      </c>
      <c r="LK34" s="456">
        <f>IFERROR(MATCH(LL$33,Sheep!$R$311:$R$318,1),0)</f>
        <v>6</v>
      </c>
      <c r="LL34" s="456">
        <f>IFERROR(MATCH(LM$33,Sheep!$R$311:$R$318,1),0)</f>
        <v>6</v>
      </c>
      <c r="LM34" s="456">
        <f>IFERROR(MATCH(LN$33,Sheep!$R$311:$R$318,1),0)</f>
        <v>6</v>
      </c>
      <c r="LN34" s="456">
        <f>IFERROR(MATCH(LO$33,Sheep!$R$311:$R$318,1),0)</f>
        <v>6</v>
      </c>
      <c r="LO34" s="456">
        <f>IFERROR(MATCH(LP$33,Sheep!$R$311:$R$318,1),0)</f>
        <v>6</v>
      </c>
      <c r="LP34" s="456">
        <f>IFERROR(MATCH(LQ$33,Sheep!$R$311:$R$318,1),0)</f>
        <v>6</v>
      </c>
      <c r="LQ34" s="456">
        <f>IFERROR(MATCH(LR$33,Sheep!$R$311:$R$318,1),0)</f>
        <v>6</v>
      </c>
      <c r="LR34" s="456">
        <f>IFERROR(MATCH(LS$33,Sheep!$R$311:$R$318,1),0)</f>
        <v>6</v>
      </c>
      <c r="LS34" s="456">
        <f>IFERROR(MATCH(LT$33,Sheep!$R$311:$R$318,1),0)</f>
        <v>6</v>
      </c>
      <c r="LT34" s="456">
        <f>IFERROR(MATCH(LU$33,Sheep!$R$311:$R$318,1),0)</f>
        <v>6</v>
      </c>
      <c r="LU34" s="456">
        <f>IFERROR(MATCH(LV$33,Sheep!$R$311:$R$318,1),0)</f>
        <v>6</v>
      </c>
      <c r="LV34" s="456">
        <f>IFERROR(MATCH(LW$33,Sheep!$R$311:$R$318,1),0)</f>
        <v>6</v>
      </c>
      <c r="LW34" s="456">
        <f>IFERROR(MATCH(LX$33,Sheep!$R$311:$R$318,1),0)</f>
        <v>6</v>
      </c>
      <c r="LX34" s="456">
        <f>IFERROR(MATCH(LY$33,Sheep!$R$311:$R$318,1),0)</f>
        <v>6</v>
      </c>
      <c r="LY34" s="456">
        <f>IFERROR(MATCH(LZ$33,Sheep!$R$311:$R$318,1),0)</f>
        <v>6</v>
      </c>
      <c r="LZ34" s="456">
        <f>IFERROR(MATCH(MA$33,Sheep!$R$311:$R$318,1),0)</f>
        <v>6</v>
      </c>
      <c r="MA34" s="456">
        <f>IFERROR(MATCH(MB$33,Sheep!$R$311:$R$318,1),0)</f>
        <v>6</v>
      </c>
      <c r="MB34" s="456">
        <f>IFERROR(MATCH(MC$33,Sheep!$R$311:$R$318,1),0)</f>
        <v>6</v>
      </c>
      <c r="MC34" s="456">
        <f>IFERROR(MATCH(MD$33,Sheep!$R$311:$R$318,1),0)</f>
        <v>6</v>
      </c>
      <c r="MD34" s="456">
        <f>IFERROR(MATCH(ME$33,Sheep!$R$311:$R$318,1),0)</f>
        <v>6</v>
      </c>
      <c r="ME34" s="456">
        <f>IFERROR(MATCH(MF$33,Sheep!$R$311:$R$318,1),0)</f>
        <v>6</v>
      </c>
      <c r="MF34" s="456">
        <f>IFERROR(MATCH(MG$33,Sheep!$R$311:$R$318,1),0)</f>
        <v>6</v>
      </c>
      <c r="MG34" s="456">
        <f>IFERROR(MATCH(MH$33,Sheep!$R$311:$R$318,1),0)</f>
        <v>6</v>
      </c>
      <c r="MH34" s="456">
        <f>IFERROR(MATCH(MI$33,Sheep!$R$311:$R$318,1),0)</f>
        <v>6</v>
      </c>
      <c r="MI34" s="456">
        <f>IFERROR(MATCH(MJ$33,Sheep!$R$311:$R$318,1),0)</f>
        <v>6</v>
      </c>
      <c r="MJ34" s="456">
        <f>IFERROR(MATCH(MK$33,Sheep!$R$311:$R$318,1),0)</f>
        <v>6</v>
      </c>
      <c r="MK34" s="456">
        <f>IFERROR(MATCH(ML$33,Sheep!$R$311:$R$318,1),0)</f>
        <v>6</v>
      </c>
      <c r="ML34" s="456">
        <f>IFERROR(MATCH(MM$33,Sheep!$R$311:$R$318,1),0)</f>
        <v>6</v>
      </c>
      <c r="MM34" s="456">
        <f>IFERROR(MATCH(MN$33,Sheep!$R$311:$R$318,1),0)</f>
        <v>6</v>
      </c>
      <c r="MN34" s="456">
        <f>IFERROR(MATCH(MO$33,Sheep!$R$311:$R$318,1),0)</f>
        <v>6</v>
      </c>
      <c r="MO34" s="456">
        <f>IFERROR(MATCH(MP$33,Sheep!$R$311:$R$318,1),0)</f>
        <v>6</v>
      </c>
      <c r="MP34" s="456">
        <f>IFERROR(MATCH(MQ$33,Sheep!$R$311:$R$318,1),0)</f>
        <v>6</v>
      </c>
      <c r="MQ34" s="456">
        <f>IFERROR(MATCH(MR$33,Sheep!$R$311:$R$318,1),0)</f>
        <v>6</v>
      </c>
      <c r="MR34" s="456">
        <f>IFERROR(MATCH(MS$33,Sheep!$R$311:$R$318,1),0)</f>
        <v>6</v>
      </c>
      <c r="MS34" s="456">
        <f>IFERROR(MATCH(MT$33,Sheep!$R$311:$R$318,1),0)</f>
        <v>6</v>
      </c>
      <c r="MT34" s="456">
        <f>IFERROR(MATCH(MU$33,Sheep!$R$311:$R$318,1),0)</f>
        <v>6</v>
      </c>
      <c r="MU34" s="456">
        <f>IFERROR(MATCH(MV$33,Sheep!$R$311:$R$318,1),0)</f>
        <v>6</v>
      </c>
      <c r="MV34" s="456">
        <f>IFERROR(MATCH(MW$33,Sheep!$R$311:$R$318,1),0)</f>
        <v>6</v>
      </c>
      <c r="MW34" s="456">
        <f>IFERROR(MATCH(MX$33,Sheep!$R$311:$R$318,1),0)</f>
        <v>6</v>
      </c>
      <c r="MX34" s="456">
        <f>IFERROR(MATCH(MY$33,Sheep!$R$311:$R$318,1),0)</f>
        <v>6</v>
      </c>
      <c r="MY34" s="456">
        <f>IFERROR(MATCH(MZ$33,Sheep!$R$311:$R$318,1),0)</f>
        <v>6</v>
      </c>
      <c r="MZ34" s="456">
        <f>IFERROR(MATCH(NA$33,Sheep!$R$311:$R$318,1),0)</f>
        <v>6</v>
      </c>
      <c r="NA34" s="456">
        <f>IFERROR(MATCH(NB$33,Sheep!$R$311:$R$318,1),0)</f>
        <v>6</v>
      </c>
      <c r="NB34" s="456">
        <f>IFERROR(MATCH(NC$33,Sheep!$R$311:$R$318,1),0)</f>
        <v>6</v>
      </c>
      <c r="NC34" s="456">
        <f>IFERROR(MATCH(ND$33,Sheep!$R$311:$R$318,1),0)</f>
        <v>6</v>
      </c>
      <c r="ND34" s="456">
        <f>IFERROR(MATCH(NE$33,Sheep!$R$311:$R$318,1),0)</f>
        <v>6</v>
      </c>
      <c r="NE34" s="456">
        <f>IFERROR(MATCH(NF$33,Sheep!$R$311:$R$318,1),0)</f>
        <v>6</v>
      </c>
      <c r="NF34" s="456">
        <f>IFERROR(MATCH(NG$33,Sheep!$R$311:$R$318,1),0)</f>
        <v>6</v>
      </c>
      <c r="NG34" s="456">
        <f>IFERROR(MATCH(NH$33,Sheep!$R$311:$R$318,1),0)</f>
        <v>6</v>
      </c>
      <c r="NH34" s="456">
        <f>IFERROR(MATCH(NI$33,Sheep!$R$311:$R$318,1),0)</f>
        <v>7</v>
      </c>
      <c r="NI34" s="456">
        <f>IFERROR(MATCH(NJ$33,Sheep!$R$311:$R$318,1),0)</f>
        <v>7</v>
      </c>
      <c r="NJ34" s="456">
        <f>IFERROR(MATCH(NK$33,Sheep!$R$311:$R$318,1),0)</f>
        <v>7</v>
      </c>
      <c r="NK34" s="456">
        <f>IFERROR(MATCH(NL$33,Sheep!$R$311:$R$318,1),0)</f>
        <v>7</v>
      </c>
      <c r="NL34" s="456">
        <f>IFERROR(MATCH(NM$33,Sheep!$R$311:$R$318,1),0)</f>
        <v>7</v>
      </c>
      <c r="NM34" s="456">
        <f>IFERROR(MATCH(NN$33,Sheep!$R$311:$R$318,1),0)</f>
        <v>7</v>
      </c>
      <c r="NN34" s="456">
        <f>IFERROR(MATCH(NO$33,Sheep!$R$311:$R$318,1),0)</f>
        <v>7</v>
      </c>
      <c r="NO34" s="456">
        <f>IFERROR(MATCH(NP$33,Sheep!$R$311:$R$318,1),0)</f>
        <v>7</v>
      </c>
      <c r="NP34" s="456">
        <f>IFERROR(MATCH(NQ$33,Sheep!$R$311:$R$318,1),0)</f>
        <v>7</v>
      </c>
      <c r="NQ34" s="456">
        <f>IFERROR(MATCH(NR$33,Sheep!$R$311:$R$318,1),0)</f>
        <v>7</v>
      </c>
      <c r="NR34" s="456">
        <f>IFERROR(MATCH(NS$33,Sheep!$R$311:$R$318,1),0)</f>
        <v>7</v>
      </c>
      <c r="NS34" s="456">
        <f>IFERROR(MATCH(NT$33,Sheep!$R$311:$R$318,1),0)</f>
        <v>7</v>
      </c>
      <c r="NT34" s="456">
        <f>IFERROR(MATCH(NU$33,Sheep!$R$311:$R$318,1),0)</f>
        <v>7</v>
      </c>
      <c r="NU34" s="456">
        <f>IFERROR(MATCH(NV$33,Sheep!$R$311:$R$318,1),0)</f>
        <v>7</v>
      </c>
      <c r="NV34" s="456">
        <f>IFERROR(MATCH(NW$33,Sheep!$R$311:$R$318,1),0)</f>
        <v>7</v>
      </c>
      <c r="NW34" s="456">
        <f>IFERROR(MATCH(NX$33,Sheep!$R$311:$R$318,1),0)</f>
        <v>7</v>
      </c>
      <c r="NX34" s="456">
        <f>IFERROR(MATCH(NY$33,Sheep!$R$311:$R$318,1),0)</f>
        <v>7</v>
      </c>
      <c r="NY34" s="456">
        <f>IFERROR(MATCH(NZ$33,Sheep!$R$311:$R$318,1),0)</f>
        <v>7</v>
      </c>
      <c r="NZ34" s="456">
        <f>IFERROR(MATCH(OA$33,Sheep!$R$311:$R$318,1),0)</f>
        <v>7</v>
      </c>
      <c r="OA34" s="456">
        <f>IFERROR(MATCH(OB$33,Sheep!$R$311:$R$318,1),0)</f>
        <v>7</v>
      </c>
      <c r="OB34" s="456">
        <f>IFERROR(MATCH(OC$33,Sheep!$R$311:$R$318,1),0)</f>
        <v>7</v>
      </c>
      <c r="OC34" s="456">
        <f>IFERROR(MATCH(OD$33,Sheep!$R$311:$R$318,1),0)</f>
        <v>7</v>
      </c>
      <c r="OD34" s="456">
        <f>IFERROR(MATCH(OE$33,Sheep!$R$311:$R$318,1),0)</f>
        <v>7</v>
      </c>
      <c r="OE34" s="456">
        <f>IFERROR(MATCH(OF$33,Sheep!$R$311:$R$318,1),0)</f>
        <v>7</v>
      </c>
      <c r="OF34" s="456">
        <f>IFERROR(MATCH(OG$33,Sheep!$R$311:$R$318,1),0)</f>
        <v>7</v>
      </c>
      <c r="OG34" s="456">
        <f>IFERROR(MATCH(OH$33,Sheep!$R$311:$R$318,1),0)</f>
        <v>7</v>
      </c>
      <c r="OH34" s="456">
        <f>IFERROR(MATCH(OI$33,Sheep!$R$311:$R$318,1),0)</f>
        <v>7</v>
      </c>
      <c r="OI34" s="456">
        <f>IFERROR(MATCH(OJ$33,Sheep!$R$311:$R$318,1),0)</f>
        <v>7</v>
      </c>
      <c r="OJ34" s="456">
        <f>IFERROR(MATCH(OK$33,Sheep!$R$311:$R$318,1),0)</f>
        <v>7</v>
      </c>
      <c r="OK34" s="456">
        <f>IFERROR(MATCH(OL$33,Sheep!$R$311:$R$318,1),0)</f>
        <v>7</v>
      </c>
      <c r="OL34" s="456">
        <f>IFERROR(MATCH(OM$33,Sheep!$R$311:$R$318,1),0)</f>
        <v>7</v>
      </c>
      <c r="OM34" s="456">
        <f>IFERROR(MATCH(ON$33,Sheep!$R$311:$R$318,1),0)</f>
        <v>7</v>
      </c>
      <c r="ON34" s="456">
        <f>IFERROR(MATCH(OO$33,Sheep!$R$311:$R$318,1),0)</f>
        <v>7</v>
      </c>
      <c r="OO34" s="456">
        <f>IFERROR(MATCH(OP$33,Sheep!$R$311:$R$318,1),0)</f>
        <v>7</v>
      </c>
      <c r="OP34" s="456">
        <f>IFERROR(MATCH(OQ$33,Sheep!$R$311:$R$318,1),0)</f>
        <v>7</v>
      </c>
      <c r="OQ34" s="456">
        <f>IFERROR(MATCH(OR$33,Sheep!$R$311:$R$318,1),0)</f>
        <v>7</v>
      </c>
      <c r="OR34" s="456">
        <f>IFERROR(MATCH(OS$33,Sheep!$R$311:$R$318,1),0)</f>
        <v>7</v>
      </c>
      <c r="OS34" s="456">
        <f>IFERROR(MATCH(OT$33,Sheep!$R$311:$R$318,1),0)</f>
        <v>7</v>
      </c>
      <c r="OT34" s="456">
        <f>IFERROR(MATCH(OU$33,Sheep!$R$311:$R$318,1),0)</f>
        <v>7</v>
      </c>
      <c r="OU34" s="456">
        <f>IFERROR(MATCH(OV$33,Sheep!$R$311:$R$318,1),0)</f>
        <v>7</v>
      </c>
      <c r="OV34" s="456">
        <f>IFERROR(MATCH(OW$33,Sheep!$R$311:$R$318,1),0)</f>
        <v>7</v>
      </c>
      <c r="OW34" s="456">
        <f>IFERROR(MATCH(OX$33,Sheep!$R$311:$R$318,1),0)</f>
        <v>7</v>
      </c>
      <c r="OX34" s="456">
        <f>IFERROR(MATCH(OY$33,Sheep!$R$311:$R$318,1),0)</f>
        <v>7</v>
      </c>
      <c r="OY34" s="456">
        <f>IFERROR(MATCH(OZ$33,Sheep!$R$311:$R$318,1),0)</f>
        <v>7</v>
      </c>
      <c r="OZ34" s="456">
        <f>IFERROR(MATCH(PA$33,Sheep!$R$311:$R$318,1),0)</f>
        <v>7</v>
      </c>
      <c r="PA34" s="456">
        <f>IFERROR(MATCH(PB$33,Sheep!$R$311:$R$318,1),0)</f>
        <v>7</v>
      </c>
      <c r="PB34" s="456">
        <f>IFERROR(MATCH(PC$33,Sheep!$R$311:$R$318,1),0)</f>
        <v>7</v>
      </c>
      <c r="PC34" s="456">
        <f>IFERROR(MATCH(PD$33,Sheep!$R$311:$R$318,1),0)</f>
        <v>7</v>
      </c>
      <c r="PD34" s="456">
        <f>IFERROR(MATCH(PE$33,Sheep!$R$311:$R$318,1),0)</f>
        <v>7</v>
      </c>
      <c r="PE34" s="456">
        <f>IFERROR(MATCH(PF$33,Sheep!$R$311:$R$318,1),0)</f>
        <v>7</v>
      </c>
      <c r="PF34" s="456">
        <f>IFERROR(MATCH(PG$33,Sheep!$R$311:$R$318,1),0)</f>
        <v>7</v>
      </c>
      <c r="PG34" s="456">
        <f>IFERROR(MATCH(PH$33,Sheep!$R$311:$R$318,1),0)</f>
        <v>7</v>
      </c>
      <c r="PH34" s="456">
        <f>IFERROR(MATCH(PI$33,Sheep!$R$311:$R$318,1),0)</f>
        <v>8</v>
      </c>
      <c r="PI34" s="456">
        <f>IFERROR(MATCH(PJ$33,Sheep!$R$311:$R$318,1),0)</f>
        <v>8</v>
      </c>
      <c r="PJ34" s="456">
        <f>IFERROR(MATCH(PK$33,Sheep!$R$311:$R$318,1),0)</f>
        <v>8</v>
      </c>
      <c r="PK34" s="456">
        <f>IFERROR(MATCH(PL$33,Sheep!$R$311:$R$318,1),0)</f>
        <v>8</v>
      </c>
      <c r="PL34" s="456">
        <f>IFERROR(MATCH(PM$33,Sheep!$R$311:$R$318,1),0)</f>
        <v>8</v>
      </c>
      <c r="PM34" s="456">
        <f>IFERROR(MATCH(PN$33,Sheep!$R$311:$R$318,1),0)</f>
        <v>8</v>
      </c>
      <c r="PN34" s="456">
        <f>IFERROR(MATCH(PO$33,Sheep!$R$311:$R$318,1),0)</f>
        <v>8</v>
      </c>
      <c r="PO34" s="456">
        <f>IFERROR(MATCH(PP$33,Sheep!$R$311:$R$318,1),0)</f>
        <v>8</v>
      </c>
      <c r="PP34" s="456">
        <f>IFERROR(MATCH(PQ$33,Sheep!$R$311:$R$318,1),0)</f>
        <v>8</v>
      </c>
      <c r="PQ34" s="456">
        <f>IFERROR(MATCH(PR$33,Sheep!$R$311:$R$318,1),0)</f>
        <v>8</v>
      </c>
      <c r="PR34" s="456">
        <f>IFERROR(MATCH(PS$33,Sheep!$R$311:$R$318,1),0)</f>
        <v>8</v>
      </c>
      <c r="PS34" s="456">
        <f>IFERROR(MATCH(PT$33,Sheep!$R$311:$R$318,1),0)</f>
        <v>8</v>
      </c>
      <c r="PT34" s="456">
        <f>IFERROR(MATCH(PU$33,Sheep!$R$311:$R$318,1),0)</f>
        <v>8</v>
      </c>
      <c r="PU34" s="456">
        <f>IFERROR(MATCH(PV$33,Sheep!$R$311:$R$318,1),0)</f>
        <v>8</v>
      </c>
      <c r="PV34" s="456">
        <f>IFERROR(MATCH(PW$33,Sheep!$R$311:$R$318,1),0)</f>
        <v>8</v>
      </c>
      <c r="PW34" s="456">
        <f>IFERROR(MATCH(PX$33,Sheep!$R$311:$R$318,1),0)</f>
        <v>8</v>
      </c>
      <c r="PX34" s="456">
        <f>IFERROR(MATCH(PY$33,Sheep!$R$311:$R$318,1),0)</f>
        <v>8</v>
      </c>
      <c r="PY34" s="456">
        <f>IFERROR(MATCH(PZ$33,Sheep!$R$311:$R$318,1),0)</f>
        <v>8</v>
      </c>
      <c r="PZ34" s="456">
        <f>IFERROR(MATCH(QA$33,Sheep!$R$311:$R$318,1),0)</f>
        <v>8</v>
      </c>
      <c r="QA34" s="456">
        <f>IFERROR(MATCH(QB$33,Sheep!$R$311:$R$318,1),0)</f>
        <v>8</v>
      </c>
      <c r="QB34" s="456">
        <f>IFERROR(MATCH(QC$33,Sheep!$R$311:$R$318,1),0)</f>
        <v>8</v>
      </c>
      <c r="QC34" s="456">
        <f>IFERROR(MATCH(QD$33,Sheep!$R$311:$R$318,1),0)</f>
        <v>8</v>
      </c>
      <c r="QD34" s="456">
        <f>IFERROR(MATCH(QE$33,Sheep!$R$311:$R$318,1),0)</f>
        <v>8</v>
      </c>
      <c r="QE34" s="456">
        <f>IFERROR(MATCH(QF$33,Sheep!$R$311:$R$318,1),0)</f>
        <v>8</v>
      </c>
      <c r="QF34" s="456">
        <f>IFERROR(MATCH(QG$33,Sheep!$R$311:$R$318,1),0)</f>
        <v>8</v>
      </c>
      <c r="QG34" s="456">
        <f>IFERROR(MATCH(QH$33,Sheep!$R$311:$R$318,1),0)</f>
        <v>8</v>
      </c>
      <c r="QH34" s="456">
        <f>IFERROR(MATCH(QI$33,Sheep!$R$311:$R$318,1),0)</f>
        <v>8</v>
      </c>
      <c r="QI34" s="456">
        <f>IFERROR(MATCH(QJ$33,Sheep!$R$311:$R$318,1),0)</f>
        <v>8</v>
      </c>
      <c r="QJ34" s="456">
        <f>IFERROR(MATCH(QK$33,Sheep!$R$311:$R$318,1),0)</f>
        <v>8</v>
      </c>
      <c r="QK34" s="456">
        <f>IFERROR(MATCH(QL$33,Sheep!$R$311:$R$318,1),0)</f>
        <v>8</v>
      </c>
      <c r="QL34" s="456">
        <f>IFERROR(MATCH(QM$33,Sheep!$R$311:$R$318,1),0)</f>
        <v>8</v>
      </c>
      <c r="QM34" s="456">
        <f>IFERROR(MATCH(QN$33,Sheep!$R$311:$R$318,1),0)</f>
        <v>8</v>
      </c>
      <c r="QN34" s="456">
        <f>IFERROR(MATCH(QO$33,Sheep!$R$311:$R$318,1),0)</f>
        <v>8</v>
      </c>
      <c r="QO34" s="456">
        <f>IFERROR(MATCH(QP$33,Sheep!$R$311:$R$318,1),0)</f>
        <v>8</v>
      </c>
      <c r="QP34" s="456">
        <f>IFERROR(MATCH(QQ$33,Sheep!$R$311:$R$318,1),0)</f>
        <v>8</v>
      </c>
      <c r="QQ34" s="456">
        <f>IFERROR(MATCH(QR$33,Sheep!$R$311:$R$318,1),0)</f>
        <v>8</v>
      </c>
      <c r="QR34" s="456">
        <f>IFERROR(MATCH(QS$33,Sheep!$R$311:$R$318,1),0)</f>
        <v>8</v>
      </c>
      <c r="QS34" s="456">
        <f>IFERROR(MATCH(QT$33,Sheep!$R$311:$R$318,1),0)</f>
        <v>8</v>
      </c>
      <c r="QT34" s="456">
        <f>IFERROR(MATCH(QU$33,Sheep!$R$311:$R$318,1),0)</f>
        <v>8</v>
      </c>
      <c r="QU34" s="456">
        <f>IFERROR(MATCH(QV$33,Sheep!$R$311:$R$318,1),0)</f>
        <v>8</v>
      </c>
      <c r="QV34" s="456">
        <f>IFERROR(MATCH(QW$33,Sheep!$R$311:$R$318,1),0)</f>
        <v>8</v>
      </c>
      <c r="QW34" s="456">
        <f>IFERROR(MATCH(QX$33,Sheep!$R$311:$R$318,1),0)</f>
        <v>8</v>
      </c>
      <c r="QX34" s="456">
        <f>IFERROR(MATCH(QY$33,Sheep!$R$311:$R$318,1),0)</f>
        <v>8</v>
      </c>
      <c r="QY34" s="456">
        <f>IFERROR(MATCH(QZ$33,Sheep!$R$311:$R$318,1),0)</f>
        <v>8</v>
      </c>
      <c r="QZ34" s="456">
        <f>IFERROR(MATCH(RA$33,Sheep!$R$311:$R$318,1),0)</f>
        <v>8</v>
      </c>
      <c r="RA34" s="456">
        <f>IFERROR(MATCH(RB$33,Sheep!$R$311:$R$318,1),0)</f>
        <v>8</v>
      </c>
      <c r="RB34" s="456">
        <f>IFERROR(MATCH(RC$33,Sheep!$R$311:$R$318,1),0)</f>
        <v>8</v>
      </c>
      <c r="RC34" s="456">
        <f>IFERROR(MATCH(RD$33,Sheep!$R$311:$R$318,1),0)</f>
        <v>8</v>
      </c>
      <c r="RD34" s="456">
        <f>IFERROR(MATCH(RE$33,Sheep!$R$311:$R$318,1),0)</f>
        <v>8</v>
      </c>
      <c r="RE34" s="456">
        <f>IFERROR(MATCH(RF$33,Sheep!$R$311:$R$318,1),0)</f>
        <v>8</v>
      </c>
      <c r="RF34" s="456">
        <f>IFERROR(MATCH(RG$33,Sheep!$R$311:$R$318,1),0)</f>
        <v>8</v>
      </c>
      <c r="RG34" s="456">
        <f>IFERROR(MATCH(RH$33,Sheep!$R$311:$R$318,1),0)</f>
        <v>8</v>
      </c>
      <c r="RH34" s="456">
        <f>IFERROR(MATCH(RI$33,Sheep!$R$311:$R$318,1),0)</f>
        <v>8</v>
      </c>
      <c r="RI34" s="456">
        <f>IFERROR(MATCH(RJ$33,Sheep!$R$311:$R$318,1),0)</f>
        <v>8</v>
      </c>
      <c r="RJ34" s="456">
        <f>IFERROR(MATCH(RK$33,Sheep!$R$311:$R$318,1),0)</f>
        <v>8</v>
      </c>
      <c r="RK34" s="456">
        <f>IFERROR(MATCH(RL$33,Sheep!$R$311:$R$318,1),0)</f>
        <v>8</v>
      </c>
      <c r="RL34" s="456">
        <f>IFERROR(MATCH(RM$33,Sheep!$R$311:$R$318,1),0)</f>
        <v>8</v>
      </c>
      <c r="RM34" s="456">
        <f>IFERROR(MATCH(RN$33,Sheep!$R$311:$R$318,1),0)</f>
        <v>8</v>
      </c>
      <c r="RN34" s="456">
        <f>IFERROR(MATCH(RO$33,Sheep!$R$311:$R$318,1),0)</f>
        <v>8</v>
      </c>
      <c r="RO34" s="456">
        <f>IFERROR(MATCH(RP$33,Sheep!$R$311:$R$318,1),0)</f>
        <v>8</v>
      </c>
      <c r="RP34" s="456">
        <f>IFERROR(MATCH(RQ$33,Sheep!$R$311:$R$318,1),0)</f>
        <v>8</v>
      </c>
      <c r="RQ34" s="456">
        <f>IFERROR(MATCH(RR$33,Sheep!$R$311:$R$318,1),0)</f>
        <v>8</v>
      </c>
      <c r="RR34" s="456">
        <f>IFERROR(MATCH(RS$33,Sheep!$R$311:$R$318,1),0)</f>
        <v>8</v>
      </c>
      <c r="RS34" s="456">
        <f>IFERROR(MATCH(RT$33,Sheep!$R$311:$R$318,1),0)</f>
        <v>8</v>
      </c>
      <c r="RT34" s="456">
        <f>IFERROR(MATCH(RU$33,Sheep!$R$311:$R$318,1),0)</f>
        <v>8</v>
      </c>
      <c r="RU34" s="456">
        <f>IFERROR(MATCH(RV$33,Sheep!$R$311:$R$318,1),0)</f>
        <v>8</v>
      </c>
      <c r="RV34" s="456">
        <f>IFERROR(MATCH(RW$33,Sheep!$R$311:$R$318,1),0)</f>
        <v>8</v>
      </c>
      <c r="RW34" s="456">
        <f>IFERROR(MATCH(RX$33,Sheep!$R$311:$R$318,1),0)</f>
        <v>8</v>
      </c>
      <c r="RX34" s="456">
        <f>IFERROR(MATCH(RY$33,Sheep!$R$311:$R$318,1),0)</f>
        <v>8</v>
      </c>
      <c r="RY34" s="456">
        <f>IFERROR(MATCH(RZ$33,Sheep!$R$311:$R$318,1),0)</f>
        <v>8</v>
      </c>
      <c r="RZ34" s="456">
        <f>IFERROR(MATCH(SA$33,Sheep!$R$311:$R$318,1),0)</f>
        <v>8</v>
      </c>
      <c r="SA34" s="456">
        <f>IFERROR(MATCH(SB$33,Sheep!$R$311:$R$318,1),0)</f>
        <v>8</v>
      </c>
      <c r="SB34" s="456">
        <f>IFERROR(MATCH(SC$33,Sheep!$R$311:$R$318,1),0)</f>
        <v>8</v>
      </c>
      <c r="SC34" s="456">
        <f>IFERROR(MATCH(SD$33,Sheep!$R$311:$R$318,1),0)</f>
        <v>8</v>
      </c>
      <c r="SD34" s="456">
        <f>IFERROR(MATCH(SE$33,Sheep!$R$311:$R$318,1),0)</f>
        <v>8</v>
      </c>
      <c r="SE34" s="456">
        <f>IFERROR(MATCH(SF$33,Sheep!$R$311:$R$318,1),0)</f>
        <v>8</v>
      </c>
      <c r="SF34" s="456">
        <f>IFERROR(MATCH(SG$33,Sheep!$R$311:$R$318,1),0)</f>
        <v>8</v>
      </c>
      <c r="SG34" s="456">
        <f>IFERROR(MATCH(SH$33,Sheep!$R$311:$R$318,1),0)</f>
        <v>8</v>
      </c>
      <c r="SH34" s="456">
        <f>IFERROR(MATCH(SI$33,Sheep!$R$311:$R$318,1),0)</f>
        <v>8</v>
      </c>
      <c r="SI34" s="456">
        <f>IFERROR(MATCH(SJ$33,Sheep!$R$311:$R$318,1),0)</f>
        <v>0</v>
      </c>
      <c r="SJ34" s="260"/>
      <c r="SK34" s="262"/>
      <c r="SL34" s="250"/>
      <c r="SM34" s="250"/>
      <c r="SN34" s="250"/>
    </row>
    <row r="35" spans="1:508" hidden="1" outlineLevel="3" x14ac:dyDescent="0.25">
      <c r="A35" s="250"/>
      <c r="B35" s="259"/>
      <c r="C35" s="444">
        <f>INT($C$29)+3</f>
        <v>4</v>
      </c>
      <c r="D35" s="260"/>
      <c r="E35" s="330"/>
      <c r="F35" s="330"/>
      <c r="G35" s="260"/>
      <c r="H35" s="274"/>
      <c r="I35" s="274"/>
      <c r="J35" s="455" t="s">
        <v>701</v>
      </c>
      <c r="K35" s="493">
        <f>IFERROR(INDEX(Sheep!$R$311:$R$318,K34,1),0)</f>
        <v>0</v>
      </c>
      <c r="L35" s="493">
        <f>IFERROR(INDEX(Sheep!$R$311:$R$318,L34,1),0)</f>
        <v>0</v>
      </c>
      <c r="M35" s="493">
        <f>IFERROR(INDEX(Sheep!$R$311:$R$318,M34,1),0)</f>
        <v>0</v>
      </c>
      <c r="N35" s="493">
        <f>IFERROR(INDEX(Sheep!$R$311:$R$318,N34,1),0)</f>
        <v>0</v>
      </c>
      <c r="O35" s="493">
        <f>IFERROR(INDEX(Sheep!$R$311:$R$318,O34,1),0)</f>
        <v>0</v>
      </c>
      <c r="P35" s="493">
        <f>IFERROR(INDEX(Sheep!$R$311:$R$318,P34,1),0)</f>
        <v>0</v>
      </c>
      <c r="Q35" s="493">
        <f>IFERROR(INDEX(Sheep!$R$311:$R$318,Q34,1),0)</f>
        <v>0</v>
      </c>
      <c r="R35" s="493">
        <f>IFERROR(INDEX(Sheep!$R$311:$R$318,R34,1),0)</f>
        <v>0</v>
      </c>
      <c r="S35" s="493">
        <f>IFERROR(INDEX(Sheep!$R$311:$R$318,S34,1),0)</f>
        <v>0</v>
      </c>
      <c r="T35" s="493">
        <f>IFERROR(INDEX(Sheep!$R$311:$R$318,T34,1),0)</f>
        <v>0</v>
      </c>
      <c r="U35" s="493">
        <f>IFERROR(INDEX(Sheep!$R$311:$R$318,U34,1),0)</f>
        <v>0</v>
      </c>
      <c r="V35" s="493">
        <f>IFERROR(INDEX(Sheep!$R$311:$R$318,V34,1),0)</f>
        <v>0</v>
      </c>
      <c r="W35" s="493">
        <f>IFERROR(INDEX(Sheep!$R$311:$R$318,W34,1),0)</f>
        <v>0</v>
      </c>
      <c r="X35" s="493">
        <f>IFERROR(INDEX(Sheep!$R$311:$R$318,X34,1),0)</f>
        <v>0</v>
      </c>
      <c r="Y35" s="493">
        <f>IFERROR(INDEX(Sheep!$R$311:$R$318,Y34,1),0)</f>
        <v>0</v>
      </c>
      <c r="Z35" s="493">
        <f>IFERROR(INDEX(Sheep!$R$311:$R$318,Z34,1),0)</f>
        <v>0</v>
      </c>
      <c r="AA35" s="493">
        <f>IFERROR(INDEX(Sheep!$R$311:$R$318,AA34,1),0)</f>
        <v>0</v>
      </c>
      <c r="AB35" s="493">
        <f>IFERROR(INDEX(Sheep!$R$311:$R$318,AB34,1),0)</f>
        <v>0</v>
      </c>
      <c r="AC35" s="493">
        <f>IFERROR(INDEX(Sheep!$R$311:$R$318,AC34,1),0)</f>
        <v>0</v>
      </c>
      <c r="AD35" s="493">
        <f>IFERROR(INDEX(Sheep!$R$311:$R$318,AD34,1),0)</f>
        <v>0</v>
      </c>
      <c r="AE35" s="493">
        <f>IFERROR(INDEX(Sheep!$R$311:$R$318,AE34,1),0)</f>
        <v>0</v>
      </c>
      <c r="AF35" s="493">
        <f>IFERROR(INDEX(Sheep!$R$311:$R$318,AF34,1),0)</f>
        <v>0</v>
      </c>
      <c r="AG35" s="493">
        <f>IFERROR(INDEX(Sheep!$R$311:$R$318,AG34,1),0)</f>
        <v>0</v>
      </c>
      <c r="AH35" s="493">
        <f>IFERROR(INDEX(Sheep!$R$311:$R$318,AH34,1),0)</f>
        <v>0</v>
      </c>
      <c r="AI35" s="493">
        <f>IFERROR(INDEX(Sheep!$R$311:$R$318,AI34,1),0)</f>
        <v>0</v>
      </c>
      <c r="AJ35" s="493">
        <f>IFERROR(INDEX(Sheep!$R$311:$R$318,AJ34,1),0)</f>
        <v>0</v>
      </c>
      <c r="AK35" s="493">
        <f>IFERROR(INDEX(Sheep!$R$311:$R$318,AK34,1),0)</f>
        <v>0</v>
      </c>
      <c r="AL35" s="493">
        <f>IFERROR(INDEX(Sheep!$R$311:$R$318,AL34,1),0)</f>
        <v>0</v>
      </c>
      <c r="AM35" s="493">
        <f>IFERROR(INDEX(Sheep!$R$311:$R$318,AM34,1),0)</f>
        <v>0</v>
      </c>
      <c r="AN35" s="493">
        <f>IFERROR(INDEX(Sheep!$R$311:$R$318,AN34,1),0)</f>
        <v>0</v>
      </c>
      <c r="AO35" s="493">
        <f>IFERROR(INDEX(Sheep!$R$311:$R$318,AO34,1),0)</f>
        <v>0</v>
      </c>
      <c r="AP35" s="493">
        <f>IFERROR(INDEX(Sheep!$R$311:$R$318,AP34,1),0)</f>
        <v>0</v>
      </c>
      <c r="AQ35" s="493">
        <f>IFERROR(INDEX(Sheep!$R$311:$R$318,AQ34,1),0)</f>
        <v>0</v>
      </c>
      <c r="AR35" s="493">
        <f>IFERROR(INDEX(Sheep!$R$311:$R$318,AR34,1),0)</f>
        <v>0</v>
      </c>
      <c r="AS35" s="493">
        <f>IFERROR(INDEX(Sheep!$R$311:$R$318,AS34,1),0)</f>
        <v>0</v>
      </c>
      <c r="AT35" s="493">
        <f>IFERROR(INDEX(Sheep!$R$311:$R$318,AT34,1),0)</f>
        <v>0</v>
      </c>
      <c r="AU35" s="493">
        <f>IFERROR(INDEX(Sheep!$R$311:$R$318,AU34,1),0)</f>
        <v>0</v>
      </c>
      <c r="AV35" s="493">
        <f>IFERROR(INDEX(Sheep!$R$311:$R$318,AV34,1),0)</f>
        <v>0</v>
      </c>
      <c r="AW35" s="493">
        <f>IFERROR(INDEX(Sheep!$R$311:$R$318,AW34,1),0)</f>
        <v>0</v>
      </c>
      <c r="AX35" s="493">
        <f>IFERROR(INDEX(Sheep!$R$311:$R$318,AX34,1),0)</f>
        <v>0</v>
      </c>
      <c r="AY35" s="493">
        <f>IFERROR(INDEX(Sheep!$R$311:$R$318,AY34,1),0)</f>
        <v>0</v>
      </c>
      <c r="AZ35" s="493">
        <f>IFERROR(INDEX(Sheep!$R$311:$R$318,AZ34,1),0)</f>
        <v>0</v>
      </c>
      <c r="BA35" s="493">
        <f>IFERROR(INDEX(Sheep!$R$311:$R$318,BA34,1),0)</f>
        <v>0</v>
      </c>
      <c r="BB35" s="493">
        <f>IFERROR(INDEX(Sheep!$R$311:$R$318,BB34,1),0)</f>
        <v>0</v>
      </c>
      <c r="BC35" s="493">
        <f>IFERROR(INDEX(Sheep!$R$311:$R$318,BC34,1),0)</f>
        <v>0</v>
      </c>
      <c r="BD35" s="493">
        <f>IFERROR(INDEX(Sheep!$R$311:$R$318,BD34,1),0)</f>
        <v>0</v>
      </c>
      <c r="BE35" s="493">
        <f>IFERROR(INDEX(Sheep!$R$311:$R$318,BE34,1),0)</f>
        <v>0</v>
      </c>
      <c r="BF35" s="493">
        <f>IFERROR(INDEX(Sheep!$R$311:$R$318,BF34,1),0)</f>
        <v>0</v>
      </c>
      <c r="BG35" s="493">
        <f>IFERROR(INDEX(Sheep!$R$311:$R$318,BG34,1),0)</f>
        <v>0</v>
      </c>
      <c r="BH35" s="493">
        <f>IFERROR(INDEX(Sheep!$R$311:$R$318,BH34,1),0)</f>
        <v>43816</v>
      </c>
      <c r="BI35" s="493">
        <f>IFERROR(INDEX(Sheep!$R$311:$R$318,BI34,1),0)</f>
        <v>43816</v>
      </c>
      <c r="BJ35" s="493">
        <f>IFERROR(INDEX(Sheep!$R$311:$R$318,BJ34,1),0)</f>
        <v>43816</v>
      </c>
      <c r="BK35" s="493">
        <f>IFERROR(INDEX(Sheep!$R$311:$R$318,BK34,1),0)</f>
        <v>43816</v>
      </c>
      <c r="BL35" s="493">
        <f>IFERROR(INDEX(Sheep!$R$311:$R$318,BL34,1),0)</f>
        <v>43816</v>
      </c>
      <c r="BM35" s="493">
        <f>IFERROR(INDEX(Sheep!$R$311:$R$318,BM34,1),0)</f>
        <v>43816</v>
      </c>
      <c r="BN35" s="493">
        <f>IFERROR(INDEX(Sheep!$R$311:$R$318,BN34,1),0)</f>
        <v>43816</v>
      </c>
      <c r="BO35" s="493">
        <f>IFERROR(INDEX(Sheep!$R$311:$R$318,BO34,1),0)</f>
        <v>43816</v>
      </c>
      <c r="BP35" s="493">
        <f>IFERROR(INDEX(Sheep!$R$311:$R$318,BP34,1),0)</f>
        <v>43816</v>
      </c>
      <c r="BQ35" s="493">
        <f>IFERROR(INDEX(Sheep!$R$311:$R$318,BQ34,1),0)</f>
        <v>43816</v>
      </c>
      <c r="BR35" s="493">
        <f>IFERROR(INDEX(Sheep!$R$311:$R$318,BR34,1),0)</f>
        <v>43816</v>
      </c>
      <c r="BS35" s="493">
        <f>IFERROR(INDEX(Sheep!$R$311:$R$318,BS34,1),0)</f>
        <v>43816</v>
      </c>
      <c r="BT35" s="493">
        <f>IFERROR(INDEX(Sheep!$R$311:$R$318,BT34,1),0)</f>
        <v>43816</v>
      </c>
      <c r="BU35" s="493">
        <f>IFERROR(INDEX(Sheep!$R$311:$R$318,BU34,1),0)</f>
        <v>43816</v>
      </c>
      <c r="BV35" s="493">
        <f>IFERROR(INDEX(Sheep!$R$311:$R$318,BV34,1),0)</f>
        <v>43816</v>
      </c>
      <c r="BW35" s="493">
        <f>IFERROR(INDEX(Sheep!$R$311:$R$318,BW34,1),0)</f>
        <v>43816</v>
      </c>
      <c r="BX35" s="493">
        <f>IFERROR(INDEX(Sheep!$R$311:$R$318,BX34,1),0)</f>
        <v>43816</v>
      </c>
      <c r="BY35" s="493">
        <f>IFERROR(INDEX(Sheep!$R$311:$R$318,BY34,1),0)</f>
        <v>43816</v>
      </c>
      <c r="BZ35" s="493">
        <f>IFERROR(INDEX(Sheep!$R$311:$R$318,BZ34,1),0)</f>
        <v>43816</v>
      </c>
      <c r="CA35" s="493">
        <f>IFERROR(INDEX(Sheep!$R$311:$R$318,CA34,1),0)</f>
        <v>43816</v>
      </c>
      <c r="CB35" s="493">
        <f>IFERROR(INDEX(Sheep!$R$311:$R$318,CB34,1),0)</f>
        <v>43816</v>
      </c>
      <c r="CC35" s="493">
        <f>IFERROR(INDEX(Sheep!$R$311:$R$318,CC34,1),0)</f>
        <v>43816</v>
      </c>
      <c r="CD35" s="493">
        <f>IFERROR(INDEX(Sheep!$R$311:$R$318,CD34,1),0)</f>
        <v>43816</v>
      </c>
      <c r="CE35" s="493">
        <f>IFERROR(INDEX(Sheep!$R$311:$R$318,CE34,1),0)</f>
        <v>43816</v>
      </c>
      <c r="CF35" s="493">
        <f>IFERROR(INDEX(Sheep!$R$311:$R$318,CF34,1),0)</f>
        <v>43816</v>
      </c>
      <c r="CG35" s="493">
        <f>IFERROR(INDEX(Sheep!$R$311:$R$318,CG34,1),0)</f>
        <v>43816</v>
      </c>
      <c r="CH35" s="493">
        <f>IFERROR(INDEX(Sheep!$R$311:$R$318,CH34,1),0)</f>
        <v>43816</v>
      </c>
      <c r="CI35" s="493">
        <f>IFERROR(INDEX(Sheep!$R$311:$R$318,CI34,1),0)</f>
        <v>43816</v>
      </c>
      <c r="CJ35" s="493">
        <f>IFERROR(INDEX(Sheep!$R$311:$R$318,CJ34,1),0)</f>
        <v>43816</v>
      </c>
      <c r="CK35" s="493">
        <f>IFERROR(INDEX(Sheep!$R$311:$R$318,CK34,1),0)</f>
        <v>43816</v>
      </c>
      <c r="CL35" s="493">
        <f>IFERROR(INDEX(Sheep!$R$311:$R$318,CL34,1),0)</f>
        <v>43816</v>
      </c>
      <c r="CM35" s="493">
        <f>IFERROR(INDEX(Sheep!$R$311:$R$318,CM34,1),0)</f>
        <v>43816</v>
      </c>
      <c r="CN35" s="493">
        <f>IFERROR(INDEX(Sheep!$R$311:$R$318,CN34,1),0)</f>
        <v>43816</v>
      </c>
      <c r="CO35" s="493">
        <f>IFERROR(INDEX(Sheep!$R$311:$R$318,CO34,1),0)</f>
        <v>43816</v>
      </c>
      <c r="CP35" s="493">
        <f>IFERROR(INDEX(Sheep!$R$311:$R$318,CP34,1),0)</f>
        <v>43816</v>
      </c>
      <c r="CQ35" s="493">
        <f>IFERROR(INDEX(Sheep!$R$311:$R$318,CQ34,1),0)</f>
        <v>43816</v>
      </c>
      <c r="CR35" s="493">
        <f>IFERROR(INDEX(Sheep!$R$311:$R$318,CR34,1),0)</f>
        <v>43816</v>
      </c>
      <c r="CS35" s="493">
        <f>IFERROR(INDEX(Sheep!$R$311:$R$318,CS34,1),0)</f>
        <v>43816</v>
      </c>
      <c r="CT35" s="493">
        <f>IFERROR(INDEX(Sheep!$R$311:$R$318,CT34,1),0)</f>
        <v>43816</v>
      </c>
      <c r="CU35" s="493">
        <f>IFERROR(INDEX(Sheep!$R$311:$R$318,CU34,1),0)</f>
        <v>43816</v>
      </c>
      <c r="CV35" s="493">
        <f>IFERROR(INDEX(Sheep!$R$311:$R$318,CV34,1),0)</f>
        <v>43816</v>
      </c>
      <c r="CW35" s="493">
        <f>IFERROR(INDEX(Sheep!$R$311:$R$318,CW34,1),0)</f>
        <v>43816</v>
      </c>
      <c r="CX35" s="493">
        <f>IFERROR(INDEX(Sheep!$R$311:$R$318,CX34,1),0)</f>
        <v>43816</v>
      </c>
      <c r="CY35" s="493">
        <f>IFERROR(INDEX(Sheep!$R$311:$R$318,CY34,1),0)</f>
        <v>43816</v>
      </c>
      <c r="CZ35" s="493">
        <f>IFERROR(INDEX(Sheep!$R$311:$R$318,CZ34,1),0)</f>
        <v>43816</v>
      </c>
      <c r="DA35" s="493">
        <f>IFERROR(INDEX(Sheep!$R$311:$R$318,DA34,1),0)</f>
        <v>43816</v>
      </c>
      <c r="DB35" s="493">
        <f>IFERROR(INDEX(Sheep!$R$311:$R$318,DB34,1),0)</f>
        <v>43816</v>
      </c>
      <c r="DC35" s="493">
        <f>IFERROR(INDEX(Sheep!$R$311:$R$318,DC34,1),0)</f>
        <v>43816</v>
      </c>
      <c r="DD35" s="493">
        <f>IFERROR(INDEX(Sheep!$R$311:$R$318,DD34,1),0)</f>
        <v>43816</v>
      </c>
      <c r="DE35" s="493">
        <f>IFERROR(INDEX(Sheep!$R$311:$R$318,DE34,1),0)</f>
        <v>43816</v>
      </c>
      <c r="DF35" s="493">
        <f>IFERROR(INDEX(Sheep!$R$311:$R$318,DF34,1),0)</f>
        <v>43816</v>
      </c>
      <c r="DG35" s="493">
        <f>IFERROR(INDEX(Sheep!$R$311:$R$318,DG34,1),0)</f>
        <v>43816</v>
      </c>
      <c r="DH35" s="493">
        <f>IFERROR(INDEX(Sheep!$R$311:$R$318,DH34,1),0)</f>
        <v>44181</v>
      </c>
      <c r="DI35" s="493">
        <f>IFERROR(INDEX(Sheep!$R$311:$R$318,DI34,1),0)</f>
        <v>44181</v>
      </c>
      <c r="DJ35" s="493">
        <f>IFERROR(INDEX(Sheep!$R$311:$R$318,DJ34,1),0)</f>
        <v>44181</v>
      </c>
      <c r="DK35" s="493">
        <f>IFERROR(INDEX(Sheep!$R$311:$R$318,DK34,1),0)</f>
        <v>44181</v>
      </c>
      <c r="DL35" s="493">
        <f>IFERROR(INDEX(Sheep!$R$311:$R$318,DL34,1),0)</f>
        <v>44181</v>
      </c>
      <c r="DM35" s="493">
        <f>IFERROR(INDEX(Sheep!$R$311:$R$318,DM34,1),0)</f>
        <v>44181</v>
      </c>
      <c r="DN35" s="493">
        <f>IFERROR(INDEX(Sheep!$R$311:$R$318,DN34,1),0)</f>
        <v>44181</v>
      </c>
      <c r="DO35" s="493">
        <f>IFERROR(INDEX(Sheep!$R$311:$R$318,DO34,1),0)</f>
        <v>44181</v>
      </c>
      <c r="DP35" s="493">
        <f>IFERROR(INDEX(Sheep!$R$311:$R$318,DP34,1),0)</f>
        <v>44181</v>
      </c>
      <c r="DQ35" s="493">
        <f>IFERROR(INDEX(Sheep!$R$311:$R$318,DQ34,1),0)</f>
        <v>44181</v>
      </c>
      <c r="DR35" s="493">
        <f>IFERROR(INDEX(Sheep!$R$311:$R$318,DR34,1),0)</f>
        <v>44181</v>
      </c>
      <c r="DS35" s="493">
        <f>IFERROR(INDEX(Sheep!$R$311:$R$318,DS34,1),0)</f>
        <v>44181</v>
      </c>
      <c r="DT35" s="493">
        <f>IFERROR(INDEX(Sheep!$R$311:$R$318,DT34,1),0)</f>
        <v>44181</v>
      </c>
      <c r="DU35" s="493">
        <f>IFERROR(INDEX(Sheep!$R$311:$R$318,DU34,1),0)</f>
        <v>44181</v>
      </c>
      <c r="DV35" s="493">
        <f>IFERROR(INDEX(Sheep!$R$311:$R$318,DV34,1),0)</f>
        <v>44181</v>
      </c>
      <c r="DW35" s="493">
        <f>IFERROR(INDEX(Sheep!$R$311:$R$318,DW34,1),0)</f>
        <v>44181</v>
      </c>
      <c r="DX35" s="493">
        <f>IFERROR(INDEX(Sheep!$R$311:$R$318,DX34,1),0)</f>
        <v>44181</v>
      </c>
      <c r="DY35" s="493">
        <f>IFERROR(INDEX(Sheep!$R$311:$R$318,DY34,1),0)</f>
        <v>44181</v>
      </c>
      <c r="DZ35" s="493">
        <f>IFERROR(INDEX(Sheep!$R$311:$R$318,DZ34,1),0)</f>
        <v>44181</v>
      </c>
      <c r="EA35" s="493">
        <f>IFERROR(INDEX(Sheep!$R$311:$R$318,EA34,1),0)</f>
        <v>44181</v>
      </c>
      <c r="EB35" s="493">
        <f>IFERROR(INDEX(Sheep!$R$311:$R$318,EB34,1),0)</f>
        <v>44181</v>
      </c>
      <c r="EC35" s="493">
        <f>IFERROR(INDEX(Sheep!$R$311:$R$318,EC34,1),0)</f>
        <v>44181</v>
      </c>
      <c r="ED35" s="493">
        <f>IFERROR(INDEX(Sheep!$R$311:$R$318,ED34,1),0)</f>
        <v>44181</v>
      </c>
      <c r="EE35" s="493">
        <f>IFERROR(INDEX(Sheep!$R$311:$R$318,EE34,1),0)</f>
        <v>44181</v>
      </c>
      <c r="EF35" s="493">
        <f>IFERROR(INDEX(Sheep!$R$311:$R$318,EF34,1),0)</f>
        <v>44181</v>
      </c>
      <c r="EG35" s="493">
        <f>IFERROR(INDEX(Sheep!$R$311:$R$318,EG34,1),0)</f>
        <v>44181</v>
      </c>
      <c r="EH35" s="493">
        <f>IFERROR(INDEX(Sheep!$R$311:$R$318,EH34,1),0)</f>
        <v>44181</v>
      </c>
      <c r="EI35" s="493">
        <f>IFERROR(INDEX(Sheep!$R$311:$R$318,EI34,1),0)</f>
        <v>44181</v>
      </c>
      <c r="EJ35" s="493">
        <f>IFERROR(INDEX(Sheep!$R$311:$R$318,EJ34,1),0)</f>
        <v>44181</v>
      </c>
      <c r="EK35" s="493">
        <f>IFERROR(INDEX(Sheep!$R$311:$R$318,EK34,1),0)</f>
        <v>44181</v>
      </c>
      <c r="EL35" s="493">
        <f>IFERROR(INDEX(Sheep!$R$311:$R$318,EL34,1),0)</f>
        <v>44181</v>
      </c>
      <c r="EM35" s="493">
        <f>IFERROR(INDEX(Sheep!$R$311:$R$318,EM34,1),0)</f>
        <v>44181</v>
      </c>
      <c r="EN35" s="493">
        <f>IFERROR(INDEX(Sheep!$R$311:$R$318,EN34,1),0)</f>
        <v>44181</v>
      </c>
      <c r="EO35" s="493">
        <f>IFERROR(INDEX(Sheep!$R$311:$R$318,EO34,1),0)</f>
        <v>44181</v>
      </c>
      <c r="EP35" s="493">
        <f>IFERROR(INDEX(Sheep!$R$311:$R$318,EP34,1),0)</f>
        <v>44181</v>
      </c>
      <c r="EQ35" s="493">
        <f>IFERROR(INDEX(Sheep!$R$311:$R$318,EQ34,1),0)</f>
        <v>44181</v>
      </c>
      <c r="ER35" s="493">
        <f>IFERROR(INDEX(Sheep!$R$311:$R$318,ER34,1),0)</f>
        <v>44181</v>
      </c>
      <c r="ES35" s="493">
        <f>IFERROR(INDEX(Sheep!$R$311:$R$318,ES34,1),0)</f>
        <v>44181</v>
      </c>
      <c r="ET35" s="493">
        <f>IFERROR(INDEX(Sheep!$R$311:$R$318,ET34,1),0)</f>
        <v>44181</v>
      </c>
      <c r="EU35" s="493">
        <f>IFERROR(INDEX(Sheep!$R$311:$R$318,EU34,1),0)</f>
        <v>44181</v>
      </c>
      <c r="EV35" s="493">
        <f>IFERROR(INDEX(Sheep!$R$311:$R$318,EV34,1),0)</f>
        <v>44181</v>
      </c>
      <c r="EW35" s="493">
        <f>IFERROR(INDEX(Sheep!$R$311:$R$318,EW34,1),0)</f>
        <v>44181</v>
      </c>
      <c r="EX35" s="493">
        <f>IFERROR(INDEX(Sheep!$R$311:$R$318,EX34,1),0)</f>
        <v>44181</v>
      </c>
      <c r="EY35" s="493">
        <f>IFERROR(INDEX(Sheep!$R$311:$R$318,EY34,1),0)</f>
        <v>44181</v>
      </c>
      <c r="EZ35" s="493">
        <f>IFERROR(INDEX(Sheep!$R$311:$R$318,EZ34,1),0)</f>
        <v>44181</v>
      </c>
      <c r="FA35" s="493">
        <f>IFERROR(INDEX(Sheep!$R$311:$R$318,FA34,1),0)</f>
        <v>44181</v>
      </c>
      <c r="FB35" s="493">
        <f>IFERROR(INDEX(Sheep!$R$311:$R$318,FB34,1),0)</f>
        <v>44181</v>
      </c>
      <c r="FC35" s="493">
        <f>IFERROR(INDEX(Sheep!$R$311:$R$318,FC34,1),0)</f>
        <v>44181</v>
      </c>
      <c r="FD35" s="493">
        <f>IFERROR(INDEX(Sheep!$R$311:$R$318,FD34,1),0)</f>
        <v>44181</v>
      </c>
      <c r="FE35" s="493">
        <f>IFERROR(INDEX(Sheep!$R$311:$R$318,FE34,1),0)</f>
        <v>44181</v>
      </c>
      <c r="FF35" s="493">
        <f>IFERROR(INDEX(Sheep!$R$311:$R$318,FF34,1),0)</f>
        <v>44181</v>
      </c>
      <c r="FG35" s="493">
        <f>IFERROR(INDEX(Sheep!$R$311:$R$318,FG34,1),0)</f>
        <v>44181</v>
      </c>
      <c r="FH35" s="493">
        <f>IFERROR(INDEX(Sheep!$R$311:$R$318,FH34,1),0)</f>
        <v>44546</v>
      </c>
      <c r="FI35" s="493">
        <f>IFERROR(INDEX(Sheep!$R$311:$R$318,FI34,1),0)</f>
        <v>44546</v>
      </c>
      <c r="FJ35" s="493">
        <f>IFERROR(INDEX(Sheep!$R$311:$R$318,FJ34,1),0)</f>
        <v>44546</v>
      </c>
      <c r="FK35" s="493">
        <f>IFERROR(INDEX(Sheep!$R$311:$R$318,FK34,1),0)</f>
        <v>44546</v>
      </c>
      <c r="FL35" s="493">
        <f>IFERROR(INDEX(Sheep!$R$311:$R$318,FL34,1),0)</f>
        <v>44546</v>
      </c>
      <c r="FM35" s="493">
        <f>IFERROR(INDEX(Sheep!$R$311:$R$318,FM34,1),0)</f>
        <v>44546</v>
      </c>
      <c r="FN35" s="493">
        <f>IFERROR(INDEX(Sheep!$R$311:$R$318,FN34,1),0)</f>
        <v>44546</v>
      </c>
      <c r="FO35" s="493">
        <f>IFERROR(INDEX(Sheep!$R$311:$R$318,FO34,1),0)</f>
        <v>44546</v>
      </c>
      <c r="FP35" s="493">
        <f>IFERROR(INDEX(Sheep!$R$311:$R$318,FP34,1),0)</f>
        <v>44546</v>
      </c>
      <c r="FQ35" s="493">
        <f>IFERROR(INDEX(Sheep!$R$311:$R$318,FQ34,1),0)</f>
        <v>44546</v>
      </c>
      <c r="FR35" s="493">
        <f>IFERROR(INDEX(Sheep!$R$311:$R$318,FR34,1),0)</f>
        <v>44546</v>
      </c>
      <c r="FS35" s="493">
        <f>IFERROR(INDEX(Sheep!$R$311:$R$318,FS34,1),0)</f>
        <v>44546</v>
      </c>
      <c r="FT35" s="493">
        <f>IFERROR(INDEX(Sheep!$R$311:$R$318,FT34,1),0)</f>
        <v>44546</v>
      </c>
      <c r="FU35" s="493">
        <f>IFERROR(INDEX(Sheep!$R$311:$R$318,FU34,1),0)</f>
        <v>44546</v>
      </c>
      <c r="FV35" s="493">
        <f>IFERROR(INDEX(Sheep!$R$311:$R$318,FV34,1),0)</f>
        <v>44546</v>
      </c>
      <c r="FW35" s="493">
        <f>IFERROR(INDEX(Sheep!$R$311:$R$318,FW34,1),0)</f>
        <v>44546</v>
      </c>
      <c r="FX35" s="493">
        <f>IFERROR(INDEX(Sheep!$R$311:$R$318,FX34,1),0)</f>
        <v>44546</v>
      </c>
      <c r="FY35" s="493">
        <f>IFERROR(INDEX(Sheep!$R$311:$R$318,FY34,1),0)</f>
        <v>44546</v>
      </c>
      <c r="FZ35" s="493">
        <f>IFERROR(INDEX(Sheep!$R$311:$R$318,FZ34,1),0)</f>
        <v>44546</v>
      </c>
      <c r="GA35" s="493">
        <f>IFERROR(INDEX(Sheep!$R$311:$R$318,GA34,1),0)</f>
        <v>44546</v>
      </c>
      <c r="GB35" s="493">
        <f>IFERROR(INDEX(Sheep!$R$311:$R$318,GB34,1),0)</f>
        <v>44546</v>
      </c>
      <c r="GC35" s="493">
        <f>IFERROR(INDEX(Sheep!$R$311:$R$318,GC34,1),0)</f>
        <v>44546</v>
      </c>
      <c r="GD35" s="493">
        <f>IFERROR(INDEX(Sheep!$R$311:$R$318,GD34,1),0)</f>
        <v>44546</v>
      </c>
      <c r="GE35" s="493">
        <f>IFERROR(INDEX(Sheep!$R$311:$R$318,GE34,1),0)</f>
        <v>44546</v>
      </c>
      <c r="GF35" s="493">
        <f>IFERROR(INDEX(Sheep!$R$311:$R$318,GF34,1),0)</f>
        <v>44546</v>
      </c>
      <c r="GG35" s="493">
        <f>IFERROR(INDEX(Sheep!$R$311:$R$318,GG34,1),0)</f>
        <v>44546</v>
      </c>
      <c r="GH35" s="493">
        <f>IFERROR(INDEX(Sheep!$R$311:$R$318,GH34,1),0)</f>
        <v>44546</v>
      </c>
      <c r="GI35" s="493">
        <f>IFERROR(INDEX(Sheep!$R$311:$R$318,GI34,1),0)</f>
        <v>44546</v>
      </c>
      <c r="GJ35" s="493">
        <f>IFERROR(INDEX(Sheep!$R$311:$R$318,GJ34,1),0)</f>
        <v>44546</v>
      </c>
      <c r="GK35" s="493">
        <f>IFERROR(INDEX(Sheep!$R$311:$R$318,GK34,1),0)</f>
        <v>44546</v>
      </c>
      <c r="GL35" s="493">
        <f>IFERROR(INDEX(Sheep!$R$311:$R$318,GL34,1),0)</f>
        <v>44546</v>
      </c>
      <c r="GM35" s="493">
        <f>IFERROR(INDEX(Sheep!$R$311:$R$318,GM34,1),0)</f>
        <v>44546</v>
      </c>
      <c r="GN35" s="493">
        <f>IFERROR(INDEX(Sheep!$R$311:$R$318,GN34,1),0)</f>
        <v>44546</v>
      </c>
      <c r="GO35" s="493">
        <f>IFERROR(INDEX(Sheep!$R$311:$R$318,GO34,1),0)</f>
        <v>44546</v>
      </c>
      <c r="GP35" s="493">
        <f>IFERROR(INDEX(Sheep!$R$311:$R$318,GP34,1),0)</f>
        <v>44546</v>
      </c>
      <c r="GQ35" s="493">
        <f>IFERROR(INDEX(Sheep!$R$311:$R$318,GQ34,1),0)</f>
        <v>44546</v>
      </c>
      <c r="GR35" s="493">
        <f>IFERROR(INDEX(Sheep!$R$311:$R$318,GR34,1),0)</f>
        <v>44546</v>
      </c>
      <c r="GS35" s="493">
        <f>IFERROR(INDEX(Sheep!$R$311:$R$318,GS34,1),0)</f>
        <v>44546</v>
      </c>
      <c r="GT35" s="493">
        <f>IFERROR(INDEX(Sheep!$R$311:$R$318,GT34,1),0)</f>
        <v>44546</v>
      </c>
      <c r="GU35" s="493">
        <f>IFERROR(INDEX(Sheep!$R$311:$R$318,GU34,1),0)</f>
        <v>44546</v>
      </c>
      <c r="GV35" s="493">
        <f>IFERROR(INDEX(Sheep!$R$311:$R$318,GV34,1),0)</f>
        <v>44546</v>
      </c>
      <c r="GW35" s="493">
        <f>IFERROR(INDEX(Sheep!$R$311:$R$318,GW34,1),0)</f>
        <v>44546</v>
      </c>
      <c r="GX35" s="493">
        <f>IFERROR(INDEX(Sheep!$R$311:$R$318,GX34,1),0)</f>
        <v>44546</v>
      </c>
      <c r="GY35" s="493">
        <f>IFERROR(INDEX(Sheep!$R$311:$R$318,GY34,1),0)</f>
        <v>44546</v>
      </c>
      <c r="GZ35" s="493">
        <f>IFERROR(INDEX(Sheep!$R$311:$R$318,GZ34,1),0)</f>
        <v>44546</v>
      </c>
      <c r="HA35" s="493">
        <f>IFERROR(INDEX(Sheep!$R$311:$R$318,HA34,1),0)</f>
        <v>44546</v>
      </c>
      <c r="HB35" s="493">
        <f>IFERROR(INDEX(Sheep!$R$311:$R$318,HB34,1),0)</f>
        <v>44546</v>
      </c>
      <c r="HC35" s="493">
        <f>IFERROR(INDEX(Sheep!$R$311:$R$318,HC34,1),0)</f>
        <v>44546</v>
      </c>
      <c r="HD35" s="493">
        <f>IFERROR(INDEX(Sheep!$R$311:$R$318,HD34,1),0)</f>
        <v>44546</v>
      </c>
      <c r="HE35" s="493">
        <f>IFERROR(INDEX(Sheep!$R$311:$R$318,HE34,1),0)</f>
        <v>44546</v>
      </c>
      <c r="HF35" s="493">
        <f>IFERROR(INDEX(Sheep!$R$311:$R$318,HF34,1),0)</f>
        <v>44546</v>
      </c>
      <c r="HG35" s="493">
        <f>IFERROR(INDEX(Sheep!$R$311:$R$318,HG34,1),0)</f>
        <v>44546</v>
      </c>
      <c r="HH35" s="493">
        <f>IFERROR(INDEX(Sheep!$R$311:$R$318,HH34,1),0)</f>
        <v>44911</v>
      </c>
      <c r="HI35" s="493">
        <f>IFERROR(INDEX(Sheep!$R$311:$R$318,HI34,1),0)</f>
        <v>44911</v>
      </c>
      <c r="HJ35" s="493">
        <f>IFERROR(INDEX(Sheep!$R$311:$R$318,HJ34,1),0)</f>
        <v>44911</v>
      </c>
      <c r="HK35" s="493">
        <f>IFERROR(INDEX(Sheep!$R$311:$R$318,HK34,1),0)</f>
        <v>44911</v>
      </c>
      <c r="HL35" s="493">
        <f>IFERROR(INDEX(Sheep!$R$311:$R$318,HL34,1),0)</f>
        <v>44911</v>
      </c>
      <c r="HM35" s="493">
        <f>IFERROR(INDEX(Sheep!$R$311:$R$318,HM34,1),0)</f>
        <v>44911</v>
      </c>
      <c r="HN35" s="493">
        <f>IFERROR(INDEX(Sheep!$R$311:$R$318,HN34,1),0)</f>
        <v>44911</v>
      </c>
      <c r="HO35" s="493">
        <f>IFERROR(INDEX(Sheep!$R$311:$R$318,HO34,1),0)</f>
        <v>44911</v>
      </c>
      <c r="HP35" s="493">
        <f>IFERROR(INDEX(Sheep!$R$311:$R$318,HP34,1),0)</f>
        <v>44911</v>
      </c>
      <c r="HQ35" s="493">
        <f>IFERROR(INDEX(Sheep!$R$311:$R$318,HQ34,1),0)</f>
        <v>44911</v>
      </c>
      <c r="HR35" s="493">
        <f>IFERROR(INDEX(Sheep!$R$311:$R$318,HR34,1),0)</f>
        <v>44911</v>
      </c>
      <c r="HS35" s="493">
        <f>IFERROR(INDEX(Sheep!$R$311:$R$318,HS34,1),0)</f>
        <v>44911</v>
      </c>
      <c r="HT35" s="493">
        <f>IFERROR(INDEX(Sheep!$R$311:$R$318,HT34,1),0)</f>
        <v>44911</v>
      </c>
      <c r="HU35" s="493">
        <f>IFERROR(INDEX(Sheep!$R$311:$R$318,HU34,1),0)</f>
        <v>44911</v>
      </c>
      <c r="HV35" s="493">
        <f>IFERROR(INDEX(Sheep!$R$311:$R$318,HV34,1),0)</f>
        <v>44911</v>
      </c>
      <c r="HW35" s="493">
        <f>IFERROR(INDEX(Sheep!$R$311:$R$318,HW34,1),0)</f>
        <v>44911</v>
      </c>
      <c r="HX35" s="493">
        <f>IFERROR(INDEX(Sheep!$R$311:$R$318,HX34,1),0)</f>
        <v>44911</v>
      </c>
      <c r="HY35" s="493">
        <f>IFERROR(INDEX(Sheep!$R$311:$R$318,HY34,1),0)</f>
        <v>44911</v>
      </c>
      <c r="HZ35" s="493">
        <f>IFERROR(INDEX(Sheep!$R$311:$R$318,HZ34,1),0)</f>
        <v>44911</v>
      </c>
      <c r="IA35" s="493">
        <f>IFERROR(INDEX(Sheep!$R$311:$R$318,IA34,1),0)</f>
        <v>44911</v>
      </c>
      <c r="IB35" s="493">
        <f>IFERROR(INDEX(Sheep!$R$311:$R$318,IB34,1),0)</f>
        <v>44911</v>
      </c>
      <c r="IC35" s="493">
        <f>IFERROR(INDEX(Sheep!$R$311:$R$318,IC34,1),0)</f>
        <v>44911</v>
      </c>
      <c r="ID35" s="493">
        <f>IFERROR(INDEX(Sheep!$R$311:$R$318,ID34,1),0)</f>
        <v>44911</v>
      </c>
      <c r="IE35" s="493">
        <f>IFERROR(INDEX(Sheep!$R$311:$R$318,IE34,1),0)</f>
        <v>44911</v>
      </c>
      <c r="IF35" s="493">
        <f>IFERROR(INDEX(Sheep!$R$311:$R$318,IF34,1),0)</f>
        <v>44911</v>
      </c>
      <c r="IG35" s="493">
        <f>IFERROR(INDEX(Sheep!$R$311:$R$318,IG34,1),0)</f>
        <v>44911</v>
      </c>
      <c r="IH35" s="493">
        <f>IFERROR(INDEX(Sheep!$R$311:$R$318,IH34,1),0)</f>
        <v>44911</v>
      </c>
      <c r="II35" s="493">
        <f>IFERROR(INDEX(Sheep!$R$311:$R$318,II34,1),0)</f>
        <v>44911</v>
      </c>
      <c r="IJ35" s="493">
        <f>IFERROR(INDEX(Sheep!$R$311:$R$318,IJ34,1),0)</f>
        <v>44911</v>
      </c>
      <c r="IK35" s="493">
        <f>IFERROR(INDEX(Sheep!$R$311:$R$318,IK34,1),0)</f>
        <v>44911</v>
      </c>
      <c r="IL35" s="493">
        <f>IFERROR(INDEX(Sheep!$R$311:$R$318,IL34,1),0)</f>
        <v>44911</v>
      </c>
      <c r="IM35" s="493">
        <f>IFERROR(INDEX(Sheep!$R$311:$R$318,IM34,1),0)</f>
        <v>44911</v>
      </c>
      <c r="IN35" s="493">
        <f>IFERROR(INDEX(Sheep!$R$311:$R$318,IN34,1),0)</f>
        <v>44911</v>
      </c>
      <c r="IO35" s="493">
        <f>IFERROR(INDEX(Sheep!$R$311:$R$318,IO34,1),0)</f>
        <v>44911</v>
      </c>
      <c r="IP35" s="493">
        <f>IFERROR(INDEX(Sheep!$R$311:$R$318,IP34,1),0)</f>
        <v>44911</v>
      </c>
      <c r="IQ35" s="493">
        <f>IFERROR(INDEX(Sheep!$R$311:$R$318,IQ34,1),0)</f>
        <v>44911</v>
      </c>
      <c r="IR35" s="493">
        <f>IFERROR(INDEX(Sheep!$R$311:$R$318,IR34,1),0)</f>
        <v>44911</v>
      </c>
      <c r="IS35" s="493">
        <f>IFERROR(INDEX(Sheep!$R$311:$R$318,IS34,1),0)</f>
        <v>44911</v>
      </c>
      <c r="IT35" s="493">
        <f>IFERROR(INDEX(Sheep!$R$311:$R$318,IT34,1),0)</f>
        <v>44911</v>
      </c>
      <c r="IU35" s="493">
        <f>IFERROR(INDEX(Sheep!$R$311:$R$318,IU34,1),0)</f>
        <v>44911</v>
      </c>
      <c r="IV35" s="493">
        <f>IFERROR(INDEX(Sheep!$R$311:$R$318,IV34,1),0)</f>
        <v>44911</v>
      </c>
      <c r="IW35" s="493">
        <f>IFERROR(INDEX(Sheep!$R$311:$R$318,IW34,1),0)</f>
        <v>44911</v>
      </c>
      <c r="IX35" s="493">
        <f>IFERROR(INDEX(Sheep!$R$311:$R$318,IX34,1),0)</f>
        <v>44911</v>
      </c>
      <c r="IY35" s="493">
        <f>IFERROR(INDEX(Sheep!$R$311:$R$318,IY34,1),0)</f>
        <v>44911</v>
      </c>
      <c r="IZ35" s="493">
        <f>IFERROR(INDEX(Sheep!$R$311:$R$318,IZ34,1),0)</f>
        <v>44911</v>
      </c>
      <c r="JA35" s="493">
        <f>IFERROR(INDEX(Sheep!$R$311:$R$318,JA34,1),0)</f>
        <v>44911</v>
      </c>
      <c r="JB35" s="493">
        <f>IFERROR(INDEX(Sheep!$R$311:$R$318,JB34,1),0)</f>
        <v>44911</v>
      </c>
      <c r="JC35" s="493">
        <f>IFERROR(INDEX(Sheep!$R$311:$R$318,JC34,1),0)</f>
        <v>44911</v>
      </c>
      <c r="JD35" s="493">
        <f>IFERROR(INDEX(Sheep!$R$311:$R$318,JD34,1),0)</f>
        <v>44911</v>
      </c>
      <c r="JE35" s="493">
        <f>IFERROR(INDEX(Sheep!$R$311:$R$318,JE34,1),0)</f>
        <v>44911</v>
      </c>
      <c r="JF35" s="493">
        <f>IFERROR(INDEX(Sheep!$R$311:$R$318,JF34,1),0)</f>
        <v>44911</v>
      </c>
      <c r="JG35" s="493">
        <f>IFERROR(INDEX(Sheep!$R$311:$R$318,JG34,1),0)</f>
        <v>44911</v>
      </c>
      <c r="JH35" s="493">
        <f>IFERROR(INDEX(Sheep!$R$311:$R$318,JH34,1),0)</f>
        <v>45277</v>
      </c>
      <c r="JI35" s="493">
        <f>IFERROR(INDEX(Sheep!$R$311:$R$318,JI34,1),0)</f>
        <v>45277</v>
      </c>
      <c r="JJ35" s="493">
        <f>IFERROR(INDEX(Sheep!$R$311:$R$318,JJ34,1),0)</f>
        <v>45277</v>
      </c>
      <c r="JK35" s="493">
        <f>IFERROR(INDEX(Sheep!$R$311:$R$318,JK34,1),0)</f>
        <v>45277</v>
      </c>
      <c r="JL35" s="493">
        <f>IFERROR(INDEX(Sheep!$R$311:$R$318,JL34,1),0)</f>
        <v>45277</v>
      </c>
      <c r="JM35" s="493">
        <f>IFERROR(INDEX(Sheep!$R$311:$R$318,JM34,1),0)</f>
        <v>45277</v>
      </c>
      <c r="JN35" s="493">
        <f>IFERROR(INDEX(Sheep!$R$311:$R$318,JN34,1),0)</f>
        <v>45277</v>
      </c>
      <c r="JO35" s="493">
        <f>IFERROR(INDEX(Sheep!$R$311:$R$318,JO34,1),0)</f>
        <v>45277</v>
      </c>
      <c r="JP35" s="493">
        <f>IFERROR(INDEX(Sheep!$R$311:$R$318,JP34,1),0)</f>
        <v>45277</v>
      </c>
      <c r="JQ35" s="493">
        <f>IFERROR(INDEX(Sheep!$R$311:$R$318,JQ34,1),0)</f>
        <v>45277</v>
      </c>
      <c r="JR35" s="493">
        <f>IFERROR(INDEX(Sheep!$R$311:$R$318,JR34,1),0)</f>
        <v>45277</v>
      </c>
      <c r="JS35" s="493">
        <f>IFERROR(INDEX(Sheep!$R$311:$R$318,JS34,1),0)</f>
        <v>45277</v>
      </c>
      <c r="JT35" s="493">
        <f>IFERROR(INDEX(Sheep!$R$311:$R$318,JT34,1),0)</f>
        <v>45277</v>
      </c>
      <c r="JU35" s="493">
        <f>IFERROR(INDEX(Sheep!$R$311:$R$318,JU34,1),0)</f>
        <v>45277</v>
      </c>
      <c r="JV35" s="493">
        <f>IFERROR(INDEX(Sheep!$R$311:$R$318,JV34,1),0)</f>
        <v>45277</v>
      </c>
      <c r="JW35" s="493">
        <f>IFERROR(INDEX(Sheep!$R$311:$R$318,JW34,1),0)</f>
        <v>45277</v>
      </c>
      <c r="JX35" s="493">
        <f>IFERROR(INDEX(Sheep!$R$311:$R$318,JX34,1),0)</f>
        <v>45277</v>
      </c>
      <c r="JY35" s="493">
        <f>IFERROR(INDEX(Sheep!$R$311:$R$318,JY34,1),0)</f>
        <v>45277</v>
      </c>
      <c r="JZ35" s="493">
        <f>IFERROR(INDEX(Sheep!$R$311:$R$318,JZ34,1),0)</f>
        <v>45277</v>
      </c>
      <c r="KA35" s="493">
        <f>IFERROR(INDEX(Sheep!$R$311:$R$318,KA34,1),0)</f>
        <v>45277</v>
      </c>
      <c r="KB35" s="493">
        <f>IFERROR(INDEX(Sheep!$R$311:$R$318,KB34,1),0)</f>
        <v>45277</v>
      </c>
      <c r="KC35" s="493">
        <f>IFERROR(INDEX(Sheep!$R$311:$R$318,KC34,1),0)</f>
        <v>45277</v>
      </c>
      <c r="KD35" s="493">
        <f>IFERROR(INDEX(Sheep!$R$311:$R$318,KD34,1),0)</f>
        <v>45277</v>
      </c>
      <c r="KE35" s="493">
        <f>IFERROR(INDEX(Sheep!$R$311:$R$318,KE34,1),0)</f>
        <v>45277</v>
      </c>
      <c r="KF35" s="493">
        <f>IFERROR(INDEX(Sheep!$R$311:$R$318,KF34,1),0)</f>
        <v>45277</v>
      </c>
      <c r="KG35" s="493">
        <f>IFERROR(INDEX(Sheep!$R$311:$R$318,KG34,1),0)</f>
        <v>45277</v>
      </c>
      <c r="KH35" s="493">
        <f>IFERROR(INDEX(Sheep!$R$311:$R$318,KH34,1),0)</f>
        <v>45277</v>
      </c>
      <c r="KI35" s="493">
        <f>IFERROR(INDEX(Sheep!$R$311:$R$318,KI34,1),0)</f>
        <v>45277</v>
      </c>
      <c r="KJ35" s="493">
        <f>IFERROR(INDEX(Sheep!$R$311:$R$318,KJ34,1),0)</f>
        <v>45277</v>
      </c>
      <c r="KK35" s="493">
        <f>IFERROR(INDEX(Sheep!$R$311:$R$318,KK34,1),0)</f>
        <v>45277</v>
      </c>
      <c r="KL35" s="493">
        <f>IFERROR(INDEX(Sheep!$R$311:$R$318,KL34,1),0)</f>
        <v>45277</v>
      </c>
      <c r="KM35" s="493">
        <f>IFERROR(INDEX(Sheep!$R$311:$R$318,KM34,1),0)</f>
        <v>45277</v>
      </c>
      <c r="KN35" s="493">
        <f>IFERROR(INDEX(Sheep!$R$311:$R$318,KN34,1),0)</f>
        <v>45277</v>
      </c>
      <c r="KO35" s="493">
        <f>IFERROR(INDEX(Sheep!$R$311:$R$318,KO34,1),0)</f>
        <v>45277</v>
      </c>
      <c r="KP35" s="493">
        <f>IFERROR(INDEX(Sheep!$R$311:$R$318,KP34,1),0)</f>
        <v>45277</v>
      </c>
      <c r="KQ35" s="493">
        <f>IFERROR(INDEX(Sheep!$R$311:$R$318,KQ34,1),0)</f>
        <v>45277</v>
      </c>
      <c r="KR35" s="493">
        <f>IFERROR(INDEX(Sheep!$R$311:$R$318,KR34,1),0)</f>
        <v>45277</v>
      </c>
      <c r="KS35" s="493">
        <f>IFERROR(INDEX(Sheep!$R$311:$R$318,KS34,1),0)</f>
        <v>45277</v>
      </c>
      <c r="KT35" s="493">
        <f>IFERROR(INDEX(Sheep!$R$311:$R$318,KT34,1),0)</f>
        <v>45277</v>
      </c>
      <c r="KU35" s="493">
        <f>IFERROR(INDEX(Sheep!$R$311:$R$318,KU34,1),0)</f>
        <v>45277</v>
      </c>
      <c r="KV35" s="493">
        <f>IFERROR(INDEX(Sheep!$R$311:$R$318,KV34,1),0)</f>
        <v>45277</v>
      </c>
      <c r="KW35" s="493">
        <f>IFERROR(INDEX(Sheep!$R$311:$R$318,KW34,1),0)</f>
        <v>45277</v>
      </c>
      <c r="KX35" s="493">
        <f>IFERROR(INDEX(Sheep!$R$311:$R$318,KX34,1),0)</f>
        <v>45277</v>
      </c>
      <c r="KY35" s="493">
        <f>IFERROR(INDEX(Sheep!$R$311:$R$318,KY34,1),0)</f>
        <v>45277</v>
      </c>
      <c r="KZ35" s="493">
        <f>IFERROR(INDEX(Sheep!$R$311:$R$318,KZ34,1),0)</f>
        <v>45277</v>
      </c>
      <c r="LA35" s="493">
        <f>IFERROR(INDEX(Sheep!$R$311:$R$318,LA34,1),0)</f>
        <v>45277</v>
      </c>
      <c r="LB35" s="493">
        <f>IFERROR(INDEX(Sheep!$R$311:$R$318,LB34,1),0)</f>
        <v>45277</v>
      </c>
      <c r="LC35" s="493">
        <f>IFERROR(INDEX(Sheep!$R$311:$R$318,LC34,1),0)</f>
        <v>45277</v>
      </c>
      <c r="LD35" s="493">
        <f>IFERROR(INDEX(Sheep!$R$311:$R$318,LD34,1),0)</f>
        <v>45277</v>
      </c>
      <c r="LE35" s="493">
        <f>IFERROR(INDEX(Sheep!$R$311:$R$318,LE34,1),0)</f>
        <v>45277</v>
      </c>
      <c r="LF35" s="493">
        <f>IFERROR(INDEX(Sheep!$R$311:$R$318,LF34,1),0)</f>
        <v>45277</v>
      </c>
      <c r="LG35" s="493">
        <f>IFERROR(INDEX(Sheep!$R$311:$R$318,LG34,1),0)</f>
        <v>45277</v>
      </c>
      <c r="LH35" s="493">
        <f>IFERROR(INDEX(Sheep!$R$311:$R$318,LH34,1),0)</f>
        <v>45642</v>
      </c>
      <c r="LI35" s="493">
        <f>IFERROR(INDEX(Sheep!$R$311:$R$318,LI34,1),0)</f>
        <v>45642</v>
      </c>
      <c r="LJ35" s="493">
        <f>IFERROR(INDEX(Sheep!$R$311:$R$318,LJ34,1),0)</f>
        <v>45642</v>
      </c>
      <c r="LK35" s="493">
        <f>IFERROR(INDEX(Sheep!$R$311:$R$318,LK34,1),0)</f>
        <v>45642</v>
      </c>
      <c r="LL35" s="493">
        <f>IFERROR(INDEX(Sheep!$R$311:$R$318,LL34,1),0)</f>
        <v>45642</v>
      </c>
      <c r="LM35" s="493">
        <f>IFERROR(INDEX(Sheep!$R$311:$R$318,LM34,1),0)</f>
        <v>45642</v>
      </c>
      <c r="LN35" s="493">
        <f>IFERROR(INDEX(Sheep!$R$311:$R$318,LN34,1),0)</f>
        <v>45642</v>
      </c>
      <c r="LO35" s="493">
        <f>IFERROR(INDEX(Sheep!$R$311:$R$318,LO34,1),0)</f>
        <v>45642</v>
      </c>
      <c r="LP35" s="493">
        <f>IFERROR(INDEX(Sheep!$R$311:$R$318,LP34,1),0)</f>
        <v>45642</v>
      </c>
      <c r="LQ35" s="493">
        <f>IFERROR(INDEX(Sheep!$R$311:$R$318,LQ34,1),0)</f>
        <v>45642</v>
      </c>
      <c r="LR35" s="493">
        <f>IFERROR(INDEX(Sheep!$R$311:$R$318,LR34,1),0)</f>
        <v>45642</v>
      </c>
      <c r="LS35" s="493">
        <f>IFERROR(INDEX(Sheep!$R$311:$R$318,LS34,1),0)</f>
        <v>45642</v>
      </c>
      <c r="LT35" s="493">
        <f>IFERROR(INDEX(Sheep!$R$311:$R$318,LT34,1),0)</f>
        <v>45642</v>
      </c>
      <c r="LU35" s="493">
        <f>IFERROR(INDEX(Sheep!$R$311:$R$318,LU34,1),0)</f>
        <v>45642</v>
      </c>
      <c r="LV35" s="493">
        <f>IFERROR(INDEX(Sheep!$R$311:$R$318,LV34,1),0)</f>
        <v>45642</v>
      </c>
      <c r="LW35" s="493">
        <f>IFERROR(INDEX(Sheep!$R$311:$R$318,LW34,1),0)</f>
        <v>45642</v>
      </c>
      <c r="LX35" s="493">
        <f>IFERROR(INDEX(Sheep!$R$311:$R$318,LX34,1),0)</f>
        <v>45642</v>
      </c>
      <c r="LY35" s="493">
        <f>IFERROR(INDEX(Sheep!$R$311:$R$318,LY34,1),0)</f>
        <v>45642</v>
      </c>
      <c r="LZ35" s="493">
        <f>IFERROR(INDEX(Sheep!$R$311:$R$318,LZ34,1),0)</f>
        <v>45642</v>
      </c>
      <c r="MA35" s="493">
        <f>IFERROR(INDEX(Sheep!$R$311:$R$318,MA34,1),0)</f>
        <v>45642</v>
      </c>
      <c r="MB35" s="493">
        <f>IFERROR(INDEX(Sheep!$R$311:$R$318,MB34,1),0)</f>
        <v>45642</v>
      </c>
      <c r="MC35" s="493">
        <f>IFERROR(INDEX(Sheep!$R$311:$R$318,MC34,1),0)</f>
        <v>45642</v>
      </c>
      <c r="MD35" s="493">
        <f>IFERROR(INDEX(Sheep!$R$311:$R$318,MD34,1),0)</f>
        <v>45642</v>
      </c>
      <c r="ME35" s="493">
        <f>IFERROR(INDEX(Sheep!$R$311:$R$318,ME34,1),0)</f>
        <v>45642</v>
      </c>
      <c r="MF35" s="493">
        <f>IFERROR(INDEX(Sheep!$R$311:$R$318,MF34,1),0)</f>
        <v>45642</v>
      </c>
      <c r="MG35" s="493">
        <f>IFERROR(INDEX(Sheep!$R$311:$R$318,MG34,1),0)</f>
        <v>45642</v>
      </c>
      <c r="MH35" s="493">
        <f>IFERROR(INDEX(Sheep!$R$311:$R$318,MH34,1),0)</f>
        <v>45642</v>
      </c>
      <c r="MI35" s="493">
        <f>IFERROR(INDEX(Sheep!$R$311:$R$318,MI34,1),0)</f>
        <v>45642</v>
      </c>
      <c r="MJ35" s="493">
        <f>IFERROR(INDEX(Sheep!$R$311:$R$318,MJ34,1),0)</f>
        <v>45642</v>
      </c>
      <c r="MK35" s="493">
        <f>IFERROR(INDEX(Sheep!$R$311:$R$318,MK34,1),0)</f>
        <v>45642</v>
      </c>
      <c r="ML35" s="493">
        <f>IFERROR(INDEX(Sheep!$R$311:$R$318,ML34,1),0)</f>
        <v>45642</v>
      </c>
      <c r="MM35" s="493">
        <f>IFERROR(INDEX(Sheep!$R$311:$R$318,MM34,1),0)</f>
        <v>45642</v>
      </c>
      <c r="MN35" s="493">
        <f>IFERROR(INDEX(Sheep!$R$311:$R$318,MN34,1),0)</f>
        <v>45642</v>
      </c>
      <c r="MO35" s="493">
        <f>IFERROR(INDEX(Sheep!$R$311:$R$318,MO34,1),0)</f>
        <v>45642</v>
      </c>
      <c r="MP35" s="493">
        <f>IFERROR(INDEX(Sheep!$R$311:$R$318,MP34,1),0)</f>
        <v>45642</v>
      </c>
      <c r="MQ35" s="493">
        <f>IFERROR(INDEX(Sheep!$R$311:$R$318,MQ34,1),0)</f>
        <v>45642</v>
      </c>
      <c r="MR35" s="493">
        <f>IFERROR(INDEX(Sheep!$R$311:$R$318,MR34,1),0)</f>
        <v>45642</v>
      </c>
      <c r="MS35" s="493">
        <f>IFERROR(INDEX(Sheep!$R$311:$R$318,MS34,1),0)</f>
        <v>45642</v>
      </c>
      <c r="MT35" s="493">
        <f>IFERROR(INDEX(Sheep!$R$311:$R$318,MT34,1),0)</f>
        <v>45642</v>
      </c>
      <c r="MU35" s="493">
        <f>IFERROR(INDEX(Sheep!$R$311:$R$318,MU34,1),0)</f>
        <v>45642</v>
      </c>
      <c r="MV35" s="493">
        <f>IFERROR(INDEX(Sheep!$R$311:$R$318,MV34,1),0)</f>
        <v>45642</v>
      </c>
      <c r="MW35" s="493">
        <f>IFERROR(INDEX(Sheep!$R$311:$R$318,MW34,1),0)</f>
        <v>45642</v>
      </c>
      <c r="MX35" s="493">
        <f>IFERROR(INDEX(Sheep!$R$311:$R$318,MX34,1),0)</f>
        <v>45642</v>
      </c>
      <c r="MY35" s="493">
        <f>IFERROR(INDEX(Sheep!$R$311:$R$318,MY34,1),0)</f>
        <v>45642</v>
      </c>
      <c r="MZ35" s="493">
        <f>IFERROR(INDEX(Sheep!$R$311:$R$318,MZ34,1),0)</f>
        <v>45642</v>
      </c>
      <c r="NA35" s="493">
        <f>IFERROR(INDEX(Sheep!$R$311:$R$318,NA34,1),0)</f>
        <v>45642</v>
      </c>
      <c r="NB35" s="493">
        <f>IFERROR(INDEX(Sheep!$R$311:$R$318,NB34,1),0)</f>
        <v>45642</v>
      </c>
      <c r="NC35" s="493">
        <f>IFERROR(INDEX(Sheep!$R$311:$R$318,NC34,1),0)</f>
        <v>45642</v>
      </c>
      <c r="ND35" s="493">
        <f>IFERROR(INDEX(Sheep!$R$311:$R$318,ND34,1),0)</f>
        <v>45642</v>
      </c>
      <c r="NE35" s="493">
        <f>IFERROR(INDEX(Sheep!$R$311:$R$318,NE34,1),0)</f>
        <v>45642</v>
      </c>
      <c r="NF35" s="493">
        <f>IFERROR(INDEX(Sheep!$R$311:$R$318,NF34,1),0)</f>
        <v>45642</v>
      </c>
      <c r="NG35" s="493">
        <f>IFERROR(INDEX(Sheep!$R$311:$R$318,NG34,1),0)</f>
        <v>45642</v>
      </c>
      <c r="NH35" s="493">
        <f>IFERROR(INDEX(Sheep!$R$311:$R$318,NH34,1),0)</f>
        <v>46007</v>
      </c>
      <c r="NI35" s="493">
        <f>IFERROR(INDEX(Sheep!$R$311:$R$318,NI34,1),0)</f>
        <v>46007</v>
      </c>
      <c r="NJ35" s="493">
        <f>IFERROR(INDEX(Sheep!$R$311:$R$318,NJ34,1),0)</f>
        <v>46007</v>
      </c>
      <c r="NK35" s="493">
        <f>IFERROR(INDEX(Sheep!$R$311:$R$318,NK34,1),0)</f>
        <v>46007</v>
      </c>
      <c r="NL35" s="493">
        <f>IFERROR(INDEX(Sheep!$R$311:$R$318,NL34,1),0)</f>
        <v>46007</v>
      </c>
      <c r="NM35" s="493">
        <f>IFERROR(INDEX(Sheep!$R$311:$R$318,NM34,1),0)</f>
        <v>46007</v>
      </c>
      <c r="NN35" s="493">
        <f>IFERROR(INDEX(Sheep!$R$311:$R$318,NN34,1),0)</f>
        <v>46007</v>
      </c>
      <c r="NO35" s="493">
        <f>IFERROR(INDEX(Sheep!$R$311:$R$318,NO34,1),0)</f>
        <v>46007</v>
      </c>
      <c r="NP35" s="493">
        <f>IFERROR(INDEX(Sheep!$R$311:$R$318,NP34,1),0)</f>
        <v>46007</v>
      </c>
      <c r="NQ35" s="493">
        <f>IFERROR(INDEX(Sheep!$R$311:$R$318,NQ34,1),0)</f>
        <v>46007</v>
      </c>
      <c r="NR35" s="493">
        <f>IFERROR(INDEX(Sheep!$R$311:$R$318,NR34,1),0)</f>
        <v>46007</v>
      </c>
      <c r="NS35" s="493">
        <f>IFERROR(INDEX(Sheep!$R$311:$R$318,NS34,1),0)</f>
        <v>46007</v>
      </c>
      <c r="NT35" s="493">
        <f>IFERROR(INDEX(Sheep!$R$311:$R$318,NT34,1),0)</f>
        <v>46007</v>
      </c>
      <c r="NU35" s="493">
        <f>IFERROR(INDEX(Sheep!$R$311:$R$318,NU34,1),0)</f>
        <v>46007</v>
      </c>
      <c r="NV35" s="493">
        <f>IFERROR(INDEX(Sheep!$R$311:$R$318,NV34,1),0)</f>
        <v>46007</v>
      </c>
      <c r="NW35" s="493">
        <f>IFERROR(INDEX(Sheep!$R$311:$R$318,NW34,1),0)</f>
        <v>46007</v>
      </c>
      <c r="NX35" s="493">
        <f>IFERROR(INDEX(Sheep!$R$311:$R$318,NX34,1),0)</f>
        <v>46007</v>
      </c>
      <c r="NY35" s="493">
        <f>IFERROR(INDEX(Sheep!$R$311:$R$318,NY34,1),0)</f>
        <v>46007</v>
      </c>
      <c r="NZ35" s="493">
        <f>IFERROR(INDEX(Sheep!$R$311:$R$318,NZ34,1),0)</f>
        <v>46007</v>
      </c>
      <c r="OA35" s="493">
        <f>IFERROR(INDEX(Sheep!$R$311:$R$318,OA34,1),0)</f>
        <v>46007</v>
      </c>
      <c r="OB35" s="493">
        <f>IFERROR(INDEX(Sheep!$R$311:$R$318,OB34,1),0)</f>
        <v>46007</v>
      </c>
      <c r="OC35" s="493">
        <f>IFERROR(INDEX(Sheep!$R$311:$R$318,OC34,1),0)</f>
        <v>46007</v>
      </c>
      <c r="OD35" s="493">
        <f>IFERROR(INDEX(Sheep!$R$311:$R$318,OD34,1),0)</f>
        <v>46007</v>
      </c>
      <c r="OE35" s="493">
        <f>IFERROR(INDEX(Sheep!$R$311:$R$318,OE34,1),0)</f>
        <v>46007</v>
      </c>
      <c r="OF35" s="493">
        <f>IFERROR(INDEX(Sheep!$R$311:$R$318,OF34,1),0)</f>
        <v>46007</v>
      </c>
      <c r="OG35" s="493">
        <f>IFERROR(INDEX(Sheep!$R$311:$R$318,OG34,1),0)</f>
        <v>46007</v>
      </c>
      <c r="OH35" s="493">
        <f>IFERROR(INDEX(Sheep!$R$311:$R$318,OH34,1),0)</f>
        <v>46007</v>
      </c>
      <c r="OI35" s="493">
        <f>IFERROR(INDEX(Sheep!$R$311:$R$318,OI34,1),0)</f>
        <v>46007</v>
      </c>
      <c r="OJ35" s="493">
        <f>IFERROR(INDEX(Sheep!$R$311:$R$318,OJ34,1),0)</f>
        <v>46007</v>
      </c>
      <c r="OK35" s="493">
        <f>IFERROR(INDEX(Sheep!$R$311:$R$318,OK34,1),0)</f>
        <v>46007</v>
      </c>
      <c r="OL35" s="493">
        <f>IFERROR(INDEX(Sheep!$R$311:$R$318,OL34,1),0)</f>
        <v>46007</v>
      </c>
      <c r="OM35" s="493">
        <f>IFERROR(INDEX(Sheep!$R$311:$R$318,OM34,1),0)</f>
        <v>46007</v>
      </c>
      <c r="ON35" s="493">
        <f>IFERROR(INDEX(Sheep!$R$311:$R$318,ON34,1),0)</f>
        <v>46007</v>
      </c>
      <c r="OO35" s="493">
        <f>IFERROR(INDEX(Sheep!$R$311:$R$318,OO34,1),0)</f>
        <v>46007</v>
      </c>
      <c r="OP35" s="493">
        <f>IFERROR(INDEX(Sheep!$R$311:$R$318,OP34,1),0)</f>
        <v>46007</v>
      </c>
      <c r="OQ35" s="493">
        <f>IFERROR(INDEX(Sheep!$R$311:$R$318,OQ34,1),0)</f>
        <v>46007</v>
      </c>
      <c r="OR35" s="493">
        <f>IFERROR(INDEX(Sheep!$R$311:$R$318,OR34,1),0)</f>
        <v>46007</v>
      </c>
      <c r="OS35" s="493">
        <f>IFERROR(INDEX(Sheep!$R$311:$R$318,OS34,1),0)</f>
        <v>46007</v>
      </c>
      <c r="OT35" s="493">
        <f>IFERROR(INDEX(Sheep!$R$311:$R$318,OT34,1),0)</f>
        <v>46007</v>
      </c>
      <c r="OU35" s="493">
        <f>IFERROR(INDEX(Sheep!$R$311:$R$318,OU34,1),0)</f>
        <v>46007</v>
      </c>
      <c r="OV35" s="493">
        <f>IFERROR(INDEX(Sheep!$R$311:$R$318,OV34,1),0)</f>
        <v>46007</v>
      </c>
      <c r="OW35" s="493">
        <f>IFERROR(INDEX(Sheep!$R$311:$R$318,OW34,1),0)</f>
        <v>46007</v>
      </c>
      <c r="OX35" s="493">
        <f>IFERROR(INDEX(Sheep!$R$311:$R$318,OX34,1),0)</f>
        <v>46007</v>
      </c>
      <c r="OY35" s="493">
        <f>IFERROR(INDEX(Sheep!$R$311:$R$318,OY34,1),0)</f>
        <v>46007</v>
      </c>
      <c r="OZ35" s="493">
        <f>IFERROR(INDEX(Sheep!$R$311:$R$318,OZ34,1),0)</f>
        <v>46007</v>
      </c>
      <c r="PA35" s="493">
        <f>IFERROR(INDEX(Sheep!$R$311:$R$318,PA34,1),0)</f>
        <v>46007</v>
      </c>
      <c r="PB35" s="493">
        <f>IFERROR(INDEX(Sheep!$R$311:$R$318,PB34,1),0)</f>
        <v>46007</v>
      </c>
      <c r="PC35" s="493">
        <f>IFERROR(INDEX(Sheep!$R$311:$R$318,PC34,1),0)</f>
        <v>46007</v>
      </c>
      <c r="PD35" s="493">
        <f>IFERROR(INDEX(Sheep!$R$311:$R$318,PD34,1),0)</f>
        <v>46007</v>
      </c>
      <c r="PE35" s="493">
        <f>IFERROR(INDEX(Sheep!$R$311:$R$318,PE34,1),0)</f>
        <v>46007</v>
      </c>
      <c r="PF35" s="493">
        <f>IFERROR(INDEX(Sheep!$R$311:$R$318,PF34,1),0)</f>
        <v>46007</v>
      </c>
      <c r="PG35" s="493">
        <f>IFERROR(INDEX(Sheep!$R$311:$R$318,PG34,1),0)</f>
        <v>46007</v>
      </c>
      <c r="PH35" s="493">
        <f>IFERROR(INDEX(Sheep!$R$311:$R$318,PH34,1),0)</f>
        <v>46372</v>
      </c>
      <c r="PI35" s="493">
        <f>IFERROR(INDEX(Sheep!$R$311:$R$318,PI34,1),0)</f>
        <v>46372</v>
      </c>
      <c r="PJ35" s="493">
        <f>IFERROR(INDEX(Sheep!$R$311:$R$318,PJ34,1),0)</f>
        <v>46372</v>
      </c>
      <c r="PK35" s="493">
        <f>IFERROR(INDEX(Sheep!$R$311:$R$318,PK34,1),0)</f>
        <v>46372</v>
      </c>
      <c r="PL35" s="493">
        <f>IFERROR(INDEX(Sheep!$R$311:$R$318,PL34,1),0)</f>
        <v>46372</v>
      </c>
      <c r="PM35" s="493">
        <f>IFERROR(INDEX(Sheep!$R$311:$R$318,PM34,1),0)</f>
        <v>46372</v>
      </c>
      <c r="PN35" s="493">
        <f>IFERROR(INDEX(Sheep!$R$311:$R$318,PN34,1),0)</f>
        <v>46372</v>
      </c>
      <c r="PO35" s="493">
        <f>IFERROR(INDEX(Sheep!$R$311:$R$318,PO34,1),0)</f>
        <v>46372</v>
      </c>
      <c r="PP35" s="493">
        <f>IFERROR(INDEX(Sheep!$R$311:$R$318,PP34,1),0)</f>
        <v>46372</v>
      </c>
      <c r="PQ35" s="493">
        <f>IFERROR(INDEX(Sheep!$R$311:$R$318,PQ34,1),0)</f>
        <v>46372</v>
      </c>
      <c r="PR35" s="493">
        <f>IFERROR(INDEX(Sheep!$R$311:$R$318,PR34,1),0)</f>
        <v>46372</v>
      </c>
      <c r="PS35" s="493">
        <f>IFERROR(INDEX(Sheep!$R$311:$R$318,PS34,1),0)</f>
        <v>46372</v>
      </c>
      <c r="PT35" s="493">
        <f>IFERROR(INDEX(Sheep!$R$311:$R$318,PT34,1),0)</f>
        <v>46372</v>
      </c>
      <c r="PU35" s="493">
        <f>IFERROR(INDEX(Sheep!$R$311:$R$318,PU34,1),0)</f>
        <v>46372</v>
      </c>
      <c r="PV35" s="493">
        <f>IFERROR(INDEX(Sheep!$R$311:$R$318,PV34,1),0)</f>
        <v>46372</v>
      </c>
      <c r="PW35" s="493">
        <f>IFERROR(INDEX(Sheep!$R$311:$R$318,PW34,1),0)</f>
        <v>46372</v>
      </c>
      <c r="PX35" s="493">
        <f>IFERROR(INDEX(Sheep!$R$311:$R$318,PX34,1),0)</f>
        <v>46372</v>
      </c>
      <c r="PY35" s="493">
        <f>IFERROR(INDEX(Sheep!$R$311:$R$318,PY34,1),0)</f>
        <v>46372</v>
      </c>
      <c r="PZ35" s="493">
        <f>IFERROR(INDEX(Sheep!$R$311:$R$318,PZ34,1),0)</f>
        <v>46372</v>
      </c>
      <c r="QA35" s="493">
        <f>IFERROR(INDEX(Sheep!$R$311:$R$318,QA34,1),0)</f>
        <v>46372</v>
      </c>
      <c r="QB35" s="493">
        <f>IFERROR(INDEX(Sheep!$R$311:$R$318,QB34,1),0)</f>
        <v>46372</v>
      </c>
      <c r="QC35" s="493">
        <f>IFERROR(INDEX(Sheep!$R$311:$R$318,QC34,1),0)</f>
        <v>46372</v>
      </c>
      <c r="QD35" s="493">
        <f>IFERROR(INDEX(Sheep!$R$311:$R$318,QD34,1),0)</f>
        <v>46372</v>
      </c>
      <c r="QE35" s="493">
        <f>IFERROR(INDEX(Sheep!$R$311:$R$318,QE34,1),0)</f>
        <v>46372</v>
      </c>
      <c r="QF35" s="493">
        <f>IFERROR(INDEX(Sheep!$R$311:$R$318,QF34,1),0)</f>
        <v>46372</v>
      </c>
      <c r="QG35" s="493">
        <f>IFERROR(INDEX(Sheep!$R$311:$R$318,QG34,1),0)</f>
        <v>46372</v>
      </c>
      <c r="QH35" s="493">
        <f>IFERROR(INDEX(Sheep!$R$311:$R$318,QH34,1),0)</f>
        <v>46372</v>
      </c>
      <c r="QI35" s="493">
        <f>IFERROR(INDEX(Sheep!$R$311:$R$318,QI34,1),0)</f>
        <v>46372</v>
      </c>
      <c r="QJ35" s="493">
        <f>IFERROR(INDEX(Sheep!$R$311:$R$318,QJ34,1),0)</f>
        <v>46372</v>
      </c>
      <c r="QK35" s="493">
        <f>IFERROR(INDEX(Sheep!$R$311:$R$318,QK34,1),0)</f>
        <v>46372</v>
      </c>
      <c r="QL35" s="493">
        <f>IFERROR(INDEX(Sheep!$R$311:$R$318,QL34,1),0)</f>
        <v>46372</v>
      </c>
      <c r="QM35" s="493">
        <f>IFERROR(INDEX(Sheep!$R$311:$R$318,QM34,1),0)</f>
        <v>46372</v>
      </c>
      <c r="QN35" s="493">
        <f>IFERROR(INDEX(Sheep!$R$311:$R$318,QN34,1),0)</f>
        <v>46372</v>
      </c>
      <c r="QO35" s="493">
        <f>IFERROR(INDEX(Sheep!$R$311:$R$318,QO34,1),0)</f>
        <v>46372</v>
      </c>
      <c r="QP35" s="493">
        <f>IFERROR(INDEX(Sheep!$R$311:$R$318,QP34,1),0)</f>
        <v>46372</v>
      </c>
      <c r="QQ35" s="493">
        <f>IFERROR(INDEX(Sheep!$R$311:$R$318,QQ34,1),0)</f>
        <v>46372</v>
      </c>
      <c r="QR35" s="493">
        <f>IFERROR(INDEX(Sheep!$R$311:$R$318,QR34,1),0)</f>
        <v>46372</v>
      </c>
      <c r="QS35" s="493">
        <f>IFERROR(INDEX(Sheep!$R$311:$R$318,QS34,1),0)</f>
        <v>46372</v>
      </c>
      <c r="QT35" s="493">
        <f>IFERROR(INDEX(Sheep!$R$311:$R$318,QT34,1),0)</f>
        <v>46372</v>
      </c>
      <c r="QU35" s="493">
        <f>IFERROR(INDEX(Sheep!$R$311:$R$318,QU34,1),0)</f>
        <v>46372</v>
      </c>
      <c r="QV35" s="493">
        <f>IFERROR(INDEX(Sheep!$R$311:$R$318,QV34,1),0)</f>
        <v>46372</v>
      </c>
      <c r="QW35" s="493">
        <f>IFERROR(INDEX(Sheep!$R$311:$R$318,QW34,1),0)</f>
        <v>46372</v>
      </c>
      <c r="QX35" s="493">
        <f>IFERROR(INDEX(Sheep!$R$311:$R$318,QX34,1),0)</f>
        <v>46372</v>
      </c>
      <c r="QY35" s="493">
        <f>IFERROR(INDEX(Sheep!$R$311:$R$318,QY34,1),0)</f>
        <v>46372</v>
      </c>
      <c r="QZ35" s="493">
        <f>IFERROR(INDEX(Sheep!$R$311:$R$318,QZ34,1),0)</f>
        <v>46372</v>
      </c>
      <c r="RA35" s="493">
        <f>IFERROR(INDEX(Sheep!$R$311:$R$318,RA34,1),0)</f>
        <v>46372</v>
      </c>
      <c r="RB35" s="493">
        <f>IFERROR(INDEX(Sheep!$R$311:$R$318,RB34,1),0)</f>
        <v>46372</v>
      </c>
      <c r="RC35" s="493">
        <f>IFERROR(INDEX(Sheep!$R$311:$R$318,RC34,1),0)</f>
        <v>46372</v>
      </c>
      <c r="RD35" s="493">
        <f>IFERROR(INDEX(Sheep!$R$311:$R$318,RD34,1),0)</f>
        <v>46372</v>
      </c>
      <c r="RE35" s="493">
        <f>IFERROR(INDEX(Sheep!$R$311:$R$318,RE34,1),0)</f>
        <v>46372</v>
      </c>
      <c r="RF35" s="493">
        <f>IFERROR(INDEX(Sheep!$R$311:$R$318,RF34,1),0)</f>
        <v>46372</v>
      </c>
      <c r="RG35" s="493">
        <f>IFERROR(INDEX(Sheep!$R$311:$R$318,RG34,1),0)</f>
        <v>46372</v>
      </c>
      <c r="RH35" s="493">
        <f>IFERROR(INDEX(Sheep!$R$311:$R$318,RH34,1),0)</f>
        <v>46372</v>
      </c>
      <c r="RI35" s="493">
        <f>IFERROR(INDEX(Sheep!$R$311:$R$318,RI34,1),0)</f>
        <v>46372</v>
      </c>
      <c r="RJ35" s="493">
        <f>IFERROR(INDEX(Sheep!$R$311:$R$318,RJ34,1),0)</f>
        <v>46372</v>
      </c>
      <c r="RK35" s="493">
        <f>IFERROR(INDEX(Sheep!$R$311:$R$318,RK34,1),0)</f>
        <v>46372</v>
      </c>
      <c r="RL35" s="493">
        <f>IFERROR(INDEX(Sheep!$R$311:$R$318,RL34,1),0)</f>
        <v>46372</v>
      </c>
      <c r="RM35" s="493">
        <f>IFERROR(INDEX(Sheep!$R$311:$R$318,RM34,1),0)</f>
        <v>46372</v>
      </c>
      <c r="RN35" s="493">
        <f>IFERROR(INDEX(Sheep!$R$311:$R$318,RN34,1),0)</f>
        <v>46372</v>
      </c>
      <c r="RO35" s="493">
        <f>IFERROR(INDEX(Sheep!$R$311:$R$318,RO34,1),0)</f>
        <v>46372</v>
      </c>
      <c r="RP35" s="493">
        <f>IFERROR(INDEX(Sheep!$R$311:$R$318,RP34,1),0)</f>
        <v>46372</v>
      </c>
      <c r="RQ35" s="493">
        <f>IFERROR(INDEX(Sheep!$R$311:$R$318,RQ34,1),0)</f>
        <v>46372</v>
      </c>
      <c r="RR35" s="493">
        <f>IFERROR(INDEX(Sheep!$R$311:$R$318,RR34,1),0)</f>
        <v>46372</v>
      </c>
      <c r="RS35" s="493">
        <f>IFERROR(INDEX(Sheep!$R$311:$R$318,RS34,1),0)</f>
        <v>46372</v>
      </c>
      <c r="RT35" s="493">
        <f>IFERROR(INDEX(Sheep!$R$311:$R$318,RT34,1),0)</f>
        <v>46372</v>
      </c>
      <c r="RU35" s="493">
        <f>IFERROR(INDEX(Sheep!$R$311:$R$318,RU34,1),0)</f>
        <v>46372</v>
      </c>
      <c r="RV35" s="493">
        <f>IFERROR(INDEX(Sheep!$R$311:$R$318,RV34,1),0)</f>
        <v>46372</v>
      </c>
      <c r="RW35" s="493">
        <f>IFERROR(INDEX(Sheep!$R$311:$R$318,RW34,1),0)</f>
        <v>46372</v>
      </c>
      <c r="RX35" s="493">
        <f>IFERROR(INDEX(Sheep!$R$311:$R$318,RX34,1),0)</f>
        <v>46372</v>
      </c>
      <c r="RY35" s="493">
        <f>IFERROR(INDEX(Sheep!$R$311:$R$318,RY34,1),0)</f>
        <v>46372</v>
      </c>
      <c r="RZ35" s="493">
        <f>IFERROR(INDEX(Sheep!$R$311:$R$318,RZ34,1),0)</f>
        <v>46372</v>
      </c>
      <c r="SA35" s="493">
        <f>IFERROR(INDEX(Sheep!$R$311:$R$318,SA34,1),0)</f>
        <v>46372</v>
      </c>
      <c r="SB35" s="493">
        <f>IFERROR(INDEX(Sheep!$R$311:$R$318,SB34,1),0)</f>
        <v>46372</v>
      </c>
      <c r="SC35" s="493">
        <f>IFERROR(INDEX(Sheep!$R$311:$R$318,SC34,1),0)</f>
        <v>46372</v>
      </c>
      <c r="SD35" s="493">
        <f>IFERROR(INDEX(Sheep!$R$311:$R$318,SD34,1),0)</f>
        <v>46372</v>
      </c>
      <c r="SE35" s="493">
        <f>IFERROR(INDEX(Sheep!$R$311:$R$318,SE34,1),0)</f>
        <v>46372</v>
      </c>
      <c r="SF35" s="493">
        <f>IFERROR(INDEX(Sheep!$R$311:$R$318,SF34,1),0)</f>
        <v>46372</v>
      </c>
      <c r="SG35" s="493">
        <f>IFERROR(INDEX(Sheep!$R$311:$R$318,SG34,1),0)</f>
        <v>46372</v>
      </c>
      <c r="SH35" s="493">
        <f>IFERROR(INDEX(Sheep!$R$311:$R$318,SH34,1),0)</f>
        <v>46372</v>
      </c>
      <c r="SI35" s="493">
        <f>IFERROR(INDEX(Sheep!$R$311:$R$318,SI34,1),0)</f>
        <v>0</v>
      </c>
      <c r="SJ35" s="260"/>
      <c r="SK35" s="262"/>
      <c r="SL35" s="250"/>
      <c r="SM35" s="250"/>
      <c r="SN35" s="250"/>
    </row>
    <row r="36" spans="1:508" outlineLevel="2" collapsed="1" x14ac:dyDescent="0.25">
      <c r="A36" s="250"/>
      <c r="B36" s="259"/>
      <c r="C36" s="444">
        <f>INT($C$29)+2</f>
        <v>3</v>
      </c>
      <c r="D36" s="260"/>
      <c r="E36" s="330"/>
      <c r="F36" s="330"/>
      <c r="G36" s="260"/>
      <c r="H36" s="274"/>
      <c r="I36" s="274" t="s">
        <v>702</v>
      </c>
      <c r="J36" s="274" t="str">
        <f>Sheep!$H248</f>
        <v>Aut</v>
      </c>
      <c r="K36" s="274" t="str">
        <f xml:space="preserve">                    IF(AND((K$33                                  -Sheep!$N$248                               )&gt;(K$33-L$33),(K$33                                  -Sheep!$N$248                                )&lt;=0),"Born","")
&amp;                   IF(AND((K$33-Sheep!$R$351-Sheep!$N$248                                )&gt;(K$33-L$33),(K$33-Sheep!$R$351-Sheep!$N$248                                )&lt;=0),"WeanStd","")
&amp;                   IF(AND((K$33-Sheep!$R$352-Sheep!$N$248                                )&gt;(K$33-L$33),(K$33-Sheep!$R$352-Sheep!$N$248                                )&lt;=0),"WeanAlt1","")
&amp;                   IF(AND((K$33-Sheep!$R$353-Sheep!$N$248                                )&gt;(K$33-L$33),(K$33-Sheep!$R$353-Sheep!$N$248                                )&lt;=0),"WeanAlt2","")
&amp;IFERROR(IF(AND((K$33-K35                                                                                     )&gt;(K$33-L$33),(K$33-K35                                                                                     )&lt;=0),"Join-"    &amp;K34,""),"")
&amp;IFERROR(IF(AND((K$33-K35-INDEX(Sheep!$V$358:$V$365,K34,1))&gt;(K$33-L$33),(K$33-K35-INDEX(Sheep!$V$358:$V$365,K34,1))&lt;=0),"Scan-"  &amp;K34,""),"")
&amp;IFERROR(IF(AND((K$33-K35-150                                                                            )&gt;(K$33-L$33),(K$33-K35-150                                                                             )&lt;=0),"Birth-" &amp;K34,""),"")
&amp;IFERROR(IF(AND((K$33-K35-150-Sheep!$R$351                                           )&gt;(K$33-L$33),(K$33-K35-150-Sheep!$R$351                                            )&lt;=0),"Wean-"&amp;K34,""),"")
&amp;IFERROR(IF(AND((K$33-K35-150-Sheep!$R$352                                           )&gt;(K$33-L$33),(K$33-K35-150-Sheep!$R$352                                            )&lt;=0),"Alt1-"   &amp;K34,""),"")
&amp;IFERROR(IF(AND((K$33-K35-150-Sheep!$R$353                                           )&gt;(K$33-L$33),(K$33-K35-150-Sheep!$R$353                                            )&lt;=0),"Alt2-"   &amp;K34,""),"")</f>
        <v/>
      </c>
      <c r="L36" s="274" t="str">
        <f xml:space="preserve">                    IF(AND((L$33                                  -Sheep!$N$248                               )&gt;(L$33-M$33),(L$33                                  -Sheep!$N$248                                )&lt;=0),"Born","")
&amp;                   IF(AND((L$33-Sheep!$R$351-Sheep!$N$248                                )&gt;(L$33-M$33),(L$33-Sheep!$R$351-Sheep!$N$248                                )&lt;=0),"WeanStd","")
&amp;                   IF(AND((L$33-Sheep!$R$352-Sheep!$N$248                                )&gt;(L$33-M$33),(L$33-Sheep!$R$352-Sheep!$N$248                                )&lt;=0),"WeanAlt1","")
&amp;                   IF(AND((L$33-Sheep!$R$353-Sheep!$N$248                                )&gt;(L$33-M$33),(L$33-Sheep!$R$353-Sheep!$N$248                                )&lt;=0),"WeanAlt2","")
&amp;IFERROR(IF(AND((L$33-L35                                                                                     )&gt;(L$33-M$33),(L$33-L35                                                                                     )&lt;=0),"Join-"    &amp;L34,""),"")
&amp;IFERROR(IF(AND((L$33-L35-INDEX(Sheep!$V$358:$V$365,L34,1))&gt;(L$33-M$33),(L$33-L35-INDEX(Sheep!$V$358:$V$365,L34,1))&lt;=0),"Scan-"  &amp;L34,""),"")
&amp;IFERROR(IF(AND((L$33-L35-150                                                                            )&gt;(L$33-M$33),(L$33-L35-150                                                                             )&lt;=0),"Birth-" &amp;L34,""),"")
&amp;IFERROR(IF(AND((L$33-L35-150-Sheep!$R$351                                           )&gt;(L$33-M$33),(L$33-L35-150-Sheep!$R$351                                            )&lt;=0),"Wean-"&amp;L34,""),"")
&amp;IFERROR(IF(AND((L$33-L35-150-Sheep!$R$352                                           )&gt;(L$33-M$33),(L$33-L35-150-Sheep!$R$352                                            )&lt;=0),"Alt1-"   &amp;L34,""),"")
&amp;IFERROR(IF(AND((L$33-L35-150-Sheep!$R$353                                           )&gt;(L$33-M$33),(L$33-L35-150-Sheep!$R$353                                            )&lt;=0),"Alt2-"   &amp;L34,""),"")</f>
        <v/>
      </c>
      <c r="M36" s="274" t="str">
        <f xml:space="preserve">                    IF(AND((M$33                                  -Sheep!$N$248                               )&gt;(M$33-N$33),(M$33                                  -Sheep!$N$248                                )&lt;=0),"Born","")
&amp;                   IF(AND((M$33-Sheep!$R$351-Sheep!$N$248                                )&gt;(M$33-N$33),(M$33-Sheep!$R$351-Sheep!$N$248                                )&lt;=0),"WeanStd","")
&amp;                   IF(AND((M$33-Sheep!$R$352-Sheep!$N$248                                )&gt;(M$33-N$33),(M$33-Sheep!$R$352-Sheep!$N$248                                )&lt;=0),"WeanAlt1","")
&amp;                   IF(AND((M$33-Sheep!$R$353-Sheep!$N$248                                )&gt;(M$33-N$33),(M$33-Sheep!$R$353-Sheep!$N$248                                )&lt;=0),"WeanAlt2","")
&amp;IFERROR(IF(AND((M$33-M35                                                                                     )&gt;(M$33-N$33),(M$33-M35                                                                                     )&lt;=0),"Join-"    &amp;M34,""),"")
&amp;IFERROR(IF(AND((M$33-M35-INDEX(Sheep!$V$358:$V$365,M34,1))&gt;(M$33-N$33),(M$33-M35-INDEX(Sheep!$V$358:$V$365,M34,1))&lt;=0),"Scan-"  &amp;M34,""),"")
&amp;IFERROR(IF(AND((M$33-M35-150                                                                            )&gt;(M$33-N$33),(M$33-M35-150                                                                             )&lt;=0),"Birth-" &amp;M34,""),"")
&amp;IFERROR(IF(AND((M$33-M35-150-Sheep!$R$351                                           )&gt;(M$33-N$33),(M$33-M35-150-Sheep!$R$351                                            )&lt;=0),"Wean-"&amp;M34,""),"")
&amp;IFERROR(IF(AND((M$33-M35-150-Sheep!$R$352                                           )&gt;(M$33-N$33),(M$33-M35-150-Sheep!$R$352                                            )&lt;=0),"Alt1-"   &amp;M34,""),"")
&amp;IFERROR(IF(AND((M$33-M35-150-Sheep!$R$353                                           )&gt;(M$33-N$33),(M$33-M35-150-Sheep!$R$353                                            )&lt;=0),"Alt2-"   &amp;M34,""),"")</f>
        <v/>
      </c>
      <c r="N36" s="274" t="str">
        <f xml:space="preserve">                    IF(AND((N$33                                  -Sheep!$N$248                               )&gt;(N$33-O$33),(N$33                                  -Sheep!$N$248                                )&lt;=0),"Born","")
&amp;                   IF(AND((N$33-Sheep!$R$351-Sheep!$N$248                                )&gt;(N$33-O$33),(N$33-Sheep!$R$351-Sheep!$N$248                                )&lt;=0),"WeanStd","")
&amp;                   IF(AND((N$33-Sheep!$R$352-Sheep!$N$248                                )&gt;(N$33-O$33),(N$33-Sheep!$R$352-Sheep!$N$248                                )&lt;=0),"WeanAlt1","")
&amp;                   IF(AND((N$33-Sheep!$R$353-Sheep!$N$248                                )&gt;(N$33-O$33),(N$33-Sheep!$R$353-Sheep!$N$248                                )&lt;=0),"WeanAlt2","")
&amp;IFERROR(IF(AND((N$33-N35                                                                                     )&gt;(N$33-O$33),(N$33-N35                                                                                     )&lt;=0),"Join-"    &amp;N34,""),"")
&amp;IFERROR(IF(AND((N$33-N35-INDEX(Sheep!$V$358:$V$365,N34,1))&gt;(N$33-O$33),(N$33-N35-INDEX(Sheep!$V$358:$V$365,N34,1))&lt;=0),"Scan-"  &amp;N34,""),"")
&amp;IFERROR(IF(AND((N$33-N35-150                                                                            )&gt;(N$33-O$33),(N$33-N35-150                                                                             )&lt;=0),"Birth-" &amp;N34,""),"")
&amp;IFERROR(IF(AND((N$33-N35-150-Sheep!$R$351                                           )&gt;(N$33-O$33),(N$33-N35-150-Sheep!$R$351                                            )&lt;=0),"Wean-"&amp;N34,""),"")
&amp;IFERROR(IF(AND((N$33-N35-150-Sheep!$R$352                                           )&gt;(N$33-O$33),(N$33-N35-150-Sheep!$R$352                                            )&lt;=0),"Alt1-"   &amp;N34,""),"")
&amp;IFERROR(IF(AND((N$33-N35-150-Sheep!$R$353                                           )&gt;(N$33-O$33),(N$33-N35-150-Sheep!$R$353                                            )&lt;=0),"Alt2-"   &amp;N34,""),"")</f>
        <v/>
      </c>
      <c r="O36" s="274" t="str">
        <f xml:space="preserve">                    IF(AND((O$33                                  -Sheep!$N$248                               )&gt;(O$33-P$33),(O$33                                  -Sheep!$N$248                                )&lt;=0),"Born","")
&amp;                   IF(AND((O$33-Sheep!$R$351-Sheep!$N$248                                )&gt;(O$33-P$33),(O$33-Sheep!$R$351-Sheep!$N$248                                )&lt;=0),"WeanStd","")
&amp;                   IF(AND((O$33-Sheep!$R$352-Sheep!$N$248                                )&gt;(O$33-P$33),(O$33-Sheep!$R$352-Sheep!$N$248                                )&lt;=0),"WeanAlt1","")
&amp;                   IF(AND((O$33-Sheep!$R$353-Sheep!$N$248                                )&gt;(O$33-P$33),(O$33-Sheep!$R$353-Sheep!$N$248                                )&lt;=0),"WeanAlt2","")
&amp;IFERROR(IF(AND((O$33-O35                                                                                     )&gt;(O$33-P$33),(O$33-O35                                                                                     )&lt;=0),"Join-"    &amp;O34,""),"")
&amp;IFERROR(IF(AND((O$33-O35-INDEX(Sheep!$V$358:$V$365,O34,1))&gt;(O$33-P$33),(O$33-O35-INDEX(Sheep!$V$358:$V$365,O34,1))&lt;=0),"Scan-"  &amp;O34,""),"")
&amp;IFERROR(IF(AND((O$33-O35-150                                                                            )&gt;(O$33-P$33),(O$33-O35-150                                                                             )&lt;=0),"Birth-" &amp;O34,""),"")
&amp;IFERROR(IF(AND((O$33-O35-150-Sheep!$R$351                                           )&gt;(O$33-P$33),(O$33-O35-150-Sheep!$R$351                                            )&lt;=0),"Wean-"&amp;O34,""),"")
&amp;IFERROR(IF(AND((O$33-O35-150-Sheep!$R$352                                           )&gt;(O$33-P$33),(O$33-O35-150-Sheep!$R$352                                            )&lt;=0),"Alt1-"   &amp;O34,""),"")
&amp;IFERROR(IF(AND((O$33-O35-150-Sheep!$R$353                                           )&gt;(O$33-P$33),(O$33-O35-150-Sheep!$R$353                                            )&lt;=0),"Alt2-"   &amp;O34,""),"")</f>
        <v/>
      </c>
      <c r="P36" s="274" t="str">
        <f xml:space="preserve">                    IF(AND((P$33                                  -Sheep!$N$248                               )&gt;(P$33-Q$33),(P$33                                  -Sheep!$N$248                                )&lt;=0),"Born","")
&amp;                   IF(AND((P$33-Sheep!$R$351-Sheep!$N$248                                )&gt;(P$33-Q$33),(P$33-Sheep!$R$351-Sheep!$N$248                                )&lt;=0),"WeanStd","")
&amp;                   IF(AND((P$33-Sheep!$R$352-Sheep!$N$248                                )&gt;(P$33-Q$33),(P$33-Sheep!$R$352-Sheep!$N$248                                )&lt;=0),"WeanAlt1","")
&amp;                   IF(AND((P$33-Sheep!$R$353-Sheep!$N$248                                )&gt;(P$33-Q$33),(P$33-Sheep!$R$353-Sheep!$N$248                                )&lt;=0),"WeanAlt2","")
&amp;IFERROR(IF(AND((P$33-P35                                                                                     )&gt;(P$33-Q$33),(P$33-P35                                                                                     )&lt;=0),"Join-"    &amp;P34,""),"")
&amp;IFERROR(IF(AND((P$33-P35-INDEX(Sheep!$V$358:$V$365,P34,1))&gt;(P$33-Q$33),(P$33-P35-INDEX(Sheep!$V$358:$V$365,P34,1))&lt;=0),"Scan-"  &amp;P34,""),"")
&amp;IFERROR(IF(AND((P$33-P35-150                                                                            )&gt;(P$33-Q$33),(P$33-P35-150                                                                             )&lt;=0),"Birth-" &amp;P34,""),"")
&amp;IFERROR(IF(AND((P$33-P35-150-Sheep!$R$351                                           )&gt;(P$33-Q$33),(P$33-P35-150-Sheep!$R$351                                            )&lt;=0),"Wean-"&amp;P34,""),"")
&amp;IFERROR(IF(AND((P$33-P35-150-Sheep!$R$352                                           )&gt;(P$33-Q$33),(P$33-P35-150-Sheep!$R$352                                            )&lt;=0),"Alt1-"   &amp;P34,""),"")
&amp;IFERROR(IF(AND((P$33-P35-150-Sheep!$R$353                                           )&gt;(P$33-Q$33),(P$33-P35-150-Sheep!$R$353                                            )&lt;=0),"Alt2-"   &amp;P34,""),"")</f>
        <v/>
      </c>
      <c r="Q36" s="274" t="str">
        <f xml:space="preserve">                    IF(AND((Q$33                                  -Sheep!$N$248                               )&gt;(Q$33-R$33),(Q$33                                  -Sheep!$N$248                                )&lt;=0),"Born","")
&amp;                   IF(AND((Q$33-Sheep!$R$351-Sheep!$N$248                                )&gt;(Q$33-R$33),(Q$33-Sheep!$R$351-Sheep!$N$248                                )&lt;=0),"WeanStd","")
&amp;                   IF(AND((Q$33-Sheep!$R$352-Sheep!$N$248                                )&gt;(Q$33-R$33),(Q$33-Sheep!$R$352-Sheep!$N$248                                )&lt;=0),"WeanAlt1","")
&amp;                   IF(AND((Q$33-Sheep!$R$353-Sheep!$N$248                                )&gt;(Q$33-R$33),(Q$33-Sheep!$R$353-Sheep!$N$248                                )&lt;=0),"WeanAlt2","")
&amp;IFERROR(IF(AND((Q$33-Q35                                                                                     )&gt;(Q$33-R$33),(Q$33-Q35                                                                                     )&lt;=0),"Join-"    &amp;Q34,""),"")
&amp;IFERROR(IF(AND((Q$33-Q35-INDEX(Sheep!$V$358:$V$365,Q34,1))&gt;(Q$33-R$33),(Q$33-Q35-INDEX(Sheep!$V$358:$V$365,Q34,1))&lt;=0),"Scan-"  &amp;Q34,""),"")
&amp;IFERROR(IF(AND((Q$33-Q35-150                                                                            )&gt;(Q$33-R$33),(Q$33-Q35-150                                                                             )&lt;=0),"Birth-" &amp;Q34,""),"")
&amp;IFERROR(IF(AND((Q$33-Q35-150-Sheep!$R$351                                           )&gt;(Q$33-R$33),(Q$33-Q35-150-Sheep!$R$351                                            )&lt;=0),"Wean-"&amp;Q34,""),"")
&amp;IFERROR(IF(AND((Q$33-Q35-150-Sheep!$R$352                                           )&gt;(Q$33-R$33),(Q$33-Q35-150-Sheep!$R$352                                            )&lt;=0),"Alt1-"   &amp;Q34,""),"")
&amp;IFERROR(IF(AND((Q$33-Q35-150-Sheep!$R$353                                           )&gt;(Q$33-R$33),(Q$33-Q35-150-Sheep!$R$353                                            )&lt;=0),"Alt2-"   &amp;Q34,""),"")</f>
        <v/>
      </c>
      <c r="R36" s="274" t="str">
        <f xml:space="preserve">                    IF(AND((R$33                                  -Sheep!$N$248                               )&gt;(R$33-S$33),(R$33                                  -Sheep!$N$248                                )&lt;=0),"Born","")
&amp;                   IF(AND((R$33-Sheep!$R$351-Sheep!$N$248                                )&gt;(R$33-S$33),(R$33-Sheep!$R$351-Sheep!$N$248                                )&lt;=0),"WeanStd","")
&amp;                   IF(AND((R$33-Sheep!$R$352-Sheep!$N$248                                )&gt;(R$33-S$33),(R$33-Sheep!$R$352-Sheep!$N$248                                )&lt;=0),"WeanAlt1","")
&amp;                   IF(AND((R$33-Sheep!$R$353-Sheep!$N$248                                )&gt;(R$33-S$33),(R$33-Sheep!$R$353-Sheep!$N$248                                )&lt;=0),"WeanAlt2","")
&amp;IFERROR(IF(AND((R$33-R35                                                                                     )&gt;(R$33-S$33),(R$33-R35                                                                                     )&lt;=0),"Join-"    &amp;R34,""),"")
&amp;IFERROR(IF(AND((R$33-R35-INDEX(Sheep!$V$358:$V$365,R34,1))&gt;(R$33-S$33),(R$33-R35-INDEX(Sheep!$V$358:$V$365,R34,1))&lt;=0),"Scan-"  &amp;R34,""),"")
&amp;IFERROR(IF(AND((R$33-R35-150                                                                            )&gt;(R$33-S$33),(R$33-R35-150                                                                             )&lt;=0),"Birth-" &amp;R34,""),"")
&amp;IFERROR(IF(AND((R$33-R35-150-Sheep!$R$351                                           )&gt;(R$33-S$33),(R$33-R35-150-Sheep!$R$351                                            )&lt;=0),"Wean-"&amp;R34,""),"")
&amp;IFERROR(IF(AND((R$33-R35-150-Sheep!$R$352                                           )&gt;(R$33-S$33),(R$33-R35-150-Sheep!$R$352                                            )&lt;=0),"Alt1-"   &amp;R34,""),"")
&amp;IFERROR(IF(AND((R$33-R35-150-Sheep!$R$353                                           )&gt;(R$33-S$33),(R$33-R35-150-Sheep!$R$353                                            )&lt;=0),"Alt2-"   &amp;R34,""),"")</f>
        <v/>
      </c>
      <c r="S36" s="274" t="str">
        <f xml:space="preserve">                    IF(AND((S$33                                  -Sheep!$N$248                               )&gt;(S$33-T$33),(S$33                                  -Sheep!$N$248                                )&lt;=0),"Born","")
&amp;                   IF(AND((S$33-Sheep!$R$351-Sheep!$N$248                                )&gt;(S$33-T$33),(S$33-Sheep!$R$351-Sheep!$N$248                                )&lt;=0),"WeanStd","")
&amp;                   IF(AND((S$33-Sheep!$R$352-Sheep!$N$248                                )&gt;(S$33-T$33),(S$33-Sheep!$R$352-Sheep!$N$248                                )&lt;=0),"WeanAlt1","")
&amp;                   IF(AND((S$33-Sheep!$R$353-Sheep!$N$248                                )&gt;(S$33-T$33),(S$33-Sheep!$R$353-Sheep!$N$248                                )&lt;=0),"WeanAlt2","")
&amp;IFERROR(IF(AND((S$33-S35                                                                                     )&gt;(S$33-T$33),(S$33-S35                                                                                     )&lt;=0),"Join-"    &amp;S34,""),"")
&amp;IFERROR(IF(AND((S$33-S35-INDEX(Sheep!$V$358:$V$365,S34,1))&gt;(S$33-T$33),(S$33-S35-INDEX(Sheep!$V$358:$V$365,S34,1))&lt;=0),"Scan-"  &amp;S34,""),"")
&amp;IFERROR(IF(AND((S$33-S35-150                                                                            )&gt;(S$33-T$33),(S$33-S35-150                                                                             )&lt;=0),"Birth-" &amp;S34,""),"")
&amp;IFERROR(IF(AND((S$33-S35-150-Sheep!$R$351                                           )&gt;(S$33-T$33),(S$33-S35-150-Sheep!$R$351                                            )&lt;=0),"Wean-"&amp;S34,""),"")
&amp;IFERROR(IF(AND((S$33-S35-150-Sheep!$R$352                                           )&gt;(S$33-T$33),(S$33-S35-150-Sheep!$R$352                                            )&lt;=0),"Alt1-"   &amp;S34,""),"")
&amp;IFERROR(IF(AND((S$33-S35-150-Sheep!$R$353                                           )&gt;(S$33-T$33),(S$33-S35-150-Sheep!$R$353                                            )&lt;=0),"Alt2-"   &amp;S34,""),"")</f>
        <v/>
      </c>
      <c r="T36" s="274" t="str">
        <f xml:space="preserve">                    IF(AND((T$33                                  -Sheep!$N$248                               )&gt;(T$33-U$33),(T$33                                  -Sheep!$N$248                                )&lt;=0),"Born","")
&amp;                   IF(AND((T$33-Sheep!$R$351-Sheep!$N$248                                )&gt;(T$33-U$33),(T$33-Sheep!$R$351-Sheep!$N$248                                )&lt;=0),"WeanStd","")
&amp;                   IF(AND((T$33-Sheep!$R$352-Sheep!$N$248                                )&gt;(T$33-U$33),(T$33-Sheep!$R$352-Sheep!$N$248                                )&lt;=0),"WeanAlt1","")
&amp;                   IF(AND((T$33-Sheep!$R$353-Sheep!$N$248                                )&gt;(T$33-U$33),(T$33-Sheep!$R$353-Sheep!$N$248                                )&lt;=0),"WeanAlt2","")
&amp;IFERROR(IF(AND((T$33-T35                                                                                     )&gt;(T$33-U$33),(T$33-T35                                                                                     )&lt;=0),"Join-"    &amp;T34,""),"")
&amp;IFERROR(IF(AND((T$33-T35-INDEX(Sheep!$V$358:$V$365,T34,1))&gt;(T$33-U$33),(T$33-T35-INDEX(Sheep!$V$358:$V$365,T34,1))&lt;=0),"Scan-"  &amp;T34,""),"")
&amp;IFERROR(IF(AND((T$33-T35-150                                                                            )&gt;(T$33-U$33),(T$33-T35-150                                                                             )&lt;=0),"Birth-" &amp;T34,""),"")
&amp;IFERROR(IF(AND((T$33-T35-150-Sheep!$R$351                                           )&gt;(T$33-U$33),(T$33-T35-150-Sheep!$R$351                                            )&lt;=0),"Wean-"&amp;T34,""),"")
&amp;IFERROR(IF(AND((T$33-T35-150-Sheep!$R$352                                           )&gt;(T$33-U$33),(T$33-T35-150-Sheep!$R$352                                            )&lt;=0),"Alt1-"   &amp;T34,""),"")
&amp;IFERROR(IF(AND((T$33-T35-150-Sheep!$R$353                                           )&gt;(T$33-U$33),(T$33-T35-150-Sheep!$R$353                                            )&lt;=0),"Alt2-"   &amp;T34,""),"")</f>
        <v/>
      </c>
      <c r="U36" s="274" t="str">
        <f xml:space="preserve">                    IF(AND((U$33                                  -Sheep!$N$248                               )&gt;(U$33-V$33),(U$33                                  -Sheep!$N$248                                )&lt;=0),"Born","")
&amp;                   IF(AND((U$33-Sheep!$R$351-Sheep!$N$248                                )&gt;(U$33-V$33),(U$33-Sheep!$R$351-Sheep!$N$248                                )&lt;=0),"WeanStd","")
&amp;                   IF(AND((U$33-Sheep!$R$352-Sheep!$N$248                                )&gt;(U$33-V$33),(U$33-Sheep!$R$352-Sheep!$N$248                                )&lt;=0),"WeanAlt1","")
&amp;                   IF(AND((U$33-Sheep!$R$353-Sheep!$N$248                                )&gt;(U$33-V$33),(U$33-Sheep!$R$353-Sheep!$N$248                                )&lt;=0),"WeanAlt2","")
&amp;IFERROR(IF(AND((U$33-U35                                                                                     )&gt;(U$33-V$33),(U$33-U35                                                                                     )&lt;=0),"Join-"    &amp;U34,""),"")
&amp;IFERROR(IF(AND((U$33-U35-INDEX(Sheep!$V$358:$V$365,U34,1))&gt;(U$33-V$33),(U$33-U35-INDEX(Sheep!$V$358:$V$365,U34,1))&lt;=0),"Scan-"  &amp;U34,""),"")
&amp;IFERROR(IF(AND((U$33-U35-150                                                                            )&gt;(U$33-V$33),(U$33-U35-150                                                                             )&lt;=0),"Birth-" &amp;U34,""),"")
&amp;IFERROR(IF(AND((U$33-U35-150-Sheep!$R$351                                           )&gt;(U$33-V$33),(U$33-U35-150-Sheep!$R$351                                            )&lt;=0),"Wean-"&amp;U34,""),"")
&amp;IFERROR(IF(AND((U$33-U35-150-Sheep!$R$352                                           )&gt;(U$33-V$33),(U$33-U35-150-Sheep!$R$352                                            )&lt;=0),"Alt1-"   &amp;U34,""),"")
&amp;IFERROR(IF(AND((U$33-U35-150-Sheep!$R$353                                           )&gt;(U$33-V$33),(U$33-U35-150-Sheep!$R$353                                            )&lt;=0),"Alt2-"   &amp;U34,""),"")</f>
        <v/>
      </c>
      <c r="V36" s="274" t="str">
        <f xml:space="preserve">                    IF(AND((V$33                                  -Sheep!$N$248                               )&gt;(V$33-W$33),(V$33                                  -Sheep!$N$248                                )&lt;=0),"Born","")
&amp;                   IF(AND((V$33-Sheep!$R$351-Sheep!$N$248                                )&gt;(V$33-W$33),(V$33-Sheep!$R$351-Sheep!$N$248                                )&lt;=0),"WeanStd","")
&amp;                   IF(AND((V$33-Sheep!$R$352-Sheep!$N$248                                )&gt;(V$33-W$33),(V$33-Sheep!$R$352-Sheep!$N$248                                )&lt;=0),"WeanAlt1","")
&amp;                   IF(AND((V$33-Sheep!$R$353-Sheep!$N$248                                )&gt;(V$33-W$33),(V$33-Sheep!$R$353-Sheep!$N$248                                )&lt;=0),"WeanAlt2","")
&amp;IFERROR(IF(AND((V$33-V35                                                                                     )&gt;(V$33-W$33),(V$33-V35                                                                                     )&lt;=0),"Join-"    &amp;V34,""),"")
&amp;IFERROR(IF(AND((V$33-V35-INDEX(Sheep!$V$358:$V$365,V34,1))&gt;(V$33-W$33),(V$33-V35-INDEX(Sheep!$V$358:$V$365,V34,1))&lt;=0),"Scan-"  &amp;V34,""),"")
&amp;IFERROR(IF(AND((V$33-V35-150                                                                            )&gt;(V$33-W$33),(V$33-V35-150                                                                             )&lt;=0),"Birth-" &amp;V34,""),"")
&amp;IFERROR(IF(AND((V$33-V35-150-Sheep!$R$351                                           )&gt;(V$33-W$33),(V$33-V35-150-Sheep!$R$351                                            )&lt;=0),"Wean-"&amp;V34,""),"")
&amp;IFERROR(IF(AND((V$33-V35-150-Sheep!$R$352                                           )&gt;(V$33-W$33),(V$33-V35-150-Sheep!$R$352                                            )&lt;=0),"Alt1-"   &amp;V34,""),"")
&amp;IFERROR(IF(AND((V$33-V35-150-Sheep!$R$353                                           )&gt;(V$33-W$33),(V$33-V35-150-Sheep!$R$353                                            )&lt;=0),"Alt2-"   &amp;V34,""),"")</f>
        <v/>
      </c>
      <c r="W36" s="274" t="str">
        <f xml:space="preserve">                    IF(AND((W$33                                  -Sheep!$N$248                               )&gt;(W$33-X$33),(W$33                                  -Sheep!$N$248                                )&lt;=0),"Born","")
&amp;                   IF(AND((W$33-Sheep!$R$351-Sheep!$N$248                                )&gt;(W$33-X$33),(W$33-Sheep!$R$351-Sheep!$N$248                                )&lt;=0),"WeanStd","")
&amp;                   IF(AND((W$33-Sheep!$R$352-Sheep!$N$248                                )&gt;(W$33-X$33),(W$33-Sheep!$R$352-Sheep!$N$248                                )&lt;=0),"WeanAlt1","")
&amp;                   IF(AND((W$33-Sheep!$R$353-Sheep!$N$248                                )&gt;(W$33-X$33),(W$33-Sheep!$R$353-Sheep!$N$248                                )&lt;=0),"WeanAlt2","")
&amp;IFERROR(IF(AND((W$33-W35                                                                                     )&gt;(W$33-X$33),(W$33-W35                                                                                     )&lt;=0),"Join-"    &amp;W34,""),"")
&amp;IFERROR(IF(AND((W$33-W35-INDEX(Sheep!$V$358:$V$365,W34,1))&gt;(W$33-X$33),(W$33-W35-INDEX(Sheep!$V$358:$V$365,W34,1))&lt;=0),"Scan-"  &amp;W34,""),"")
&amp;IFERROR(IF(AND((W$33-W35-150                                                                            )&gt;(W$33-X$33),(W$33-W35-150                                                                             )&lt;=0),"Birth-" &amp;W34,""),"")
&amp;IFERROR(IF(AND((W$33-W35-150-Sheep!$R$351                                           )&gt;(W$33-X$33),(W$33-W35-150-Sheep!$R$351                                            )&lt;=0),"Wean-"&amp;W34,""),"")
&amp;IFERROR(IF(AND((W$33-W35-150-Sheep!$R$352                                           )&gt;(W$33-X$33),(W$33-W35-150-Sheep!$R$352                                            )&lt;=0),"Alt1-"   &amp;W34,""),"")
&amp;IFERROR(IF(AND((W$33-W35-150-Sheep!$R$353                                           )&gt;(W$33-X$33),(W$33-W35-150-Sheep!$R$353                                            )&lt;=0),"Alt2-"   &amp;W34,""),"")</f>
        <v/>
      </c>
      <c r="X36" s="274" t="str">
        <f xml:space="preserve">                    IF(AND((X$33                                  -Sheep!$N$248                               )&gt;(X$33-Y$33),(X$33                                  -Sheep!$N$248                                )&lt;=0),"Born","")
&amp;                   IF(AND((X$33-Sheep!$R$351-Sheep!$N$248                                )&gt;(X$33-Y$33),(X$33-Sheep!$R$351-Sheep!$N$248                                )&lt;=0),"WeanStd","")
&amp;                   IF(AND((X$33-Sheep!$R$352-Sheep!$N$248                                )&gt;(X$33-Y$33),(X$33-Sheep!$R$352-Sheep!$N$248                                )&lt;=0),"WeanAlt1","")
&amp;                   IF(AND((X$33-Sheep!$R$353-Sheep!$N$248                                )&gt;(X$33-Y$33),(X$33-Sheep!$R$353-Sheep!$N$248                                )&lt;=0),"WeanAlt2","")
&amp;IFERROR(IF(AND((X$33-X35                                                                                     )&gt;(X$33-Y$33),(X$33-X35                                                                                     )&lt;=0),"Join-"    &amp;X34,""),"")
&amp;IFERROR(IF(AND((X$33-X35-INDEX(Sheep!$V$358:$V$365,X34,1))&gt;(X$33-Y$33),(X$33-X35-INDEX(Sheep!$V$358:$V$365,X34,1))&lt;=0),"Scan-"  &amp;X34,""),"")
&amp;IFERROR(IF(AND((X$33-X35-150                                                                            )&gt;(X$33-Y$33),(X$33-X35-150                                                                             )&lt;=0),"Birth-" &amp;X34,""),"")
&amp;IFERROR(IF(AND((X$33-X35-150-Sheep!$R$351                                           )&gt;(X$33-Y$33),(X$33-X35-150-Sheep!$R$351                                            )&lt;=0),"Wean-"&amp;X34,""),"")
&amp;IFERROR(IF(AND((X$33-X35-150-Sheep!$R$352                                           )&gt;(X$33-Y$33),(X$33-X35-150-Sheep!$R$352                                            )&lt;=0),"Alt1-"   &amp;X34,""),"")
&amp;IFERROR(IF(AND((X$33-X35-150-Sheep!$R$353                                           )&gt;(X$33-Y$33),(X$33-X35-150-Sheep!$R$353                                            )&lt;=0),"Alt2-"   &amp;X34,""),"")</f>
        <v/>
      </c>
      <c r="Y36" s="274" t="str">
        <f xml:space="preserve">                    IF(AND((Y$33                                  -Sheep!$N$248                               )&gt;(Y$33-Z$33),(Y$33                                  -Sheep!$N$248                                )&lt;=0),"Born","")
&amp;                   IF(AND((Y$33-Sheep!$R$351-Sheep!$N$248                                )&gt;(Y$33-Z$33),(Y$33-Sheep!$R$351-Sheep!$N$248                                )&lt;=0),"WeanStd","")
&amp;                   IF(AND((Y$33-Sheep!$R$352-Sheep!$N$248                                )&gt;(Y$33-Z$33),(Y$33-Sheep!$R$352-Sheep!$N$248                                )&lt;=0),"WeanAlt1","")
&amp;                   IF(AND((Y$33-Sheep!$R$353-Sheep!$N$248                                )&gt;(Y$33-Z$33),(Y$33-Sheep!$R$353-Sheep!$N$248                                )&lt;=0),"WeanAlt2","")
&amp;IFERROR(IF(AND((Y$33-Y35                                                                                     )&gt;(Y$33-Z$33),(Y$33-Y35                                                                                     )&lt;=0),"Join-"    &amp;Y34,""),"")
&amp;IFERROR(IF(AND((Y$33-Y35-INDEX(Sheep!$V$358:$V$365,Y34,1))&gt;(Y$33-Z$33),(Y$33-Y35-INDEX(Sheep!$V$358:$V$365,Y34,1))&lt;=0),"Scan-"  &amp;Y34,""),"")
&amp;IFERROR(IF(AND((Y$33-Y35-150                                                                            )&gt;(Y$33-Z$33),(Y$33-Y35-150                                                                             )&lt;=0),"Birth-" &amp;Y34,""),"")
&amp;IFERROR(IF(AND((Y$33-Y35-150-Sheep!$R$351                                           )&gt;(Y$33-Z$33),(Y$33-Y35-150-Sheep!$R$351                                            )&lt;=0),"Wean-"&amp;Y34,""),"")
&amp;IFERROR(IF(AND((Y$33-Y35-150-Sheep!$R$352                                           )&gt;(Y$33-Z$33),(Y$33-Y35-150-Sheep!$R$352                                            )&lt;=0),"Alt1-"   &amp;Y34,""),"")
&amp;IFERROR(IF(AND((Y$33-Y35-150-Sheep!$R$353                                           )&gt;(Y$33-Z$33),(Y$33-Y35-150-Sheep!$R$353                                            )&lt;=0),"Alt2-"   &amp;Y34,""),"")</f>
        <v/>
      </c>
      <c r="Z36" s="274" t="str">
        <f xml:space="preserve">                    IF(AND((Z$33                                  -Sheep!$N$248                               )&gt;(Z$33-AA$33),(Z$33                                  -Sheep!$N$248                                )&lt;=0),"Born","")
&amp;                   IF(AND((Z$33-Sheep!$R$351-Sheep!$N$248                                )&gt;(Z$33-AA$33),(Z$33-Sheep!$R$351-Sheep!$N$248                                )&lt;=0),"WeanStd","")
&amp;                   IF(AND((Z$33-Sheep!$R$352-Sheep!$N$248                                )&gt;(Z$33-AA$33),(Z$33-Sheep!$R$352-Sheep!$N$248                                )&lt;=0),"WeanAlt1","")
&amp;                   IF(AND((Z$33-Sheep!$R$353-Sheep!$N$248                                )&gt;(Z$33-AA$33),(Z$33-Sheep!$R$353-Sheep!$N$248                                )&lt;=0),"WeanAlt2","")
&amp;IFERROR(IF(AND((Z$33-Z35                                                                                     )&gt;(Z$33-AA$33),(Z$33-Z35                                                                                     )&lt;=0),"Join-"    &amp;Z34,""),"")
&amp;IFERROR(IF(AND((Z$33-Z35-INDEX(Sheep!$V$358:$V$365,Z34,1))&gt;(Z$33-AA$33),(Z$33-Z35-INDEX(Sheep!$V$358:$V$365,Z34,1))&lt;=0),"Scan-"  &amp;Z34,""),"")
&amp;IFERROR(IF(AND((Z$33-Z35-150                                                                            )&gt;(Z$33-AA$33),(Z$33-Z35-150                                                                             )&lt;=0),"Birth-" &amp;Z34,""),"")
&amp;IFERROR(IF(AND((Z$33-Z35-150-Sheep!$R$351                                           )&gt;(Z$33-AA$33),(Z$33-Z35-150-Sheep!$R$351                                            )&lt;=0),"Wean-"&amp;Z34,""),"")
&amp;IFERROR(IF(AND((Z$33-Z35-150-Sheep!$R$352                                           )&gt;(Z$33-AA$33),(Z$33-Z35-150-Sheep!$R$352                                            )&lt;=0),"Alt1-"   &amp;Z34,""),"")
&amp;IFERROR(IF(AND((Z$33-Z35-150-Sheep!$R$353                                           )&gt;(Z$33-AA$33),(Z$33-Z35-150-Sheep!$R$353                                            )&lt;=0),"Alt2-"   &amp;Z34,""),"")</f>
        <v/>
      </c>
      <c r="AA36" s="274" t="str">
        <f xml:space="preserve">                    IF(AND((AA$33                                  -Sheep!$N$248                               )&gt;(AA$33-AB$33),(AA$33                                  -Sheep!$N$248                                )&lt;=0),"Born","")
&amp;                   IF(AND((AA$33-Sheep!$R$351-Sheep!$N$248                                )&gt;(AA$33-AB$33),(AA$33-Sheep!$R$351-Sheep!$N$248                                )&lt;=0),"WeanStd","")
&amp;                   IF(AND((AA$33-Sheep!$R$352-Sheep!$N$248                                )&gt;(AA$33-AB$33),(AA$33-Sheep!$R$352-Sheep!$N$248                                )&lt;=0),"WeanAlt1","")
&amp;                   IF(AND((AA$33-Sheep!$R$353-Sheep!$N$248                                )&gt;(AA$33-AB$33),(AA$33-Sheep!$R$353-Sheep!$N$248                                )&lt;=0),"WeanAlt2","")
&amp;IFERROR(IF(AND((AA$33-AA35                                                                                     )&gt;(AA$33-AB$33),(AA$33-AA35                                                                                     )&lt;=0),"Join-"    &amp;AA34,""),"")
&amp;IFERROR(IF(AND((AA$33-AA35-INDEX(Sheep!$V$358:$V$365,AA34,1))&gt;(AA$33-AB$33),(AA$33-AA35-INDEX(Sheep!$V$358:$V$365,AA34,1))&lt;=0),"Scan-"  &amp;AA34,""),"")
&amp;IFERROR(IF(AND((AA$33-AA35-150                                                                            )&gt;(AA$33-AB$33),(AA$33-AA35-150                                                                             )&lt;=0),"Birth-" &amp;AA34,""),"")
&amp;IFERROR(IF(AND((AA$33-AA35-150-Sheep!$R$351                                           )&gt;(AA$33-AB$33),(AA$33-AA35-150-Sheep!$R$351                                            )&lt;=0),"Wean-"&amp;AA34,""),"")
&amp;IFERROR(IF(AND((AA$33-AA35-150-Sheep!$R$352                                           )&gt;(AA$33-AB$33),(AA$33-AA35-150-Sheep!$R$352                                            )&lt;=0),"Alt1-"   &amp;AA34,""),"")
&amp;IFERROR(IF(AND((AA$33-AA35-150-Sheep!$R$353                                           )&gt;(AA$33-AB$33),(AA$33-AA35-150-Sheep!$R$353                                            )&lt;=0),"Alt2-"   &amp;AA34,""),"")</f>
        <v/>
      </c>
      <c r="AB36" s="274" t="str">
        <f xml:space="preserve">                    IF(AND((AB$33                                  -Sheep!$N$248                               )&gt;(AB$33-AC$33),(AB$33                                  -Sheep!$N$248                                )&lt;=0),"Born","")
&amp;                   IF(AND((AB$33-Sheep!$R$351-Sheep!$N$248                                )&gt;(AB$33-AC$33),(AB$33-Sheep!$R$351-Sheep!$N$248                                )&lt;=0),"WeanStd","")
&amp;                   IF(AND((AB$33-Sheep!$R$352-Sheep!$N$248                                )&gt;(AB$33-AC$33),(AB$33-Sheep!$R$352-Sheep!$N$248                                )&lt;=0),"WeanAlt1","")
&amp;                   IF(AND((AB$33-Sheep!$R$353-Sheep!$N$248                                )&gt;(AB$33-AC$33),(AB$33-Sheep!$R$353-Sheep!$N$248                                )&lt;=0),"WeanAlt2","")
&amp;IFERROR(IF(AND((AB$33-AB35                                                                                     )&gt;(AB$33-AC$33),(AB$33-AB35                                                                                     )&lt;=0),"Join-"    &amp;AB34,""),"")
&amp;IFERROR(IF(AND((AB$33-AB35-INDEX(Sheep!$V$358:$V$365,AB34,1))&gt;(AB$33-AC$33),(AB$33-AB35-INDEX(Sheep!$V$358:$V$365,AB34,1))&lt;=0),"Scan-"  &amp;AB34,""),"")
&amp;IFERROR(IF(AND((AB$33-AB35-150                                                                            )&gt;(AB$33-AC$33),(AB$33-AB35-150                                                                             )&lt;=0),"Birth-" &amp;AB34,""),"")
&amp;IFERROR(IF(AND((AB$33-AB35-150-Sheep!$R$351                                           )&gt;(AB$33-AC$33),(AB$33-AB35-150-Sheep!$R$351                                            )&lt;=0),"Wean-"&amp;AB34,""),"")
&amp;IFERROR(IF(AND((AB$33-AB35-150-Sheep!$R$352                                           )&gt;(AB$33-AC$33),(AB$33-AB35-150-Sheep!$R$352                                            )&lt;=0),"Alt1-"   &amp;AB34,""),"")
&amp;IFERROR(IF(AND((AB$33-AB35-150-Sheep!$R$353                                           )&gt;(AB$33-AC$33),(AB$33-AB35-150-Sheep!$R$353                                            )&lt;=0),"Alt2-"   &amp;AB34,""),"")</f>
        <v/>
      </c>
      <c r="AC36" s="274" t="str">
        <f xml:space="preserve">                    IF(AND((AC$33                                  -Sheep!$N$248                               )&gt;(AC$33-AD$33),(AC$33                                  -Sheep!$N$248                                )&lt;=0),"Born","")
&amp;                   IF(AND((AC$33-Sheep!$R$351-Sheep!$N$248                                )&gt;(AC$33-AD$33),(AC$33-Sheep!$R$351-Sheep!$N$248                                )&lt;=0),"WeanStd","")
&amp;                   IF(AND((AC$33-Sheep!$R$352-Sheep!$N$248                                )&gt;(AC$33-AD$33),(AC$33-Sheep!$R$352-Sheep!$N$248                                )&lt;=0),"WeanAlt1","")
&amp;                   IF(AND((AC$33-Sheep!$R$353-Sheep!$N$248                                )&gt;(AC$33-AD$33),(AC$33-Sheep!$R$353-Sheep!$N$248                                )&lt;=0),"WeanAlt2","")
&amp;IFERROR(IF(AND((AC$33-AC35                                                                                     )&gt;(AC$33-AD$33),(AC$33-AC35                                                                                     )&lt;=0),"Join-"    &amp;AC34,""),"")
&amp;IFERROR(IF(AND((AC$33-AC35-INDEX(Sheep!$V$358:$V$365,AC34,1))&gt;(AC$33-AD$33),(AC$33-AC35-INDEX(Sheep!$V$358:$V$365,AC34,1))&lt;=0),"Scan-"  &amp;AC34,""),"")
&amp;IFERROR(IF(AND((AC$33-AC35-150                                                                            )&gt;(AC$33-AD$33),(AC$33-AC35-150                                                                             )&lt;=0),"Birth-" &amp;AC34,""),"")
&amp;IFERROR(IF(AND((AC$33-AC35-150-Sheep!$R$351                                           )&gt;(AC$33-AD$33),(AC$33-AC35-150-Sheep!$R$351                                            )&lt;=0),"Wean-"&amp;AC34,""),"")
&amp;IFERROR(IF(AND((AC$33-AC35-150-Sheep!$R$352                                           )&gt;(AC$33-AD$33),(AC$33-AC35-150-Sheep!$R$352                                            )&lt;=0),"Alt1-"   &amp;AC34,""),"")
&amp;IFERROR(IF(AND((AC$33-AC35-150-Sheep!$R$353                                           )&gt;(AC$33-AD$33),(AC$33-AC35-150-Sheep!$R$353                                            )&lt;=0),"Alt2-"   &amp;AC34,""),"")</f>
        <v/>
      </c>
      <c r="AD36" s="274" t="str">
        <f xml:space="preserve">                    IF(AND((AD$33                                  -Sheep!$N$248                               )&gt;(AD$33-AE$33),(AD$33                                  -Sheep!$N$248                                )&lt;=0),"Born","")
&amp;                   IF(AND((AD$33-Sheep!$R$351-Sheep!$N$248                                )&gt;(AD$33-AE$33),(AD$33-Sheep!$R$351-Sheep!$N$248                                )&lt;=0),"WeanStd","")
&amp;                   IF(AND((AD$33-Sheep!$R$352-Sheep!$N$248                                )&gt;(AD$33-AE$33),(AD$33-Sheep!$R$352-Sheep!$N$248                                )&lt;=0),"WeanAlt1","")
&amp;                   IF(AND((AD$33-Sheep!$R$353-Sheep!$N$248                                )&gt;(AD$33-AE$33),(AD$33-Sheep!$R$353-Sheep!$N$248                                )&lt;=0),"WeanAlt2","")
&amp;IFERROR(IF(AND((AD$33-AD35                                                                                     )&gt;(AD$33-AE$33),(AD$33-AD35                                                                                     )&lt;=0),"Join-"    &amp;AD34,""),"")
&amp;IFERROR(IF(AND((AD$33-AD35-INDEX(Sheep!$V$358:$V$365,AD34,1))&gt;(AD$33-AE$33),(AD$33-AD35-INDEX(Sheep!$V$358:$V$365,AD34,1))&lt;=0),"Scan-"  &amp;AD34,""),"")
&amp;IFERROR(IF(AND((AD$33-AD35-150                                                                            )&gt;(AD$33-AE$33),(AD$33-AD35-150                                                                             )&lt;=0),"Birth-" &amp;AD34,""),"")
&amp;IFERROR(IF(AND((AD$33-AD35-150-Sheep!$R$351                                           )&gt;(AD$33-AE$33),(AD$33-AD35-150-Sheep!$R$351                                            )&lt;=0),"Wean-"&amp;AD34,""),"")
&amp;IFERROR(IF(AND((AD$33-AD35-150-Sheep!$R$352                                           )&gt;(AD$33-AE$33),(AD$33-AD35-150-Sheep!$R$352                                            )&lt;=0),"Alt1-"   &amp;AD34,""),"")
&amp;IFERROR(IF(AND((AD$33-AD35-150-Sheep!$R$353                                           )&gt;(AD$33-AE$33),(AD$33-AD35-150-Sheep!$R$353                                            )&lt;=0),"Alt2-"   &amp;AD34,""),"")</f>
        <v>Born</v>
      </c>
      <c r="AE36" s="274" t="str">
        <f xml:space="preserve">                    IF(AND((AE$33                                  -Sheep!$N$248                               )&gt;(AE$33-AF$33),(AE$33                                  -Sheep!$N$248                                )&lt;=0),"Born","")
&amp;                   IF(AND((AE$33-Sheep!$R$351-Sheep!$N$248                                )&gt;(AE$33-AF$33),(AE$33-Sheep!$R$351-Sheep!$N$248                                )&lt;=0),"WeanStd","")
&amp;                   IF(AND((AE$33-Sheep!$R$352-Sheep!$N$248                                )&gt;(AE$33-AF$33),(AE$33-Sheep!$R$352-Sheep!$N$248                                )&lt;=0),"WeanAlt1","")
&amp;                   IF(AND((AE$33-Sheep!$R$353-Sheep!$N$248                                )&gt;(AE$33-AF$33),(AE$33-Sheep!$R$353-Sheep!$N$248                                )&lt;=0),"WeanAlt2","")
&amp;IFERROR(IF(AND((AE$33-AE35                                                                                     )&gt;(AE$33-AF$33),(AE$33-AE35                                                                                     )&lt;=0),"Join-"    &amp;AE34,""),"")
&amp;IFERROR(IF(AND((AE$33-AE35-INDEX(Sheep!$V$358:$V$365,AE34,1))&gt;(AE$33-AF$33),(AE$33-AE35-INDEX(Sheep!$V$358:$V$365,AE34,1))&lt;=0),"Scan-"  &amp;AE34,""),"")
&amp;IFERROR(IF(AND((AE$33-AE35-150                                                                            )&gt;(AE$33-AF$33),(AE$33-AE35-150                                                                             )&lt;=0),"Birth-" &amp;AE34,""),"")
&amp;IFERROR(IF(AND((AE$33-AE35-150-Sheep!$R$351                                           )&gt;(AE$33-AF$33),(AE$33-AE35-150-Sheep!$R$351                                            )&lt;=0),"Wean-"&amp;AE34,""),"")
&amp;IFERROR(IF(AND((AE$33-AE35-150-Sheep!$R$352                                           )&gt;(AE$33-AF$33),(AE$33-AE35-150-Sheep!$R$352                                            )&lt;=0),"Alt1-"   &amp;AE34,""),"")
&amp;IFERROR(IF(AND((AE$33-AE35-150-Sheep!$R$353                                           )&gt;(AE$33-AF$33),(AE$33-AE35-150-Sheep!$R$353                                            )&lt;=0),"Alt2-"   &amp;AE34,""),"")</f>
        <v/>
      </c>
      <c r="AF36" s="274" t="str">
        <f xml:space="preserve">                    IF(AND((AF$33                                  -Sheep!$N$248                               )&gt;(AF$33-AG$33),(AF$33                                  -Sheep!$N$248                                )&lt;=0),"Born","")
&amp;                   IF(AND((AF$33-Sheep!$R$351-Sheep!$N$248                                )&gt;(AF$33-AG$33),(AF$33-Sheep!$R$351-Sheep!$N$248                                )&lt;=0),"WeanStd","")
&amp;                   IF(AND((AF$33-Sheep!$R$352-Sheep!$N$248                                )&gt;(AF$33-AG$33),(AF$33-Sheep!$R$352-Sheep!$N$248                                )&lt;=0),"WeanAlt1","")
&amp;                   IF(AND((AF$33-Sheep!$R$353-Sheep!$N$248                                )&gt;(AF$33-AG$33),(AF$33-Sheep!$R$353-Sheep!$N$248                                )&lt;=0),"WeanAlt2","")
&amp;IFERROR(IF(AND((AF$33-AF35                                                                                     )&gt;(AF$33-AG$33),(AF$33-AF35                                                                                     )&lt;=0),"Join-"    &amp;AF34,""),"")
&amp;IFERROR(IF(AND((AF$33-AF35-INDEX(Sheep!$V$358:$V$365,AF34,1))&gt;(AF$33-AG$33),(AF$33-AF35-INDEX(Sheep!$V$358:$V$365,AF34,1))&lt;=0),"Scan-"  &amp;AF34,""),"")
&amp;IFERROR(IF(AND((AF$33-AF35-150                                                                            )&gt;(AF$33-AG$33),(AF$33-AF35-150                                                                             )&lt;=0),"Birth-" &amp;AF34,""),"")
&amp;IFERROR(IF(AND((AF$33-AF35-150-Sheep!$R$351                                           )&gt;(AF$33-AG$33),(AF$33-AF35-150-Sheep!$R$351                                            )&lt;=0),"Wean-"&amp;AF34,""),"")
&amp;IFERROR(IF(AND((AF$33-AF35-150-Sheep!$R$352                                           )&gt;(AF$33-AG$33),(AF$33-AF35-150-Sheep!$R$352                                            )&lt;=0),"Alt1-"   &amp;AF34,""),"")
&amp;IFERROR(IF(AND((AF$33-AF35-150-Sheep!$R$353                                           )&gt;(AF$33-AG$33),(AF$33-AF35-150-Sheep!$R$353                                            )&lt;=0),"Alt2-"   &amp;AF34,""),"")</f>
        <v/>
      </c>
      <c r="AG36" s="274" t="str">
        <f xml:space="preserve">                    IF(AND((AG$33                                  -Sheep!$N$248                               )&gt;(AG$33-AH$33),(AG$33                                  -Sheep!$N$248                                )&lt;=0),"Born","")
&amp;                   IF(AND((AG$33-Sheep!$R$351-Sheep!$N$248                                )&gt;(AG$33-AH$33),(AG$33-Sheep!$R$351-Sheep!$N$248                                )&lt;=0),"WeanStd","")
&amp;                   IF(AND((AG$33-Sheep!$R$352-Sheep!$N$248                                )&gt;(AG$33-AH$33),(AG$33-Sheep!$R$352-Sheep!$N$248                                )&lt;=0),"WeanAlt1","")
&amp;                   IF(AND((AG$33-Sheep!$R$353-Sheep!$N$248                                )&gt;(AG$33-AH$33),(AG$33-Sheep!$R$353-Sheep!$N$248                                )&lt;=0),"WeanAlt2","")
&amp;IFERROR(IF(AND((AG$33-AG35                                                                                     )&gt;(AG$33-AH$33),(AG$33-AG35                                                                                     )&lt;=0),"Join-"    &amp;AG34,""),"")
&amp;IFERROR(IF(AND((AG$33-AG35-INDEX(Sheep!$V$358:$V$365,AG34,1))&gt;(AG$33-AH$33),(AG$33-AG35-INDEX(Sheep!$V$358:$V$365,AG34,1))&lt;=0),"Scan-"  &amp;AG34,""),"")
&amp;IFERROR(IF(AND((AG$33-AG35-150                                                                            )&gt;(AG$33-AH$33),(AG$33-AG35-150                                                                             )&lt;=0),"Birth-" &amp;AG34,""),"")
&amp;IFERROR(IF(AND((AG$33-AG35-150-Sheep!$R$351                                           )&gt;(AG$33-AH$33),(AG$33-AG35-150-Sheep!$R$351                                            )&lt;=0),"Wean-"&amp;AG34,""),"")
&amp;IFERROR(IF(AND((AG$33-AG35-150-Sheep!$R$352                                           )&gt;(AG$33-AH$33),(AG$33-AG35-150-Sheep!$R$352                                            )&lt;=0),"Alt1-"   &amp;AG34,""),"")
&amp;IFERROR(IF(AND((AG$33-AG35-150-Sheep!$R$353                                           )&gt;(AG$33-AH$33),(AG$33-AG35-150-Sheep!$R$353                                            )&lt;=0),"Alt2-"   &amp;AG34,""),"")</f>
        <v/>
      </c>
      <c r="AH36" s="274" t="str">
        <f xml:space="preserve">                    IF(AND((AH$33                                  -Sheep!$N$248                               )&gt;(AH$33-AI$33),(AH$33                                  -Sheep!$N$248                                )&lt;=0),"Born","")
&amp;                   IF(AND((AH$33-Sheep!$R$351-Sheep!$N$248                                )&gt;(AH$33-AI$33),(AH$33-Sheep!$R$351-Sheep!$N$248                                )&lt;=0),"WeanStd","")
&amp;                   IF(AND((AH$33-Sheep!$R$352-Sheep!$N$248                                )&gt;(AH$33-AI$33),(AH$33-Sheep!$R$352-Sheep!$N$248                                )&lt;=0),"WeanAlt1","")
&amp;                   IF(AND((AH$33-Sheep!$R$353-Sheep!$N$248                                )&gt;(AH$33-AI$33),(AH$33-Sheep!$R$353-Sheep!$N$248                                )&lt;=0),"WeanAlt2","")
&amp;IFERROR(IF(AND((AH$33-AH35                                                                                     )&gt;(AH$33-AI$33),(AH$33-AH35                                                                                     )&lt;=0),"Join-"    &amp;AH34,""),"")
&amp;IFERROR(IF(AND((AH$33-AH35-INDEX(Sheep!$V$358:$V$365,AH34,1))&gt;(AH$33-AI$33),(AH$33-AH35-INDEX(Sheep!$V$358:$V$365,AH34,1))&lt;=0),"Scan-"  &amp;AH34,""),"")
&amp;IFERROR(IF(AND((AH$33-AH35-150                                                                            )&gt;(AH$33-AI$33),(AH$33-AH35-150                                                                             )&lt;=0),"Birth-" &amp;AH34,""),"")
&amp;IFERROR(IF(AND((AH$33-AH35-150-Sheep!$R$351                                           )&gt;(AH$33-AI$33),(AH$33-AH35-150-Sheep!$R$351                                            )&lt;=0),"Wean-"&amp;AH34,""),"")
&amp;IFERROR(IF(AND((AH$33-AH35-150-Sheep!$R$352                                           )&gt;(AH$33-AI$33),(AH$33-AH35-150-Sheep!$R$352                                            )&lt;=0),"Alt1-"   &amp;AH34,""),"")
&amp;IFERROR(IF(AND((AH$33-AH35-150-Sheep!$R$353                                           )&gt;(AH$33-AI$33),(AH$33-AH35-150-Sheep!$R$353                                            )&lt;=0),"Alt2-"   &amp;AH34,""),"")</f>
        <v/>
      </c>
      <c r="AI36" s="274" t="str">
        <f xml:space="preserve">                    IF(AND((AI$33                                  -Sheep!$N$248                               )&gt;(AI$33-AJ$33),(AI$33                                  -Sheep!$N$248                                )&lt;=0),"Born","")
&amp;                   IF(AND((AI$33-Sheep!$R$351-Sheep!$N$248                                )&gt;(AI$33-AJ$33),(AI$33-Sheep!$R$351-Sheep!$N$248                                )&lt;=0),"WeanStd","")
&amp;                   IF(AND((AI$33-Sheep!$R$352-Sheep!$N$248                                )&gt;(AI$33-AJ$33),(AI$33-Sheep!$R$352-Sheep!$N$248                                )&lt;=0),"WeanAlt1","")
&amp;                   IF(AND((AI$33-Sheep!$R$353-Sheep!$N$248                                )&gt;(AI$33-AJ$33),(AI$33-Sheep!$R$353-Sheep!$N$248                                )&lt;=0),"WeanAlt2","")
&amp;IFERROR(IF(AND((AI$33-AI35                                                                                     )&gt;(AI$33-AJ$33),(AI$33-AI35                                                                                     )&lt;=0),"Join-"    &amp;AI34,""),"")
&amp;IFERROR(IF(AND((AI$33-AI35-INDEX(Sheep!$V$358:$V$365,AI34,1))&gt;(AI$33-AJ$33),(AI$33-AI35-INDEX(Sheep!$V$358:$V$365,AI34,1))&lt;=0),"Scan-"  &amp;AI34,""),"")
&amp;IFERROR(IF(AND((AI$33-AI35-150                                                                            )&gt;(AI$33-AJ$33),(AI$33-AI35-150                                                                             )&lt;=0),"Birth-" &amp;AI34,""),"")
&amp;IFERROR(IF(AND((AI$33-AI35-150-Sheep!$R$351                                           )&gt;(AI$33-AJ$33),(AI$33-AI35-150-Sheep!$R$351                                            )&lt;=0),"Wean-"&amp;AI34,""),"")
&amp;IFERROR(IF(AND((AI$33-AI35-150-Sheep!$R$352                                           )&gt;(AI$33-AJ$33),(AI$33-AI35-150-Sheep!$R$352                                            )&lt;=0),"Alt1-"   &amp;AI34,""),"")
&amp;IFERROR(IF(AND((AI$33-AI35-150-Sheep!$R$353                                           )&gt;(AI$33-AJ$33),(AI$33-AI35-150-Sheep!$R$353                                            )&lt;=0),"Alt2-"   &amp;AI34,""),"")</f>
        <v/>
      </c>
      <c r="AJ36" s="274" t="str">
        <f xml:space="preserve">                    IF(AND((AJ$33                                  -Sheep!$N$248                               )&gt;(AJ$33-AK$33),(AJ$33                                  -Sheep!$N$248                                )&lt;=0),"Born","")
&amp;                   IF(AND((AJ$33-Sheep!$R$351-Sheep!$N$248                                )&gt;(AJ$33-AK$33),(AJ$33-Sheep!$R$351-Sheep!$N$248                                )&lt;=0),"WeanStd","")
&amp;                   IF(AND((AJ$33-Sheep!$R$352-Sheep!$N$248                                )&gt;(AJ$33-AK$33),(AJ$33-Sheep!$R$352-Sheep!$N$248                                )&lt;=0),"WeanAlt1","")
&amp;                   IF(AND((AJ$33-Sheep!$R$353-Sheep!$N$248                                )&gt;(AJ$33-AK$33),(AJ$33-Sheep!$R$353-Sheep!$N$248                                )&lt;=0),"WeanAlt2","")
&amp;IFERROR(IF(AND((AJ$33-AJ35                                                                                     )&gt;(AJ$33-AK$33),(AJ$33-AJ35                                                                                     )&lt;=0),"Join-"    &amp;AJ34,""),"")
&amp;IFERROR(IF(AND((AJ$33-AJ35-INDEX(Sheep!$V$358:$V$365,AJ34,1))&gt;(AJ$33-AK$33),(AJ$33-AJ35-INDEX(Sheep!$V$358:$V$365,AJ34,1))&lt;=0),"Scan-"  &amp;AJ34,""),"")
&amp;IFERROR(IF(AND((AJ$33-AJ35-150                                                                            )&gt;(AJ$33-AK$33),(AJ$33-AJ35-150                                                                             )&lt;=0),"Birth-" &amp;AJ34,""),"")
&amp;IFERROR(IF(AND((AJ$33-AJ35-150-Sheep!$R$351                                           )&gt;(AJ$33-AK$33),(AJ$33-AJ35-150-Sheep!$R$351                                            )&lt;=0),"Wean-"&amp;AJ34,""),"")
&amp;IFERROR(IF(AND((AJ$33-AJ35-150-Sheep!$R$352                                           )&gt;(AJ$33-AK$33),(AJ$33-AJ35-150-Sheep!$R$352                                            )&lt;=0),"Alt1-"   &amp;AJ34,""),"")
&amp;IFERROR(IF(AND((AJ$33-AJ35-150-Sheep!$R$353                                           )&gt;(AJ$33-AK$33),(AJ$33-AJ35-150-Sheep!$R$353                                            )&lt;=0),"Alt2-"   &amp;AJ34,""),"")</f>
        <v/>
      </c>
      <c r="AK36" s="274" t="str">
        <f xml:space="preserve">                    IF(AND((AK$33                                  -Sheep!$N$248                               )&gt;(AK$33-AL$33),(AK$33                                  -Sheep!$N$248                                )&lt;=0),"Born","")
&amp;                   IF(AND((AK$33-Sheep!$R$351-Sheep!$N$248                                )&gt;(AK$33-AL$33),(AK$33-Sheep!$R$351-Sheep!$N$248                                )&lt;=0),"WeanStd","")
&amp;                   IF(AND((AK$33-Sheep!$R$352-Sheep!$N$248                                )&gt;(AK$33-AL$33),(AK$33-Sheep!$R$352-Sheep!$N$248                                )&lt;=0),"WeanAlt1","")
&amp;                   IF(AND((AK$33-Sheep!$R$353-Sheep!$N$248                                )&gt;(AK$33-AL$33),(AK$33-Sheep!$R$353-Sheep!$N$248                                )&lt;=0),"WeanAlt2","")
&amp;IFERROR(IF(AND((AK$33-AK35                                                                                     )&gt;(AK$33-AL$33),(AK$33-AK35                                                                                     )&lt;=0),"Join-"    &amp;AK34,""),"")
&amp;IFERROR(IF(AND((AK$33-AK35-INDEX(Sheep!$V$358:$V$365,AK34,1))&gt;(AK$33-AL$33),(AK$33-AK35-INDEX(Sheep!$V$358:$V$365,AK34,1))&lt;=0),"Scan-"  &amp;AK34,""),"")
&amp;IFERROR(IF(AND((AK$33-AK35-150                                                                            )&gt;(AK$33-AL$33),(AK$33-AK35-150                                                                             )&lt;=0),"Birth-" &amp;AK34,""),"")
&amp;IFERROR(IF(AND((AK$33-AK35-150-Sheep!$R$351                                           )&gt;(AK$33-AL$33),(AK$33-AK35-150-Sheep!$R$351                                            )&lt;=0),"Wean-"&amp;AK34,""),"")
&amp;IFERROR(IF(AND((AK$33-AK35-150-Sheep!$R$352                                           )&gt;(AK$33-AL$33),(AK$33-AK35-150-Sheep!$R$352                                            )&lt;=0),"Alt1-"   &amp;AK34,""),"")
&amp;IFERROR(IF(AND((AK$33-AK35-150-Sheep!$R$353                                           )&gt;(AK$33-AL$33),(AK$33-AK35-150-Sheep!$R$353                                            )&lt;=0),"Alt2-"   &amp;AK34,""),"")</f>
        <v/>
      </c>
      <c r="AL36" s="274" t="str">
        <f xml:space="preserve">                    IF(AND((AL$33                                  -Sheep!$N$248                               )&gt;(AL$33-AM$33),(AL$33                                  -Sheep!$N$248                                )&lt;=0),"Born","")
&amp;                   IF(AND((AL$33-Sheep!$R$351-Sheep!$N$248                                )&gt;(AL$33-AM$33),(AL$33-Sheep!$R$351-Sheep!$N$248                                )&lt;=0),"WeanStd","")
&amp;                   IF(AND((AL$33-Sheep!$R$352-Sheep!$N$248                                )&gt;(AL$33-AM$33),(AL$33-Sheep!$R$352-Sheep!$N$248                                )&lt;=0),"WeanAlt1","")
&amp;                   IF(AND((AL$33-Sheep!$R$353-Sheep!$N$248                                )&gt;(AL$33-AM$33),(AL$33-Sheep!$R$353-Sheep!$N$248                                )&lt;=0),"WeanAlt2","")
&amp;IFERROR(IF(AND((AL$33-AL35                                                                                     )&gt;(AL$33-AM$33),(AL$33-AL35                                                                                     )&lt;=0),"Join-"    &amp;AL34,""),"")
&amp;IFERROR(IF(AND((AL$33-AL35-INDEX(Sheep!$V$358:$V$365,AL34,1))&gt;(AL$33-AM$33),(AL$33-AL35-INDEX(Sheep!$V$358:$V$365,AL34,1))&lt;=0),"Scan-"  &amp;AL34,""),"")
&amp;IFERROR(IF(AND((AL$33-AL35-150                                                                            )&gt;(AL$33-AM$33),(AL$33-AL35-150                                                                             )&lt;=0),"Birth-" &amp;AL34,""),"")
&amp;IFERROR(IF(AND((AL$33-AL35-150-Sheep!$R$351                                           )&gt;(AL$33-AM$33),(AL$33-AL35-150-Sheep!$R$351                                            )&lt;=0),"Wean-"&amp;AL34,""),"")
&amp;IFERROR(IF(AND((AL$33-AL35-150-Sheep!$R$352                                           )&gt;(AL$33-AM$33),(AL$33-AL35-150-Sheep!$R$352                                            )&lt;=0),"Alt1-"   &amp;AL34,""),"")
&amp;IFERROR(IF(AND((AL$33-AL35-150-Sheep!$R$353                                           )&gt;(AL$33-AM$33),(AL$33-AL35-150-Sheep!$R$353                                            )&lt;=0),"Alt2-"   &amp;AL34,""),"")</f>
        <v/>
      </c>
      <c r="AM36" s="274" t="str">
        <f xml:space="preserve">                    IF(AND((AM$33                                  -Sheep!$N$248                               )&gt;(AM$33-AN$33),(AM$33                                  -Sheep!$N$248                                )&lt;=0),"Born","")
&amp;                   IF(AND((AM$33-Sheep!$R$351-Sheep!$N$248                                )&gt;(AM$33-AN$33),(AM$33-Sheep!$R$351-Sheep!$N$248                                )&lt;=0),"WeanStd","")
&amp;                   IF(AND((AM$33-Sheep!$R$352-Sheep!$N$248                                )&gt;(AM$33-AN$33),(AM$33-Sheep!$R$352-Sheep!$N$248                                )&lt;=0),"WeanAlt1","")
&amp;                   IF(AND((AM$33-Sheep!$R$353-Sheep!$N$248                                )&gt;(AM$33-AN$33),(AM$33-Sheep!$R$353-Sheep!$N$248                                )&lt;=0),"WeanAlt2","")
&amp;IFERROR(IF(AND((AM$33-AM35                                                                                     )&gt;(AM$33-AN$33),(AM$33-AM35                                                                                     )&lt;=0),"Join-"    &amp;AM34,""),"")
&amp;IFERROR(IF(AND((AM$33-AM35-INDEX(Sheep!$V$358:$V$365,AM34,1))&gt;(AM$33-AN$33),(AM$33-AM35-INDEX(Sheep!$V$358:$V$365,AM34,1))&lt;=0),"Scan-"  &amp;AM34,""),"")
&amp;IFERROR(IF(AND((AM$33-AM35-150                                                                            )&gt;(AM$33-AN$33),(AM$33-AM35-150                                                                             )&lt;=0),"Birth-" &amp;AM34,""),"")
&amp;IFERROR(IF(AND((AM$33-AM35-150-Sheep!$R$351                                           )&gt;(AM$33-AN$33),(AM$33-AM35-150-Sheep!$R$351                                            )&lt;=0),"Wean-"&amp;AM34,""),"")
&amp;IFERROR(IF(AND((AM$33-AM35-150-Sheep!$R$352                                           )&gt;(AM$33-AN$33),(AM$33-AM35-150-Sheep!$R$352                                            )&lt;=0),"Alt1-"   &amp;AM34,""),"")
&amp;IFERROR(IF(AND((AM$33-AM35-150-Sheep!$R$353                                           )&gt;(AM$33-AN$33),(AM$33-AM35-150-Sheep!$R$353                                            )&lt;=0),"Alt2-"   &amp;AM34,""),"")</f>
        <v/>
      </c>
      <c r="AN36" s="274" t="str">
        <f xml:space="preserve">                    IF(AND((AN$33                                  -Sheep!$N$248                               )&gt;(AN$33-AO$33),(AN$33                                  -Sheep!$N$248                                )&lt;=0),"Born","")
&amp;                   IF(AND((AN$33-Sheep!$R$351-Sheep!$N$248                                )&gt;(AN$33-AO$33),(AN$33-Sheep!$R$351-Sheep!$N$248                                )&lt;=0),"WeanStd","")
&amp;                   IF(AND((AN$33-Sheep!$R$352-Sheep!$N$248                                )&gt;(AN$33-AO$33),(AN$33-Sheep!$R$352-Sheep!$N$248                                )&lt;=0),"WeanAlt1","")
&amp;                   IF(AND((AN$33-Sheep!$R$353-Sheep!$N$248                                )&gt;(AN$33-AO$33),(AN$33-Sheep!$R$353-Sheep!$N$248                                )&lt;=0),"WeanAlt2","")
&amp;IFERROR(IF(AND((AN$33-AN35                                                                                     )&gt;(AN$33-AO$33),(AN$33-AN35                                                                                     )&lt;=0),"Join-"    &amp;AN34,""),"")
&amp;IFERROR(IF(AND((AN$33-AN35-INDEX(Sheep!$V$358:$V$365,AN34,1))&gt;(AN$33-AO$33),(AN$33-AN35-INDEX(Sheep!$V$358:$V$365,AN34,1))&lt;=0),"Scan-"  &amp;AN34,""),"")
&amp;IFERROR(IF(AND((AN$33-AN35-150                                                                            )&gt;(AN$33-AO$33),(AN$33-AN35-150                                                                             )&lt;=0),"Birth-" &amp;AN34,""),"")
&amp;IFERROR(IF(AND((AN$33-AN35-150-Sheep!$R$351                                           )&gt;(AN$33-AO$33),(AN$33-AN35-150-Sheep!$R$351                                            )&lt;=0),"Wean-"&amp;AN34,""),"")
&amp;IFERROR(IF(AND((AN$33-AN35-150-Sheep!$R$352                                           )&gt;(AN$33-AO$33),(AN$33-AN35-150-Sheep!$R$352                                            )&lt;=0),"Alt1-"   &amp;AN34,""),"")
&amp;IFERROR(IF(AND((AN$33-AN35-150-Sheep!$R$353                                           )&gt;(AN$33-AO$33),(AN$33-AN35-150-Sheep!$R$353                                            )&lt;=0),"Alt2-"   &amp;AN34,""),"")</f>
        <v/>
      </c>
      <c r="AO36" s="274" t="str">
        <f xml:space="preserve">                    IF(AND((AO$33                                  -Sheep!$N$248                               )&gt;(AO$33-AP$33),(AO$33                                  -Sheep!$N$248                                )&lt;=0),"Born","")
&amp;                   IF(AND((AO$33-Sheep!$R$351-Sheep!$N$248                                )&gt;(AO$33-AP$33),(AO$33-Sheep!$R$351-Sheep!$N$248                                )&lt;=0),"WeanStd","")
&amp;                   IF(AND((AO$33-Sheep!$R$352-Sheep!$N$248                                )&gt;(AO$33-AP$33),(AO$33-Sheep!$R$352-Sheep!$N$248                                )&lt;=0),"WeanAlt1","")
&amp;                   IF(AND((AO$33-Sheep!$R$353-Sheep!$N$248                                )&gt;(AO$33-AP$33),(AO$33-Sheep!$R$353-Sheep!$N$248                                )&lt;=0),"WeanAlt2","")
&amp;IFERROR(IF(AND((AO$33-AO35                                                                                     )&gt;(AO$33-AP$33),(AO$33-AO35                                                                                     )&lt;=0),"Join-"    &amp;AO34,""),"")
&amp;IFERROR(IF(AND((AO$33-AO35-INDEX(Sheep!$V$358:$V$365,AO34,1))&gt;(AO$33-AP$33),(AO$33-AO35-INDEX(Sheep!$V$358:$V$365,AO34,1))&lt;=0),"Scan-"  &amp;AO34,""),"")
&amp;IFERROR(IF(AND((AO$33-AO35-150                                                                            )&gt;(AO$33-AP$33),(AO$33-AO35-150                                                                             )&lt;=0),"Birth-" &amp;AO34,""),"")
&amp;IFERROR(IF(AND((AO$33-AO35-150-Sheep!$R$351                                           )&gt;(AO$33-AP$33),(AO$33-AO35-150-Sheep!$R$351                                            )&lt;=0),"Wean-"&amp;AO34,""),"")
&amp;IFERROR(IF(AND((AO$33-AO35-150-Sheep!$R$352                                           )&gt;(AO$33-AP$33),(AO$33-AO35-150-Sheep!$R$352                                            )&lt;=0),"Alt1-"   &amp;AO34,""),"")
&amp;IFERROR(IF(AND((AO$33-AO35-150-Sheep!$R$353                                           )&gt;(AO$33-AP$33),(AO$33-AO35-150-Sheep!$R$353                                            )&lt;=0),"Alt2-"   &amp;AO34,""),"")</f>
        <v/>
      </c>
      <c r="AP36" s="274" t="str">
        <f xml:space="preserve">                    IF(AND((AP$33                                  -Sheep!$N$248                               )&gt;(AP$33-AQ$33),(AP$33                                  -Sheep!$N$248                                )&lt;=0),"Born","")
&amp;                   IF(AND((AP$33-Sheep!$R$351-Sheep!$N$248                                )&gt;(AP$33-AQ$33),(AP$33-Sheep!$R$351-Sheep!$N$248                                )&lt;=0),"WeanStd","")
&amp;                   IF(AND((AP$33-Sheep!$R$352-Sheep!$N$248                                )&gt;(AP$33-AQ$33),(AP$33-Sheep!$R$352-Sheep!$N$248                                )&lt;=0),"WeanAlt1","")
&amp;                   IF(AND((AP$33-Sheep!$R$353-Sheep!$N$248                                )&gt;(AP$33-AQ$33),(AP$33-Sheep!$R$353-Sheep!$N$248                                )&lt;=0),"WeanAlt2","")
&amp;IFERROR(IF(AND((AP$33-AP35                                                                                     )&gt;(AP$33-AQ$33),(AP$33-AP35                                                                                     )&lt;=0),"Join-"    &amp;AP34,""),"")
&amp;IFERROR(IF(AND((AP$33-AP35-INDEX(Sheep!$V$358:$V$365,AP34,1))&gt;(AP$33-AQ$33),(AP$33-AP35-INDEX(Sheep!$V$358:$V$365,AP34,1))&lt;=0),"Scan-"  &amp;AP34,""),"")
&amp;IFERROR(IF(AND((AP$33-AP35-150                                                                            )&gt;(AP$33-AQ$33),(AP$33-AP35-150                                                                             )&lt;=0),"Birth-" &amp;AP34,""),"")
&amp;IFERROR(IF(AND((AP$33-AP35-150-Sheep!$R$351                                           )&gt;(AP$33-AQ$33),(AP$33-AP35-150-Sheep!$R$351                                            )&lt;=0),"Wean-"&amp;AP34,""),"")
&amp;IFERROR(IF(AND((AP$33-AP35-150-Sheep!$R$352                                           )&gt;(AP$33-AQ$33),(AP$33-AP35-150-Sheep!$R$352                                            )&lt;=0),"Alt1-"   &amp;AP34,""),"")
&amp;IFERROR(IF(AND((AP$33-AP35-150-Sheep!$R$353                                           )&gt;(AP$33-AQ$33),(AP$33-AP35-150-Sheep!$R$353                                            )&lt;=0),"Alt2-"   &amp;AP34,""),"")</f>
        <v/>
      </c>
      <c r="AQ36" s="274" t="str">
        <f xml:space="preserve">                    IF(AND((AQ$33                                  -Sheep!$N$248                               )&gt;(AQ$33-AR$33),(AQ$33                                  -Sheep!$N$248                                )&lt;=0),"Born","")
&amp;                   IF(AND((AQ$33-Sheep!$R$351-Sheep!$N$248                                )&gt;(AQ$33-AR$33),(AQ$33-Sheep!$R$351-Sheep!$N$248                                )&lt;=0),"WeanStd","")
&amp;                   IF(AND((AQ$33-Sheep!$R$352-Sheep!$N$248                                )&gt;(AQ$33-AR$33),(AQ$33-Sheep!$R$352-Sheep!$N$248                                )&lt;=0),"WeanAlt1","")
&amp;                   IF(AND((AQ$33-Sheep!$R$353-Sheep!$N$248                                )&gt;(AQ$33-AR$33),(AQ$33-Sheep!$R$353-Sheep!$N$248                                )&lt;=0),"WeanAlt2","")
&amp;IFERROR(IF(AND((AQ$33-AQ35                                                                                     )&gt;(AQ$33-AR$33),(AQ$33-AQ35                                                                                     )&lt;=0),"Join-"    &amp;AQ34,""),"")
&amp;IFERROR(IF(AND((AQ$33-AQ35-INDEX(Sheep!$V$358:$V$365,AQ34,1))&gt;(AQ$33-AR$33),(AQ$33-AQ35-INDEX(Sheep!$V$358:$V$365,AQ34,1))&lt;=0),"Scan-"  &amp;AQ34,""),"")
&amp;IFERROR(IF(AND((AQ$33-AQ35-150                                                                            )&gt;(AQ$33-AR$33),(AQ$33-AQ35-150                                                                             )&lt;=0),"Birth-" &amp;AQ34,""),"")
&amp;IFERROR(IF(AND((AQ$33-AQ35-150-Sheep!$R$351                                           )&gt;(AQ$33-AR$33),(AQ$33-AQ35-150-Sheep!$R$351                                            )&lt;=0),"Wean-"&amp;AQ34,""),"")
&amp;IFERROR(IF(AND((AQ$33-AQ35-150-Sheep!$R$352                                           )&gt;(AQ$33-AR$33),(AQ$33-AQ35-150-Sheep!$R$352                                            )&lt;=0),"Alt1-"   &amp;AQ34,""),"")
&amp;IFERROR(IF(AND((AQ$33-AQ35-150-Sheep!$R$353                                           )&gt;(AQ$33-AR$33),(AQ$33-AQ35-150-Sheep!$R$353                                            )&lt;=0),"Alt2-"   &amp;AQ34,""),"")</f>
        <v>WeanStd</v>
      </c>
      <c r="AR36" s="274" t="str">
        <f xml:space="preserve">                    IF(AND((AR$33                                  -Sheep!$N$248                               )&gt;(AR$33-AS$33),(AR$33                                  -Sheep!$N$248                                )&lt;=0),"Born","")
&amp;                   IF(AND((AR$33-Sheep!$R$351-Sheep!$N$248                                )&gt;(AR$33-AS$33),(AR$33-Sheep!$R$351-Sheep!$N$248                                )&lt;=0),"WeanStd","")
&amp;                   IF(AND((AR$33-Sheep!$R$352-Sheep!$N$248                                )&gt;(AR$33-AS$33),(AR$33-Sheep!$R$352-Sheep!$N$248                                )&lt;=0),"WeanAlt1","")
&amp;                   IF(AND((AR$33-Sheep!$R$353-Sheep!$N$248                                )&gt;(AR$33-AS$33),(AR$33-Sheep!$R$353-Sheep!$N$248                                )&lt;=0),"WeanAlt2","")
&amp;IFERROR(IF(AND((AR$33-AR35                                                                                     )&gt;(AR$33-AS$33),(AR$33-AR35                                                                                     )&lt;=0),"Join-"    &amp;AR34,""),"")
&amp;IFERROR(IF(AND((AR$33-AR35-INDEX(Sheep!$V$358:$V$365,AR34,1))&gt;(AR$33-AS$33),(AR$33-AR35-INDEX(Sheep!$V$358:$V$365,AR34,1))&lt;=0),"Scan-"  &amp;AR34,""),"")
&amp;IFERROR(IF(AND((AR$33-AR35-150                                                                            )&gt;(AR$33-AS$33),(AR$33-AR35-150                                                                             )&lt;=0),"Birth-" &amp;AR34,""),"")
&amp;IFERROR(IF(AND((AR$33-AR35-150-Sheep!$R$351                                           )&gt;(AR$33-AS$33),(AR$33-AR35-150-Sheep!$R$351                                            )&lt;=0),"Wean-"&amp;AR34,""),"")
&amp;IFERROR(IF(AND((AR$33-AR35-150-Sheep!$R$352                                           )&gt;(AR$33-AS$33),(AR$33-AR35-150-Sheep!$R$352                                            )&lt;=0),"Alt1-"   &amp;AR34,""),"")
&amp;IFERROR(IF(AND((AR$33-AR35-150-Sheep!$R$353                                           )&gt;(AR$33-AS$33),(AR$33-AR35-150-Sheep!$R$353                                            )&lt;=0),"Alt2-"   &amp;AR34,""),"")</f>
        <v/>
      </c>
      <c r="AS36" s="274" t="str">
        <f xml:space="preserve">                    IF(AND((AS$33                                  -Sheep!$N$248                               )&gt;(AS$33-AT$33),(AS$33                                  -Sheep!$N$248                                )&lt;=0),"Born","")
&amp;                   IF(AND((AS$33-Sheep!$R$351-Sheep!$N$248                                )&gt;(AS$33-AT$33),(AS$33-Sheep!$R$351-Sheep!$N$248                                )&lt;=0),"WeanStd","")
&amp;                   IF(AND((AS$33-Sheep!$R$352-Sheep!$N$248                                )&gt;(AS$33-AT$33),(AS$33-Sheep!$R$352-Sheep!$N$248                                )&lt;=0),"WeanAlt1","")
&amp;                   IF(AND((AS$33-Sheep!$R$353-Sheep!$N$248                                )&gt;(AS$33-AT$33),(AS$33-Sheep!$R$353-Sheep!$N$248                                )&lt;=0),"WeanAlt2","")
&amp;IFERROR(IF(AND((AS$33-AS35                                                                                     )&gt;(AS$33-AT$33),(AS$33-AS35                                                                                     )&lt;=0),"Join-"    &amp;AS34,""),"")
&amp;IFERROR(IF(AND((AS$33-AS35-INDEX(Sheep!$V$358:$V$365,AS34,1))&gt;(AS$33-AT$33),(AS$33-AS35-INDEX(Sheep!$V$358:$V$365,AS34,1))&lt;=0),"Scan-"  &amp;AS34,""),"")
&amp;IFERROR(IF(AND((AS$33-AS35-150                                                                            )&gt;(AS$33-AT$33),(AS$33-AS35-150                                                                             )&lt;=0),"Birth-" &amp;AS34,""),"")
&amp;IFERROR(IF(AND((AS$33-AS35-150-Sheep!$R$351                                           )&gt;(AS$33-AT$33),(AS$33-AS35-150-Sheep!$R$351                                            )&lt;=0),"Wean-"&amp;AS34,""),"")
&amp;IFERROR(IF(AND((AS$33-AS35-150-Sheep!$R$352                                           )&gt;(AS$33-AT$33),(AS$33-AS35-150-Sheep!$R$352                                            )&lt;=0),"Alt1-"   &amp;AS34,""),"")
&amp;IFERROR(IF(AND((AS$33-AS35-150-Sheep!$R$353                                           )&gt;(AS$33-AT$33),(AS$33-AS35-150-Sheep!$R$353                                            )&lt;=0),"Alt2-"   &amp;AS34,""),"")</f>
        <v/>
      </c>
      <c r="AT36" s="274" t="str">
        <f xml:space="preserve">                    IF(AND((AT$33                                  -Sheep!$N$248                               )&gt;(AT$33-AU$33),(AT$33                                  -Sheep!$N$248                                )&lt;=0),"Born","")
&amp;                   IF(AND((AT$33-Sheep!$R$351-Sheep!$N$248                                )&gt;(AT$33-AU$33),(AT$33-Sheep!$R$351-Sheep!$N$248                                )&lt;=0),"WeanStd","")
&amp;                   IF(AND((AT$33-Sheep!$R$352-Sheep!$N$248                                )&gt;(AT$33-AU$33),(AT$33-Sheep!$R$352-Sheep!$N$248                                )&lt;=0),"WeanAlt1","")
&amp;                   IF(AND((AT$33-Sheep!$R$353-Sheep!$N$248                                )&gt;(AT$33-AU$33),(AT$33-Sheep!$R$353-Sheep!$N$248                                )&lt;=0),"WeanAlt2","")
&amp;IFERROR(IF(AND((AT$33-AT35                                                                                     )&gt;(AT$33-AU$33),(AT$33-AT35                                                                                     )&lt;=0),"Join-"    &amp;AT34,""),"")
&amp;IFERROR(IF(AND((AT$33-AT35-INDEX(Sheep!$V$358:$V$365,AT34,1))&gt;(AT$33-AU$33),(AT$33-AT35-INDEX(Sheep!$V$358:$V$365,AT34,1))&lt;=0),"Scan-"  &amp;AT34,""),"")
&amp;IFERROR(IF(AND((AT$33-AT35-150                                                                            )&gt;(AT$33-AU$33),(AT$33-AT35-150                                                                             )&lt;=0),"Birth-" &amp;AT34,""),"")
&amp;IFERROR(IF(AND((AT$33-AT35-150-Sheep!$R$351                                           )&gt;(AT$33-AU$33),(AT$33-AT35-150-Sheep!$R$351                                            )&lt;=0),"Wean-"&amp;AT34,""),"")
&amp;IFERROR(IF(AND((AT$33-AT35-150-Sheep!$R$352                                           )&gt;(AT$33-AU$33),(AT$33-AT35-150-Sheep!$R$352                                            )&lt;=0),"Alt1-"   &amp;AT34,""),"")
&amp;IFERROR(IF(AND((AT$33-AT35-150-Sheep!$R$353                                           )&gt;(AT$33-AU$33),(AT$33-AT35-150-Sheep!$R$353                                            )&lt;=0),"Alt2-"   &amp;AT34,""),"")</f>
        <v/>
      </c>
      <c r="AU36" s="274" t="str">
        <f xml:space="preserve">                    IF(AND((AU$33                                  -Sheep!$N$248                               )&gt;(AU$33-AV$33),(AU$33                                  -Sheep!$N$248                                )&lt;=0),"Born","")
&amp;                   IF(AND((AU$33-Sheep!$R$351-Sheep!$N$248                                )&gt;(AU$33-AV$33),(AU$33-Sheep!$R$351-Sheep!$N$248                                )&lt;=0),"WeanStd","")
&amp;                   IF(AND((AU$33-Sheep!$R$352-Sheep!$N$248                                )&gt;(AU$33-AV$33),(AU$33-Sheep!$R$352-Sheep!$N$248                                )&lt;=0),"WeanAlt1","")
&amp;                   IF(AND((AU$33-Sheep!$R$353-Sheep!$N$248                                )&gt;(AU$33-AV$33),(AU$33-Sheep!$R$353-Sheep!$N$248                                )&lt;=0),"WeanAlt2","")
&amp;IFERROR(IF(AND((AU$33-AU35                                                                                     )&gt;(AU$33-AV$33),(AU$33-AU35                                                                                     )&lt;=0),"Join-"    &amp;AU34,""),"")
&amp;IFERROR(IF(AND((AU$33-AU35-INDEX(Sheep!$V$358:$V$365,AU34,1))&gt;(AU$33-AV$33),(AU$33-AU35-INDEX(Sheep!$V$358:$V$365,AU34,1))&lt;=0),"Scan-"  &amp;AU34,""),"")
&amp;IFERROR(IF(AND((AU$33-AU35-150                                                                            )&gt;(AU$33-AV$33),(AU$33-AU35-150                                                                             )&lt;=0),"Birth-" &amp;AU34,""),"")
&amp;IFERROR(IF(AND((AU$33-AU35-150-Sheep!$R$351                                           )&gt;(AU$33-AV$33),(AU$33-AU35-150-Sheep!$R$351                                            )&lt;=0),"Wean-"&amp;AU34,""),"")
&amp;IFERROR(IF(AND((AU$33-AU35-150-Sheep!$R$352                                           )&gt;(AU$33-AV$33),(AU$33-AU35-150-Sheep!$R$352                                            )&lt;=0),"Alt1-"   &amp;AU34,""),"")
&amp;IFERROR(IF(AND((AU$33-AU35-150-Sheep!$R$353                                           )&gt;(AU$33-AV$33),(AU$33-AU35-150-Sheep!$R$353                                            )&lt;=0),"Alt2-"   &amp;AU34,""),"")</f>
        <v>WeanAlt1</v>
      </c>
      <c r="AV36" s="274" t="str">
        <f xml:space="preserve">                    IF(AND((AV$33                                  -Sheep!$N$248                               )&gt;(AV$33-AW$33),(AV$33                                  -Sheep!$N$248                                )&lt;=0),"Born","")
&amp;                   IF(AND((AV$33-Sheep!$R$351-Sheep!$N$248                                )&gt;(AV$33-AW$33),(AV$33-Sheep!$R$351-Sheep!$N$248                                )&lt;=0),"WeanStd","")
&amp;                   IF(AND((AV$33-Sheep!$R$352-Sheep!$N$248                                )&gt;(AV$33-AW$33),(AV$33-Sheep!$R$352-Sheep!$N$248                                )&lt;=0),"WeanAlt1","")
&amp;                   IF(AND((AV$33-Sheep!$R$353-Sheep!$N$248                                )&gt;(AV$33-AW$33),(AV$33-Sheep!$R$353-Sheep!$N$248                                )&lt;=0),"WeanAlt2","")
&amp;IFERROR(IF(AND((AV$33-AV35                                                                                     )&gt;(AV$33-AW$33),(AV$33-AV35                                                                                     )&lt;=0),"Join-"    &amp;AV34,""),"")
&amp;IFERROR(IF(AND((AV$33-AV35-INDEX(Sheep!$V$358:$V$365,AV34,1))&gt;(AV$33-AW$33),(AV$33-AV35-INDEX(Sheep!$V$358:$V$365,AV34,1))&lt;=0),"Scan-"  &amp;AV34,""),"")
&amp;IFERROR(IF(AND((AV$33-AV35-150                                                                            )&gt;(AV$33-AW$33),(AV$33-AV35-150                                                                             )&lt;=0),"Birth-" &amp;AV34,""),"")
&amp;IFERROR(IF(AND((AV$33-AV35-150-Sheep!$R$351                                           )&gt;(AV$33-AW$33),(AV$33-AV35-150-Sheep!$R$351                                            )&lt;=0),"Wean-"&amp;AV34,""),"")
&amp;IFERROR(IF(AND((AV$33-AV35-150-Sheep!$R$352                                           )&gt;(AV$33-AW$33),(AV$33-AV35-150-Sheep!$R$352                                            )&lt;=0),"Alt1-"   &amp;AV34,""),"")
&amp;IFERROR(IF(AND((AV$33-AV35-150-Sheep!$R$353                                           )&gt;(AV$33-AW$33),(AV$33-AV35-150-Sheep!$R$353                                            )&lt;=0),"Alt2-"   &amp;AV34,""),"")</f>
        <v/>
      </c>
      <c r="AW36" s="274" t="str">
        <f xml:space="preserve">                    IF(AND((AW$33                                  -Sheep!$N$248                               )&gt;(AW$33-AX$33),(AW$33                                  -Sheep!$N$248                                )&lt;=0),"Born","")
&amp;                   IF(AND((AW$33-Sheep!$R$351-Sheep!$N$248                                )&gt;(AW$33-AX$33),(AW$33-Sheep!$R$351-Sheep!$N$248                                )&lt;=0),"WeanStd","")
&amp;                   IF(AND((AW$33-Sheep!$R$352-Sheep!$N$248                                )&gt;(AW$33-AX$33),(AW$33-Sheep!$R$352-Sheep!$N$248                                )&lt;=0),"WeanAlt1","")
&amp;                   IF(AND((AW$33-Sheep!$R$353-Sheep!$N$248                                )&gt;(AW$33-AX$33),(AW$33-Sheep!$R$353-Sheep!$N$248                                )&lt;=0),"WeanAlt2","")
&amp;IFERROR(IF(AND((AW$33-AW35                                                                                     )&gt;(AW$33-AX$33),(AW$33-AW35                                                                                     )&lt;=0),"Join-"    &amp;AW34,""),"")
&amp;IFERROR(IF(AND((AW$33-AW35-INDEX(Sheep!$V$358:$V$365,AW34,1))&gt;(AW$33-AX$33),(AW$33-AW35-INDEX(Sheep!$V$358:$V$365,AW34,1))&lt;=0),"Scan-"  &amp;AW34,""),"")
&amp;IFERROR(IF(AND((AW$33-AW35-150                                                                            )&gt;(AW$33-AX$33),(AW$33-AW35-150                                                                             )&lt;=0),"Birth-" &amp;AW34,""),"")
&amp;IFERROR(IF(AND((AW$33-AW35-150-Sheep!$R$351                                           )&gt;(AW$33-AX$33),(AW$33-AW35-150-Sheep!$R$351                                            )&lt;=0),"Wean-"&amp;AW34,""),"")
&amp;IFERROR(IF(AND((AW$33-AW35-150-Sheep!$R$352                                           )&gt;(AW$33-AX$33),(AW$33-AW35-150-Sheep!$R$352                                            )&lt;=0),"Alt1-"   &amp;AW34,""),"")
&amp;IFERROR(IF(AND((AW$33-AW35-150-Sheep!$R$353                                           )&gt;(AW$33-AX$33),(AW$33-AW35-150-Sheep!$R$353                                            )&lt;=0),"Alt2-"   &amp;AW34,""),"")</f>
        <v/>
      </c>
      <c r="AX36" s="274" t="str">
        <f xml:space="preserve">                    IF(AND((AX$33                                  -Sheep!$N$248                               )&gt;(AX$33-AY$33),(AX$33                                  -Sheep!$N$248                                )&lt;=0),"Born","")
&amp;                   IF(AND((AX$33-Sheep!$R$351-Sheep!$N$248                                )&gt;(AX$33-AY$33),(AX$33-Sheep!$R$351-Sheep!$N$248                                )&lt;=0),"WeanStd","")
&amp;                   IF(AND((AX$33-Sheep!$R$352-Sheep!$N$248                                )&gt;(AX$33-AY$33),(AX$33-Sheep!$R$352-Sheep!$N$248                                )&lt;=0),"WeanAlt1","")
&amp;                   IF(AND((AX$33-Sheep!$R$353-Sheep!$N$248                                )&gt;(AX$33-AY$33),(AX$33-Sheep!$R$353-Sheep!$N$248                                )&lt;=0),"WeanAlt2","")
&amp;IFERROR(IF(AND((AX$33-AX35                                                                                     )&gt;(AX$33-AY$33),(AX$33-AX35                                                                                     )&lt;=0),"Join-"    &amp;AX34,""),"")
&amp;IFERROR(IF(AND((AX$33-AX35-INDEX(Sheep!$V$358:$V$365,AX34,1))&gt;(AX$33-AY$33),(AX$33-AX35-INDEX(Sheep!$V$358:$V$365,AX34,1))&lt;=0),"Scan-"  &amp;AX34,""),"")
&amp;IFERROR(IF(AND((AX$33-AX35-150                                                                            )&gt;(AX$33-AY$33),(AX$33-AX35-150                                                                             )&lt;=0),"Birth-" &amp;AX34,""),"")
&amp;IFERROR(IF(AND((AX$33-AX35-150-Sheep!$R$351                                           )&gt;(AX$33-AY$33),(AX$33-AX35-150-Sheep!$R$351                                            )&lt;=0),"Wean-"&amp;AX34,""),"")
&amp;IFERROR(IF(AND((AX$33-AX35-150-Sheep!$R$352                                           )&gt;(AX$33-AY$33),(AX$33-AX35-150-Sheep!$R$352                                            )&lt;=0),"Alt1-"   &amp;AX34,""),"")
&amp;IFERROR(IF(AND((AX$33-AX35-150-Sheep!$R$353                                           )&gt;(AX$33-AY$33),(AX$33-AX35-150-Sheep!$R$353                                            )&lt;=0),"Alt2-"   &amp;AX34,""),"")</f>
        <v/>
      </c>
      <c r="AY36" s="274" t="str">
        <f xml:space="preserve">                    IF(AND((AY$33                                  -Sheep!$N$248                               )&gt;(AY$33-AZ$33),(AY$33                                  -Sheep!$N$248                                )&lt;=0),"Born","")
&amp;                   IF(AND((AY$33-Sheep!$R$351-Sheep!$N$248                                )&gt;(AY$33-AZ$33),(AY$33-Sheep!$R$351-Sheep!$N$248                                )&lt;=0),"WeanStd","")
&amp;                   IF(AND((AY$33-Sheep!$R$352-Sheep!$N$248                                )&gt;(AY$33-AZ$33),(AY$33-Sheep!$R$352-Sheep!$N$248                                )&lt;=0),"WeanAlt1","")
&amp;                   IF(AND((AY$33-Sheep!$R$353-Sheep!$N$248                                )&gt;(AY$33-AZ$33),(AY$33-Sheep!$R$353-Sheep!$N$248                                )&lt;=0),"WeanAlt2","")
&amp;IFERROR(IF(AND((AY$33-AY35                                                                                     )&gt;(AY$33-AZ$33),(AY$33-AY35                                                                                     )&lt;=0),"Join-"    &amp;AY34,""),"")
&amp;IFERROR(IF(AND((AY$33-AY35-INDEX(Sheep!$V$358:$V$365,AY34,1))&gt;(AY$33-AZ$33),(AY$33-AY35-INDEX(Sheep!$V$358:$V$365,AY34,1))&lt;=0),"Scan-"  &amp;AY34,""),"")
&amp;IFERROR(IF(AND((AY$33-AY35-150                                                                            )&gt;(AY$33-AZ$33),(AY$33-AY35-150                                                                             )&lt;=0),"Birth-" &amp;AY34,""),"")
&amp;IFERROR(IF(AND((AY$33-AY35-150-Sheep!$R$351                                           )&gt;(AY$33-AZ$33),(AY$33-AY35-150-Sheep!$R$351                                            )&lt;=0),"Wean-"&amp;AY34,""),"")
&amp;IFERROR(IF(AND((AY$33-AY35-150-Sheep!$R$352                                           )&gt;(AY$33-AZ$33),(AY$33-AY35-150-Sheep!$R$352                                            )&lt;=0),"Alt1-"   &amp;AY34,""),"")
&amp;IFERROR(IF(AND((AY$33-AY35-150-Sheep!$R$353                                           )&gt;(AY$33-AZ$33),(AY$33-AY35-150-Sheep!$R$353                                            )&lt;=0),"Alt2-"   &amp;AY34,""),"")</f>
        <v>WeanAlt2</v>
      </c>
      <c r="AZ36" s="274" t="str">
        <f xml:space="preserve">                    IF(AND((AZ$33                                  -Sheep!$N$248                               )&gt;(AZ$33-BA$33),(AZ$33                                  -Sheep!$N$248                                )&lt;=0),"Born","")
&amp;                   IF(AND((AZ$33-Sheep!$R$351-Sheep!$N$248                                )&gt;(AZ$33-BA$33),(AZ$33-Sheep!$R$351-Sheep!$N$248                                )&lt;=0),"WeanStd","")
&amp;                   IF(AND((AZ$33-Sheep!$R$352-Sheep!$N$248                                )&gt;(AZ$33-BA$33),(AZ$33-Sheep!$R$352-Sheep!$N$248                                )&lt;=0),"WeanAlt1","")
&amp;                   IF(AND((AZ$33-Sheep!$R$353-Sheep!$N$248                                )&gt;(AZ$33-BA$33),(AZ$33-Sheep!$R$353-Sheep!$N$248                                )&lt;=0),"WeanAlt2","")
&amp;IFERROR(IF(AND((AZ$33-AZ35                                                                                     )&gt;(AZ$33-BA$33),(AZ$33-AZ35                                                                                     )&lt;=0),"Join-"    &amp;AZ34,""),"")
&amp;IFERROR(IF(AND((AZ$33-AZ35-INDEX(Sheep!$V$358:$V$365,AZ34,1))&gt;(AZ$33-BA$33),(AZ$33-AZ35-INDEX(Sheep!$V$358:$V$365,AZ34,1))&lt;=0),"Scan-"  &amp;AZ34,""),"")
&amp;IFERROR(IF(AND((AZ$33-AZ35-150                                                                            )&gt;(AZ$33-BA$33),(AZ$33-AZ35-150                                                                             )&lt;=0),"Birth-" &amp;AZ34,""),"")
&amp;IFERROR(IF(AND((AZ$33-AZ35-150-Sheep!$R$351                                           )&gt;(AZ$33-BA$33),(AZ$33-AZ35-150-Sheep!$R$351                                            )&lt;=0),"Wean-"&amp;AZ34,""),"")
&amp;IFERROR(IF(AND((AZ$33-AZ35-150-Sheep!$R$352                                           )&gt;(AZ$33-BA$33),(AZ$33-AZ35-150-Sheep!$R$352                                            )&lt;=0),"Alt1-"   &amp;AZ34,""),"")
&amp;IFERROR(IF(AND((AZ$33-AZ35-150-Sheep!$R$353                                           )&gt;(AZ$33-BA$33),(AZ$33-AZ35-150-Sheep!$R$353                                            )&lt;=0),"Alt2-"   &amp;AZ34,""),"")</f>
        <v/>
      </c>
      <c r="BA36" s="274" t="str">
        <f xml:space="preserve">                    IF(AND((BA$33                                  -Sheep!$N$248                               )&gt;(BA$33-BB$33),(BA$33                                  -Sheep!$N$248                                )&lt;=0),"Born","")
&amp;                   IF(AND((BA$33-Sheep!$R$351-Sheep!$N$248                                )&gt;(BA$33-BB$33),(BA$33-Sheep!$R$351-Sheep!$N$248                                )&lt;=0),"WeanStd","")
&amp;                   IF(AND((BA$33-Sheep!$R$352-Sheep!$N$248                                )&gt;(BA$33-BB$33),(BA$33-Sheep!$R$352-Sheep!$N$248                                )&lt;=0),"WeanAlt1","")
&amp;                   IF(AND((BA$33-Sheep!$R$353-Sheep!$N$248                                )&gt;(BA$33-BB$33),(BA$33-Sheep!$R$353-Sheep!$N$248                                )&lt;=0),"WeanAlt2","")
&amp;IFERROR(IF(AND((BA$33-BA35                                                                                     )&gt;(BA$33-BB$33),(BA$33-BA35                                                                                     )&lt;=0),"Join-"    &amp;BA34,""),"")
&amp;IFERROR(IF(AND((BA$33-BA35-INDEX(Sheep!$V$358:$V$365,BA34,1))&gt;(BA$33-BB$33),(BA$33-BA35-INDEX(Sheep!$V$358:$V$365,BA34,1))&lt;=0),"Scan-"  &amp;BA34,""),"")
&amp;IFERROR(IF(AND((BA$33-BA35-150                                                                            )&gt;(BA$33-BB$33),(BA$33-BA35-150                                                                             )&lt;=0),"Birth-" &amp;BA34,""),"")
&amp;IFERROR(IF(AND((BA$33-BA35-150-Sheep!$R$351                                           )&gt;(BA$33-BB$33),(BA$33-BA35-150-Sheep!$R$351                                            )&lt;=0),"Wean-"&amp;BA34,""),"")
&amp;IFERROR(IF(AND((BA$33-BA35-150-Sheep!$R$352                                           )&gt;(BA$33-BB$33),(BA$33-BA35-150-Sheep!$R$352                                            )&lt;=0),"Alt1-"   &amp;BA34,""),"")
&amp;IFERROR(IF(AND((BA$33-BA35-150-Sheep!$R$353                                           )&gt;(BA$33-BB$33),(BA$33-BA35-150-Sheep!$R$353                                            )&lt;=0),"Alt2-"   &amp;BA34,""),"")</f>
        <v/>
      </c>
      <c r="BB36" s="274" t="str">
        <f xml:space="preserve">                    IF(AND((BB$33                                  -Sheep!$N$248                               )&gt;(BB$33-BC$33),(BB$33                                  -Sheep!$N$248                                )&lt;=0),"Born","")
&amp;                   IF(AND((BB$33-Sheep!$R$351-Sheep!$N$248                                )&gt;(BB$33-BC$33),(BB$33-Sheep!$R$351-Sheep!$N$248                                )&lt;=0),"WeanStd","")
&amp;                   IF(AND((BB$33-Sheep!$R$352-Sheep!$N$248                                )&gt;(BB$33-BC$33),(BB$33-Sheep!$R$352-Sheep!$N$248                                )&lt;=0),"WeanAlt1","")
&amp;                   IF(AND((BB$33-Sheep!$R$353-Sheep!$N$248                                )&gt;(BB$33-BC$33),(BB$33-Sheep!$R$353-Sheep!$N$248                                )&lt;=0),"WeanAlt2","")
&amp;IFERROR(IF(AND((BB$33-BB35                                                                                     )&gt;(BB$33-BC$33),(BB$33-BB35                                                                                     )&lt;=0),"Join-"    &amp;BB34,""),"")
&amp;IFERROR(IF(AND((BB$33-BB35-INDEX(Sheep!$V$358:$V$365,BB34,1))&gt;(BB$33-BC$33),(BB$33-BB35-INDEX(Sheep!$V$358:$V$365,BB34,1))&lt;=0),"Scan-"  &amp;BB34,""),"")
&amp;IFERROR(IF(AND((BB$33-BB35-150                                                                            )&gt;(BB$33-BC$33),(BB$33-BB35-150                                                                             )&lt;=0),"Birth-" &amp;BB34,""),"")
&amp;IFERROR(IF(AND((BB$33-BB35-150-Sheep!$R$351                                           )&gt;(BB$33-BC$33),(BB$33-BB35-150-Sheep!$R$351                                            )&lt;=0),"Wean-"&amp;BB34,""),"")
&amp;IFERROR(IF(AND((BB$33-BB35-150-Sheep!$R$352                                           )&gt;(BB$33-BC$33),(BB$33-BB35-150-Sheep!$R$352                                            )&lt;=0),"Alt1-"   &amp;BB34,""),"")
&amp;IFERROR(IF(AND((BB$33-BB35-150-Sheep!$R$353                                           )&gt;(BB$33-BC$33),(BB$33-BB35-150-Sheep!$R$353                                            )&lt;=0),"Alt2-"   &amp;BB34,""),"")</f>
        <v/>
      </c>
      <c r="BC36" s="274" t="str">
        <f xml:space="preserve">                    IF(AND((BC$33                                  -Sheep!$N$248                               )&gt;(BC$33-BD$33),(BC$33                                  -Sheep!$N$248                                )&lt;=0),"Born","")
&amp;                   IF(AND((BC$33-Sheep!$R$351-Sheep!$N$248                                )&gt;(BC$33-BD$33),(BC$33-Sheep!$R$351-Sheep!$N$248                                )&lt;=0),"WeanStd","")
&amp;                   IF(AND((BC$33-Sheep!$R$352-Sheep!$N$248                                )&gt;(BC$33-BD$33),(BC$33-Sheep!$R$352-Sheep!$N$248                                )&lt;=0),"WeanAlt1","")
&amp;                   IF(AND((BC$33-Sheep!$R$353-Sheep!$N$248                                )&gt;(BC$33-BD$33),(BC$33-Sheep!$R$353-Sheep!$N$248                                )&lt;=0),"WeanAlt2","")
&amp;IFERROR(IF(AND((BC$33-BC35                                                                                     )&gt;(BC$33-BD$33),(BC$33-BC35                                                                                     )&lt;=0),"Join-"    &amp;BC34,""),"")
&amp;IFERROR(IF(AND((BC$33-BC35-INDEX(Sheep!$V$358:$V$365,BC34,1))&gt;(BC$33-BD$33),(BC$33-BC35-INDEX(Sheep!$V$358:$V$365,BC34,1))&lt;=0),"Scan-"  &amp;BC34,""),"")
&amp;IFERROR(IF(AND((BC$33-BC35-150                                                                            )&gt;(BC$33-BD$33),(BC$33-BC35-150                                                                             )&lt;=0),"Birth-" &amp;BC34,""),"")
&amp;IFERROR(IF(AND((BC$33-BC35-150-Sheep!$R$351                                           )&gt;(BC$33-BD$33),(BC$33-BC35-150-Sheep!$R$351                                            )&lt;=0),"Wean-"&amp;BC34,""),"")
&amp;IFERROR(IF(AND((BC$33-BC35-150-Sheep!$R$352                                           )&gt;(BC$33-BD$33),(BC$33-BC35-150-Sheep!$R$352                                            )&lt;=0),"Alt1-"   &amp;BC34,""),"")
&amp;IFERROR(IF(AND((BC$33-BC35-150-Sheep!$R$353                                           )&gt;(BC$33-BD$33),(BC$33-BC35-150-Sheep!$R$353                                            )&lt;=0),"Alt2-"   &amp;BC34,""),"")</f>
        <v/>
      </c>
      <c r="BD36" s="274" t="str">
        <f xml:space="preserve">                    IF(AND((BD$33                                  -Sheep!$N$248                               )&gt;(BD$33-BE$33),(BD$33                                  -Sheep!$N$248                                )&lt;=0),"Born","")
&amp;                   IF(AND((BD$33-Sheep!$R$351-Sheep!$N$248                                )&gt;(BD$33-BE$33),(BD$33-Sheep!$R$351-Sheep!$N$248                                )&lt;=0),"WeanStd","")
&amp;                   IF(AND((BD$33-Sheep!$R$352-Sheep!$N$248                                )&gt;(BD$33-BE$33),(BD$33-Sheep!$R$352-Sheep!$N$248                                )&lt;=0),"WeanAlt1","")
&amp;                   IF(AND((BD$33-Sheep!$R$353-Sheep!$N$248                                )&gt;(BD$33-BE$33),(BD$33-Sheep!$R$353-Sheep!$N$248                                )&lt;=0),"WeanAlt2","")
&amp;IFERROR(IF(AND((BD$33-BD35                                                                                     )&gt;(BD$33-BE$33),(BD$33-BD35                                                                                     )&lt;=0),"Join-"    &amp;BD34,""),"")
&amp;IFERROR(IF(AND((BD$33-BD35-INDEX(Sheep!$V$358:$V$365,BD34,1))&gt;(BD$33-BE$33),(BD$33-BD35-INDEX(Sheep!$V$358:$V$365,BD34,1))&lt;=0),"Scan-"  &amp;BD34,""),"")
&amp;IFERROR(IF(AND((BD$33-BD35-150                                                                            )&gt;(BD$33-BE$33),(BD$33-BD35-150                                                                             )&lt;=0),"Birth-" &amp;BD34,""),"")
&amp;IFERROR(IF(AND((BD$33-BD35-150-Sheep!$R$351                                           )&gt;(BD$33-BE$33),(BD$33-BD35-150-Sheep!$R$351                                            )&lt;=0),"Wean-"&amp;BD34,""),"")
&amp;IFERROR(IF(AND((BD$33-BD35-150-Sheep!$R$352                                           )&gt;(BD$33-BE$33),(BD$33-BD35-150-Sheep!$R$352                                            )&lt;=0),"Alt1-"   &amp;BD34,""),"")
&amp;IFERROR(IF(AND((BD$33-BD35-150-Sheep!$R$353                                           )&gt;(BD$33-BE$33),(BD$33-BD35-150-Sheep!$R$353                                            )&lt;=0),"Alt2-"   &amp;BD34,""),"")</f>
        <v/>
      </c>
      <c r="BE36" s="274" t="str">
        <f xml:space="preserve">                    IF(AND((BE$33                                  -Sheep!$N$248                               )&gt;(BE$33-BF$33),(BE$33                                  -Sheep!$N$248                                )&lt;=0),"Born","")
&amp;                   IF(AND((BE$33-Sheep!$R$351-Sheep!$N$248                                )&gt;(BE$33-BF$33),(BE$33-Sheep!$R$351-Sheep!$N$248                                )&lt;=0),"WeanStd","")
&amp;                   IF(AND((BE$33-Sheep!$R$352-Sheep!$N$248                                )&gt;(BE$33-BF$33),(BE$33-Sheep!$R$352-Sheep!$N$248                                )&lt;=0),"WeanAlt1","")
&amp;                   IF(AND((BE$33-Sheep!$R$353-Sheep!$N$248                                )&gt;(BE$33-BF$33),(BE$33-Sheep!$R$353-Sheep!$N$248                                )&lt;=0),"WeanAlt2","")
&amp;IFERROR(IF(AND((BE$33-BE35                                                                                     )&gt;(BE$33-BF$33),(BE$33-BE35                                                                                     )&lt;=0),"Join-"    &amp;BE34,""),"")
&amp;IFERROR(IF(AND((BE$33-BE35-INDEX(Sheep!$V$358:$V$365,BE34,1))&gt;(BE$33-BF$33),(BE$33-BE35-INDEX(Sheep!$V$358:$V$365,BE34,1))&lt;=0),"Scan-"  &amp;BE34,""),"")
&amp;IFERROR(IF(AND((BE$33-BE35-150                                                                            )&gt;(BE$33-BF$33),(BE$33-BE35-150                                                                             )&lt;=0),"Birth-" &amp;BE34,""),"")
&amp;IFERROR(IF(AND((BE$33-BE35-150-Sheep!$R$351                                           )&gt;(BE$33-BF$33),(BE$33-BE35-150-Sheep!$R$351                                            )&lt;=0),"Wean-"&amp;BE34,""),"")
&amp;IFERROR(IF(AND((BE$33-BE35-150-Sheep!$R$352                                           )&gt;(BE$33-BF$33),(BE$33-BE35-150-Sheep!$R$352                                            )&lt;=0),"Alt1-"   &amp;BE34,""),"")
&amp;IFERROR(IF(AND((BE$33-BE35-150-Sheep!$R$353                                           )&gt;(BE$33-BF$33),(BE$33-BE35-150-Sheep!$R$353                                            )&lt;=0),"Alt2-"   &amp;BE34,""),"")</f>
        <v/>
      </c>
      <c r="BF36" s="274" t="str">
        <f xml:space="preserve">                    IF(AND((BF$33                                  -Sheep!$N$248                               )&gt;(BF$33-BG$33),(BF$33                                  -Sheep!$N$248                                )&lt;=0),"Born","")
&amp;                   IF(AND((BF$33-Sheep!$R$351-Sheep!$N$248                                )&gt;(BF$33-BG$33),(BF$33-Sheep!$R$351-Sheep!$N$248                                )&lt;=0),"WeanStd","")
&amp;                   IF(AND((BF$33-Sheep!$R$352-Sheep!$N$248                                )&gt;(BF$33-BG$33),(BF$33-Sheep!$R$352-Sheep!$N$248                                )&lt;=0),"WeanAlt1","")
&amp;                   IF(AND((BF$33-Sheep!$R$353-Sheep!$N$248                                )&gt;(BF$33-BG$33),(BF$33-Sheep!$R$353-Sheep!$N$248                                )&lt;=0),"WeanAlt2","")
&amp;IFERROR(IF(AND((BF$33-BF35                                                                                     )&gt;(BF$33-BG$33),(BF$33-BF35                                                                                     )&lt;=0),"Join-"    &amp;BF34,""),"")
&amp;IFERROR(IF(AND((BF$33-BF35-INDEX(Sheep!$V$358:$V$365,BF34,1))&gt;(BF$33-BG$33),(BF$33-BF35-INDEX(Sheep!$V$358:$V$365,BF34,1))&lt;=0),"Scan-"  &amp;BF34,""),"")
&amp;IFERROR(IF(AND((BF$33-BF35-150                                                                            )&gt;(BF$33-BG$33),(BF$33-BF35-150                                                                             )&lt;=0),"Birth-" &amp;BF34,""),"")
&amp;IFERROR(IF(AND((BF$33-BF35-150-Sheep!$R$351                                           )&gt;(BF$33-BG$33),(BF$33-BF35-150-Sheep!$R$351                                            )&lt;=0),"Wean-"&amp;BF34,""),"")
&amp;IFERROR(IF(AND((BF$33-BF35-150-Sheep!$R$352                                           )&gt;(BF$33-BG$33),(BF$33-BF35-150-Sheep!$R$352                                            )&lt;=0),"Alt1-"   &amp;BF34,""),"")
&amp;IFERROR(IF(AND((BF$33-BF35-150-Sheep!$R$353                                           )&gt;(BF$33-BG$33),(BF$33-BF35-150-Sheep!$R$353                                            )&lt;=0),"Alt2-"   &amp;BF34,""),"")</f>
        <v/>
      </c>
      <c r="BG36" s="274" t="str">
        <f xml:space="preserve">                    IF(AND((BG$33                                  -Sheep!$N$248                               )&gt;(BG$33-BH$33),(BG$33                                  -Sheep!$N$248                                )&lt;=0),"Born","")
&amp;                   IF(AND((BG$33-Sheep!$R$351-Sheep!$N$248                                )&gt;(BG$33-BH$33),(BG$33-Sheep!$R$351-Sheep!$N$248                                )&lt;=0),"WeanStd","")
&amp;                   IF(AND((BG$33-Sheep!$R$352-Sheep!$N$248                                )&gt;(BG$33-BH$33),(BG$33-Sheep!$R$352-Sheep!$N$248                                )&lt;=0),"WeanAlt1","")
&amp;                   IF(AND((BG$33-Sheep!$R$353-Sheep!$N$248                                )&gt;(BG$33-BH$33),(BG$33-Sheep!$R$353-Sheep!$N$248                                )&lt;=0),"WeanAlt2","")
&amp;IFERROR(IF(AND((BG$33-BG35                                                                                     )&gt;(BG$33-BH$33),(BG$33-BG35                                                                                     )&lt;=0),"Join-"    &amp;BG34,""),"")
&amp;IFERROR(IF(AND((BG$33-BG35-INDEX(Sheep!$V$358:$V$365,BG34,1))&gt;(BG$33-BH$33),(BG$33-BG35-INDEX(Sheep!$V$358:$V$365,BG34,1))&lt;=0),"Scan-"  &amp;BG34,""),"")
&amp;IFERROR(IF(AND((BG$33-BG35-150                                                                            )&gt;(BG$33-BH$33),(BG$33-BG35-150                                                                             )&lt;=0),"Birth-" &amp;BG34,""),"")
&amp;IFERROR(IF(AND((BG$33-BG35-150-Sheep!$R$351                                           )&gt;(BG$33-BH$33),(BG$33-BG35-150-Sheep!$R$351                                            )&lt;=0),"Wean-"&amp;BG34,""),"")
&amp;IFERROR(IF(AND((BG$33-BG35-150-Sheep!$R$352                                           )&gt;(BG$33-BH$33),(BG$33-BG35-150-Sheep!$R$352                                            )&lt;=0),"Alt1-"   &amp;BG34,""),"")
&amp;IFERROR(IF(AND((BG$33-BG35-150-Sheep!$R$353                                           )&gt;(BG$33-BH$33),(BG$33-BG35-150-Sheep!$R$353                                            )&lt;=0),"Alt2-"   &amp;BG34,""),"")</f>
        <v/>
      </c>
      <c r="BH36" s="274" t="str">
        <f xml:space="preserve">                    IF(AND((BH$33                                  -Sheep!$N$248                               )&gt;(BH$33-BI$33),(BH$33                                  -Sheep!$N$248                                )&lt;=0),"Born","")
&amp;                   IF(AND((BH$33-Sheep!$R$351-Sheep!$N$248                                )&gt;(BH$33-BI$33),(BH$33-Sheep!$R$351-Sheep!$N$248                                )&lt;=0),"WeanStd","")
&amp;                   IF(AND((BH$33-Sheep!$R$352-Sheep!$N$248                                )&gt;(BH$33-BI$33),(BH$33-Sheep!$R$352-Sheep!$N$248                                )&lt;=0),"WeanAlt1","")
&amp;                   IF(AND((BH$33-Sheep!$R$353-Sheep!$N$248                                )&gt;(BH$33-BI$33),(BH$33-Sheep!$R$353-Sheep!$N$248                                )&lt;=0),"WeanAlt2","")
&amp;IFERROR(IF(AND((BH$33-BH35                                                                                     )&gt;(BH$33-BI$33),(BH$33-BH35                                                                                     )&lt;=0),"Join-"    &amp;BH34,""),"")
&amp;IFERROR(IF(AND((BH$33-BH35-INDEX(Sheep!$V$358:$V$365,BH34,1))&gt;(BH$33-BI$33),(BH$33-BH35-INDEX(Sheep!$V$358:$V$365,BH34,1))&lt;=0),"Scan-"  &amp;BH34,""),"")
&amp;IFERROR(IF(AND((BH$33-BH35-150                                                                            )&gt;(BH$33-BI$33),(BH$33-BH35-150                                                                             )&lt;=0),"Birth-" &amp;BH34,""),"")
&amp;IFERROR(IF(AND((BH$33-BH35-150-Sheep!$R$351                                           )&gt;(BH$33-BI$33),(BH$33-BH35-150-Sheep!$R$351                                            )&lt;=0),"Wean-"&amp;BH34,""),"")
&amp;IFERROR(IF(AND((BH$33-BH35-150-Sheep!$R$352                                           )&gt;(BH$33-BI$33),(BH$33-BH35-150-Sheep!$R$352                                            )&lt;=0),"Alt1-"   &amp;BH34,""),"")
&amp;IFERROR(IF(AND((BH$33-BH35-150-Sheep!$R$353                                           )&gt;(BH$33-BI$33),(BH$33-BH35-150-Sheep!$R$353                                            )&lt;=0),"Alt2-"   &amp;BH34,""),"")</f>
        <v>Join-1</v>
      </c>
      <c r="BI36" s="274" t="str">
        <f xml:space="preserve">                    IF(AND((BI$33                                  -Sheep!$N$248                               )&gt;(BI$33-BJ$33),(BI$33                                  -Sheep!$N$248                                )&lt;=0),"Born","")
&amp;                   IF(AND((BI$33-Sheep!$R$351-Sheep!$N$248                                )&gt;(BI$33-BJ$33),(BI$33-Sheep!$R$351-Sheep!$N$248                                )&lt;=0),"WeanStd","")
&amp;                   IF(AND((BI$33-Sheep!$R$352-Sheep!$N$248                                )&gt;(BI$33-BJ$33),(BI$33-Sheep!$R$352-Sheep!$N$248                                )&lt;=0),"WeanAlt1","")
&amp;                   IF(AND((BI$33-Sheep!$R$353-Sheep!$N$248                                )&gt;(BI$33-BJ$33),(BI$33-Sheep!$R$353-Sheep!$N$248                                )&lt;=0),"WeanAlt2","")
&amp;IFERROR(IF(AND((BI$33-BI35                                                                                     )&gt;(BI$33-BJ$33),(BI$33-BI35                                                                                     )&lt;=0),"Join-"    &amp;BI34,""),"")
&amp;IFERROR(IF(AND((BI$33-BI35-INDEX(Sheep!$V$358:$V$365,BI34,1))&gt;(BI$33-BJ$33),(BI$33-BI35-INDEX(Sheep!$V$358:$V$365,BI34,1))&lt;=0),"Scan-"  &amp;BI34,""),"")
&amp;IFERROR(IF(AND((BI$33-BI35-150                                                                            )&gt;(BI$33-BJ$33),(BI$33-BI35-150                                                                             )&lt;=0),"Birth-" &amp;BI34,""),"")
&amp;IFERROR(IF(AND((BI$33-BI35-150-Sheep!$R$351                                           )&gt;(BI$33-BJ$33),(BI$33-BI35-150-Sheep!$R$351                                            )&lt;=0),"Wean-"&amp;BI34,""),"")
&amp;IFERROR(IF(AND((BI$33-BI35-150-Sheep!$R$352                                           )&gt;(BI$33-BJ$33),(BI$33-BI35-150-Sheep!$R$352                                            )&lt;=0),"Alt1-"   &amp;BI34,""),"")
&amp;IFERROR(IF(AND((BI$33-BI35-150-Sheep!$R$353                                           )&gt;(BI$33-BJ$33),(BI$33-BI35-150-Sheep!$R$353                                            )&lt;=0),"Alt2-"   &amp;BI34,""),"")</f>
        <v/>
      </c>
      <c r="BJ36" s="274" t="str">
        <f xml:space="preserve">                    IF(AND((BJ$33                                  -Sheep!$N$248                               )&gt;(BJ$33-BK$33),(BJ$33                                  -Sheep!$N$248                                )&lt;=0),"Born","")
&amp;                   IF(AND((BJ$33-Sheep!$R$351-Sheep!$N$248                                )&gt;(BJ$33-BK$33),(BJ$33-Sheep!$R$351-Sheep!$N$248                                )&lt;=0),"WeanStd","")
&amp;                   IF(AND((BJ$33-Sheep!$R$352-Sheep!$N$248                                )&gt;(BJ$33-BK$33),(BJ$33-Sheep!$R$352-Sheep!$N$248                                )&lt;=0),"WeanAlt1","")
&amp;                   IF(AND((BJ$33-Sheep!$R$353-Sheep!$N$248                                )&gt;(BJ$33-BK$33),(BJ$33-Sheep!$R$353-Sheep!$N$248                                )&lt;=0),"WeanAlt2","")
&amp;IFERROR(IF(AND((BJ$33-BJ35                                                                                     )&gt;(BJ$33-BK$33),(BJ$33-BJ35                                                                                     )&lt;=0),"Join-"    &amp;BJ34,""),"")
&amp;IFERROR(IF(AND((BJ$33-BJ35-INDEX(Sheep!$V$358:$V$365,BJ34,1))&gt;(BJ$33-BK$33),(BJ$33-BJ35-INDEX(Sheep!$V$358:$V$365,BJ34,1))&lt;=0),"Scan-"  &amp;BJ34,""),"")
&amp;IFERROR(IF(AND((BJ$33-BJ35-150                                                                            )&gt;(BJ$33-BK$33),(BJ$33-BJ35-150                                                                             )&lt;=0),"Birth-" &amp;BJ34,""),"")
&amp;IFERROR(IF(AND((BJ$33-BJ35-150-Sheep!$R$351                                           )&gt;(BJ$33-BK$33),(BJ$33-BJ35-150-Sheep!$R$351                                            )&lt;=0),"Wean-"&amp;BJ34,""),"")
&amp;IFERROR(IF(AND((BJ$33-BJ35-150-Sheep!$R$352                                           )&gt;(BJ$33-BK$33),(BJ$33-BJ35-150-Sheep!$R$352                                            )&lt;=0),"Alt1-"   &amp;BJ34,""),"")
&amp;IFERROR(IF(AND((BJ$33-BJ35-150-Sheep!$R$353                                           )&gt;(BJ$33-BK$33),(BJ$33-BJ35-150-Sheep!$R$353                                            )&lt;=0),"Alt2-"   &amp;BJ34,""),"")</f>
        <v/>
      </c>
      <c r="BK36" s="274" t="str">
        <f xml:space="preserve">                    IF(AND((BK$33                                  -Sheep!$N$248                               )&gt;(BK$33-BL$33),(BK$33                                  -Sheep!$N$248                                )&lt;=0),"Born","")
&amp;                   IF(AND((BK$33-Sheep!$R$351-Sheep!$N$248                                )&gt;(BK$33-BL$33),(BK$33-Sheep!$R$351-Sheep!$N$248                                )&lt;=0),"WeanStd","")
&amp;                   IF(AND((BK$33-Sheep!$R$352-Sheep!$N$248                                )&gt;(BK$33-BL$33),(BK$33-Sheep!$R$352-Sheep!$N$248                                )&lt;=0),"WeanAlt1","")
&amp;                   IF(AND((BK$33-Sheep!$R$353-Sheep!$N$248                                )&gt;(BK$33-BL$33),(BK$33-Sheep!$R$353-Sheep!$N$248                                )&lt;=0),"WeanAlt2","")
&amp;IFERROR(IF(AND((BK$33-BK35                                                                                     )&gt;(BK$33-BL$33),(BK$33-BK35                                                                                     )&lt;=0),"Join-"    &amp;BK34,""),"")
&amp;IFERROR(IF(AND((BK$33-BK35-INDEX(Sheep!$V$358:$V$365,BK34,1))&gt;(BK$33-BL$33),(BK$33-BK35-INDEX(Sheep!$V$358:$V$365,BK34,1))&lt;=0),"Scan-"  &amp;BK34,""),"")
&amp;IFERROR(IF(AND((BK$33-BK35-150                                                                            )&gt;(BK$33-BL$33),(BK$33-BK35-150                                                                             )&lt;=0),"Birth-" &amp;BK34,""),"")
&amp;IFERROR(IF(AND((BK$33-BK35-150-Sheep!$R$351                                           )&gt;(BK$33-BL$33),(BK$33-BK35-150-Sheep!$R$351                                            )&lt;=0),"Wean-"&amp;BK34,""),"")
&amp;IFERROR(IF(AND((BK$33-BK35-150-Sheep!$R$352                                           )&gt;(BK$33-BL$33),(BK$33-BK35-150-Sheep!$R$352                                            )&lt;=0),"Alt1-"   &amp;BK34,""),"")
&amp;IFERROR(IF(AND((BK$33-BK35-150-Sheep!$R$353                                           )&gt;(BK$33-BL$33),(BK$33-BK35-150-Sheep!$R$353                                            )&lt;=0),"Alt2-"   &amp;BK34,""),"")</f>
        <v/>
      </c>
      <c r="BL36" s="274" t="str">
        <f xml:space="preserve">                    IF(AND((BL$33                                  -Sheep!$N$248                               )&gt;(BL$33-BM$33),(BL$33                                  -Sheep!$N$248                                )&lt;=0),"Born","")
&amp;                   IF(AND((BL$33-Sheep!$R$351-Sheep!$N$248                                )&gt;(BL$33-BM$33),(BL$33-Sheep!$R$351-Sheep!$N$248                                )&lt;=0),"WeanStd","")
&amp;                   IF(AND((BL$33-Sheep!$R$352-Sheep!$N$248                                )&gt;(BL$33-BM$33),(BL$33-Sheep!$R$352-Sheep!$N$248                                )&lt;=0),"WeanAlt1","")
&amp;                   IF(AND((BL$33-Sheep!$R$353-Sheep!$N$248                                )&gt;(BL$33-BM$33),(BL$33-Sheep!$R$353-Sheep!$N$248                                )&lt;=0),"WeanAlt2","")
&amp;IFERROR(IF(AND((BL$33-BL35                                                                                     )&gt;(BL$33-BM$33),(BL$33-BL35                                                                                     )&lt;=0),"Join-"    &amp;BL34,""),"")
&amp;IFERROR(IF(AND((BL$33-BL35-INDEX(Sheep!$V$358:$V$365,BL34,1))&gt;(BL$33-BM$33),(BL$33-BL35-INDEX(Sheep!$V$358:$V$365,BL34,1))&lt;=0),"Scan-"  &amp;BL34,""),"")
&amp;IFERROR(IF(AND((BL$33-BL35-150                                                                            )&gt;(BL$33-BM$33),(BL$33-BL35-150                                                                             )&lt;=0),"Birth-" &amp;BL34,""),"")
&amp;IFERROR(IF(AND((BL$33-BL35-150-Sheep!$R$351                                           )&gt;(BL$33-BM$33),(BL$33-BL35-150-Sheep!$R$351                                            )&lt;=0),"Wean-"&amp;BL34,""),"")
&amp;IFERROR(IF(AND((BL$33-BL35-150-Sheep!$R$352                                           )&gt;(BL$33-BM$33),(BL$33-BL35-150-Sheep!$R$352                                            )&lt;=0),"Alt1-"   &amp;BL34,""),"")
&amp;IFERROR(IF(AND((BL$33-BL35-150-Sheep!$R$353                                           )&gt;(BL$33-BM$33),(BL$33-BL35-150-Sheep!$R$353                                            )&lt;=0),"Alt2-"   &amp;BL34,""),"")</f>
        <v/>
      </c>
      <c r="BM36" s="274" t="str">
        <f xml:space="preserve">                    IF(AND((BM$33                                  -Sheep!$N$248                               )&gt;(BM$33-BN$33),(BM$33                                  -Sheep!$N$248                                )&lt;=0),"Born","")
&amp;                   IF(AND((BM$33-Sheep!$R$351-Sheep!$N$248                                )&gt;(BM$33-BN$33),(BM$33-Sheep!$R$351-Sheep!$N$248                                )&lt;=0),"WeanStd","")
&amp;                   IF(AND((BM$33-Sheep!$R$352-Sheep!$N$248                                )&gt;(BM$33-BN$33),(BM$33-Sheep!$R$352-Sheep!$N$248                                )&lt;=0),"WeanAlt1","")
&amp;                   IF(AND((BM$33-Sheep!$R$353-Sheep!$N$248                                )&gt;(BM$33-BN$33),(BM$33-Sheep!$R$353-Sheep!$N$248                                )&lt;=0),"WeanAlt2","")
&amp;IFERROR(IF(AND((BM$33-BM35                                                                                     )&gt;(BM$33-BN$33),(BM$33-BM35                                                                                     )&lt;=0),"Join-"    &amp;BM34,""),"")
&amp;IFERROR(IF(AND((BM$33-BM35-INDEX(Sheep!$V$358:$V$365,BM34,1))&gt;(BM$33-BN$33),(BM$33-BM35-INDEX(Sheep!$V$358:$V$365,BM34,1))&lt;=0),"Scan-"  &amp;BM34,""),"")
&amp;IFERROR(IF(AND((BM$33-BM35-150                                                                            )&gt;(BM$33-BN$33),(BM$33-BM35-150                                                                             )&lt;=0),"Birth-" &amp;BM34,""),"")
&amp;IFERROR(IF(AND((BM$33-BM35-150-Sheep!$R$351                                           )&gt;(BM$33-BN$33),(BM$33-BM35-150-Sheep!$R$351                                            )&lt;=0),"Wean-"&amp;BM34,""),"")
&amp;IFERROR(IF(AND((BM$33-BM35-150-Sheep!$R$352                                           )&gt;(BM$33-BN$33),(BM$33-BM35-150-Sheep!$R$352                                            )&lt;=0),"Alt1-"   &amp;BM34,""),"")
&amp;IFERROR(IF(AND((BM$33-BM35-150-Sheep!$R$353                                           )&gt;(BM$33-BN$33),(BM$33-BM35-150-Sheep!$R$353                                            )&lt;=0),"Alt2-"   &amp;BM34,""),"")</f>
        <v/>
      </c>
      <c r="BN36" s="274" t="str">
        <f xml:space="preserve">                    IF(AND((BN$33                                  -Sheep!$N$248                               )&gt;(BN$33-BO$33),(BN$33                                  -Sheep!$N$248                                )&lt;=0),"Born","")
&amp;                   IF(AND((BN$33-Sheep!$R$351-Sheep!$N$248                                )&gt;(BN$33-BO$33),(BN$33-Sheep!$R$351-Sheep!$N$248                                )&lt;=0),"WeanStd","")
&amp;                   IF(AND((BN$33-Sheep!$R$352-Sheep!$N$248                                )&gt;(BN$33-BO$33),(BN$33-Sheep!$R$352-Sheep!$N$248                                )&lt;=0),"WeanAlt1","")
&amp;                   IF(AND((BN$33-Sheep!$R$353-Sheep!$N$248                                )&gt;(BN$33-BO$33),(BN$33-Sheep!$R$353-Sheep!$N$248                                )&lt;=0),"WeanAlt2","")
&amp;IFERROR(IF(AND((BN$33-BN35                                                                                     )&gt;(BN$33-BO$33),(BN$33-BN35                                                                                     )&lt;=0),"Join-"    &amp;BN34,""),"")
&amp;IFERROR(IF(AND((BN$33-BN35-INDEX(Sheep!$V$358:$V$365,BN34,1))&gt;(BN$33-BO$33),(BN$33-BN35-INDEX(Sheep!$V$358:$V$365,BN34,1))&lt;=0),"Scan-"  &amp;BN34,""),"")
&amp;IFERROR(IF(AND((BN$33-BN35-150                                                                            )&gt;(BN$33-BO$33),(BN$33-BN35-150                                                                             )&lt;=0),"Birth-" &amp;BN34,""),"")
&amp;IFERROR(IF(AND((BN$33-BN35-150-Sheep!$R$351                                           )&gt;(BN$33-BO$33),(BN$33-BN35-150-Sheep!$R$351                                            )&lt;=0),"Wean-"&amp;BN34,""),"")
&amp;IFERROR(IF(AND((BN$33-BN35-150-Sheep!$R$352                                           )&gt;(BN$33-BO$33),(BN$33-BN35-150-Sheep!$R$352                                            )&lt;=0),"Alt1-"   &amp;BN34,""),"")
&amp;IFERROR(IF(AND((BN$33-BN35-150-Sheep!$R$353                                           )&gt;(BN$33-BO$33),(BN$33-BN35-150-Sheep!$R$353                                            )&lt;=0),"Alt2-"   &amp;BN34,""),"")</f>
        <v/>
      </c>
      <c r="BO36" s="274" t="str">
        <f xml:space="preserve">                    IF(AND((BO$33                                  -Sheep!$N$248                               )&gt;(BO$33-BP$33),(BO$33                                  -Sheep!$N$248                                )&lt;=0),"Born","")
&amp;                   IF(AND((BO$33-Sheep!$R$351-Sheep!$N$248                                )&gt;(BO$33-BP$33),(BO$33-Sheep!$R$351-Sheep!$N$248                                )&lt;=0),"WeanStd","")
&amp;                   IF(AND((BO$33-Sheep!$R$352-Sheep!$N$248                                )&gt;(BO$33-BP$33),(BO$33-Sheep!$R$352-Sheep!$N$248                                )&lt;=0),"WeanAlt1","")
&amp;                   IF(AND((BO$33-Sheep!$R$353-Sheep!$N$248                                )&gt;(BO$33-BP$33),(BO$33-Sheep!$R$353-Sheep!$N$248                                )&lt;=0),"WeanAlt2","")
&amp;IFERROR(IF(AND((BO$33-BO35                                                                                     )&gt;(BO$33-BP$33),(BO$33-BO35                                                                                     )&lt;=0),"Join-"    &amp;BO34,""),"")
&amp;IFERROR(IF(AND((BO$33-BO35-INDEX(Sheep!$V$358:$V$365,BO34,1))&gt;(BO$33-BP$33),(BO$33-BO35-INDEX(Sheep!$V$358:$V$365,BO34,1))&lt;=0),"Scan-"  &amp;BO34,""),"")
&amp;IFERROR(IF(AND((BO$33-BO35-150                                                                            )&gt;(BO$33-BP$33),(BO$33-BO35-150                                                                             )&lt;=0),"Birth-" &amp;BO34,""),"")
&amp;IFERROR(IF(AND((BO$33-BO35-150-Sheep!$R$351                                           )&gt;(BO$33-BP$33),(BO$33-BO35-150-Sheep!$R$351                                            )&lt;=0),"Wean-"&amp;BO34,""),"")
&amp;IFERROR(IF(AND((BO$33-BO35-150-Sheep!$R$352                                           )&gt;(BO$33-BP$33),(BO$33-BO35-150-Sheep!$R$352                                            )&lt;=0),"Alt1-"   &amp;BO34,""),"")
&amp;IFERROR(IF(AND((BO$33-BO35-150-Sheep!$R$353                                           )&gt;(BO$33-BP$33),(BO$33-BO35-150-Sheep!$R$353                                            )&lt;=0),"Alt2-"   &amp;BO34,""),"")</f>
        <v/>
      </c>
      <c r="BP36" s="274" t="str">
        <f xml:space="preserve">                    IF(AND((BP$33                                  -Sheep!$N$248                               )&gt;(BP$33-BQ$33),(BP$33                                  -Sheep!$N$248                                )&lt;=0),"Born","")
&amp;                   IF(AND((BP$33-Sheep!$R$351-Sheep!$N$248                                )&gt;(BP$33-BQ$33),(BP$33-Sheep!$R$351-Sheep!$N$248                                )&lt;=0),"WeanStd","")
&amp;                   IF(AND((BP$33-Sheep!$R$352-Sheep!$N$248                                )&gt;(BP$33-BQ$33),(BP$33-Sheep!$R$352-Sheep!$N$248                                )&lt;=0),"WeanAlt1","")
&amp;                   IF(AND((BP$33-Sheep!$R$353-Sheep!$N$248                                )&gt;(BP$33-BQ$33),(BP$33-Sheep!$R$353-Sheep!$N$248                                )&lt;=0),"WeanAlt2","")
&amp;IFERROR(IF(AND((BP$33-BP35                                                                                     )&gt;(BP$33-BQ$33),(BP$33-BP35                                                                                     )&lt;=0),"Join-"    &amp;BP34,""),"")
&amp;IFERROR(IF(AND((BP$33-BP35-INDEX(Sheep!$V$358:$V$365,BP34,1))&gt;(BP$33-BQ$33),(BP$33-BP35-INDEX(Sheep!$V$358:$V$365,BP34,1))&lt;=0),"Scan-"  &amp;BP34,""),"")
&amp;IFERROR(IF(AND((BP$33-BP35-150                                                                            )&gt;(BP$33-BQ$33),(BP$33-BP35-150                                                                             )&lt;=0),"Birth-" &amp;BP34,""),"")
&amp;IFERROR(IF(AND((BP$33-BP35-150-Sheep!$R$351                                           )&gt;(BP$33-BQ$33),(BP$33-BP35-150-Sheep!$R$351                                            )&lt;=0),"Wean-"&amp;BP34,""),"")
&amp;IFERROR(IF(AND((BP$33-BP35-150-Sheep!$R$352                                           )&gt;(BP$33-BQ$33),(BP$33-BP35-150-Sheep!$R$352                                            )&lt;=0),"Alt1-"   &amp;BP34,""),"")
&amp;IFERROR(IF(AND((BP$33-BP35-150-Sheep!$R$353                                           )&gt;(BP$33-BQ$33),(BP$33-BP35-150-Sheep!$R$353                                            )&lt;=0),"Alt2-"   &amp;BP34,""),"")</f>
        <v/>
      </c>
      <c r="BQ36" s="274" t="str">
        <f xml:space="preserve">                    IF(AND((BQ$33                                  -Sheep!$N$248                               )&gt;(BQ$33-BR$33),(BQ$33                                  -Sheep!$N$248                                )&lt;=0),"Born","")
&amp;                   IF(AND((BQ$33-Sheep!$R$351-Sheep!$N$248                                )&gt;(BQ$33-BR$33),(BQ$33-Sheep!$R$351-Sheep!$N$248                                )&lt;=0),"WeanStd","")
&amp;                   IF(AND((BQ$33-Sheep!$R$352-Sheep!$N$248                                )&gt;(BQ$33-BR$33),(BQ$33-Sheep!$R$352-Sheep!$N$248                                )&lt;=0),"WeanAlt1","")
&amp;                   IF(AND((BQ$33-Sheep!$R$353-Sheep!$N$248                                )&gt;(BQ$33-BR$33),(BQ$33-Sheep!$R$353-Sheep!$N$248                                )&lt;=0),"WeanAlt2","")
&amp;IFERROR(IF(AND((BQ$33-BQ35                                                                                     )&gt;(BQ$33-BR$33),(BQ$33-BQ35                                                                                     )&lt;=0),"Join-"    &amp;BQ34,""),"")
&amp;IFERROR(IF(AND((BQ$33-BQ35-INDEX(Sheep!$V$358:$V$365,BQ34,1))&gt;(BQ$33-BR$33),(BQ$33-BQ35-INDEX(Sheep!$V$358:$V$365,BQ34,1))&lt;=0),"Scan-"  &amp;BQ34,""),"")
&amp;IFERROR(IF(AND((BQ$33-BQ35-150                                                                            )&gt;(BQ$33-BR$33),(BQ$33-BQ35-150                                                                             )&lt;=0),"Birth-" &amp;BQ34,""),"")
&amp;IFERROR(IF(AND((BQ$33-BQ35-150-Sheep!$R$351                                           )&gt;(BQ$33-BR$33),(BQ$33-BQ35-150-Sheep!$R$351                                            )&lt;=0),"Wean-"&amp;BQ34,""),"")
&amp;IFERROR(IF(AND((BQ$33-BQ35-150-Sheep!$R$352                                           )&gt;(BQ$33-BR$33),(BQ$33-BQ35-150-Sheep!$R$352                                            )&lt;=0),"Alt1-"   &amp;BQ34,""),"")
&amp;IFERROR(IF(AND((BQ$33-BQ35-150-Sheep!$R$353                                           )&gt;(BQ$33-BR$33),(BQ$33-BQ35-150-Sheep!$R$353                                            )&lt;=0),"Alt2-"   &amp;BQ34,""),"")</f>
        <v/>
      </c>
      <c r="BR36" s="274" t="str">
        <f xml:space="preserve">                    IF(AND((BR$33                                  -Sheep!$N$248                               )&gt;(BR$33-BS$33),(BR$33                                  -Sheep!$N$248                                )&lt;=0),"Born","")
&amp;                   IF(AND((BR$33-Sheep!$R$351-Sheep!$N$248                                )&gt;(BR$33-BS$33),(BR$33-Sheep!$R$351-Sheep!$N$248                                )&lt;=0),"WeanStd","")
&amp;                   IF(AND((BR$33-Sheep!$R$352-Sheep!$N$248                                )&gt;(BR$33-BS$33),(BR$33-Sheep!$R$352-Sheep!$N$248                                )&lt;=0),"WeanAlt1","")
&amp;                   IF(AND((BR$33-Sheep!$R$353-Sheep!$N$248                                )&gt;(BR$33-BS$33),(BR$33-Sheep!$R$353-Sheep!$N$248                                )&lt;=0),"WeanAlt2","")
&amp;IFERROR(IF(AND((BR$33-BR35                                                                                     )&gt;(BR$33-BS$33),(BR$33-BR35                                                                                     )&lt;=0),"Join-"    &amp;BR34,""),"")
&amp;IFERROR(IF(AND((BR$33-BR35-INDEX(Sheep!$V$358:$V$365,BR34,1))&gt;(BR$33-BS$33),(BR$33-BR35-INDEX(Sheep!$V$358:$V$365,BR34,1))&lt;=0),"Scan-"  &amp;BR34,""),"")
&amp;IFERROR(IF(AND((BR$33-BR35-150                                                                            )&gt;(BR$33-BS$33),(BR$33-BR35-150                                                                             )&lt;=0),"Birth-" &amp;BR34,""),"")
&amp;IFERROR(IF(AND((BR$33-BR35-150-Sheep!$R$351                                           )&gt;(BR$33-BS$33),(BR$33-BR35-150-Sheep!$R$351                                            )&lt;=0),"Wean-"&amp;BR34,""),"")
&amp;IFERROR(IF(AND((BR$33-BR35-150-Sheep!$R$352                                           )&gt;(BR$33-BS$33),(BR$33-BR35-150-Sheep!$R$352                                            )&lt;=0),"Alt1-"   &amp;BR34,""),"")
&amp;IFERROR(IF(AND((BR$33-BR35-150-Sheep!$R$353                                           )&gt;(BR$33-BS$33),(BR$33-BR35-150-Sheep!$R$353                                            )&lt;=0),"Alt2-"   &amp;BR34,""),"")</f>
        <v>Scan-1</v>
      </c>
      <c r="BS36" s="274" t="str">
        <f xml:space="preserve">                    IF(AND((BS$33                                  -Sheep!$N$248                               )&gt;(BS$33-BT$33),(BS$33                                  -Sheep!$N$248                                )&lt;=0),"Born","")
&amp;                   IF(AND((BS$33-Sheep!$R$351-Sheep!$N$248                                )&gt;(BS$33-BT$33),(BS$33-Sheep!$R$351-Sheep!$N$248                                )&lt;=0),"WeanStd","")
&amp;                   IF(AND((BS$33-Sheep!$R$352-Sheep!$N$248                                )&gt;(BS$33-BT$33),(BS$33-Sheep!$R$352-Sheep!$N$248                                )&lt;=0),"WeanAlt1","")
&amp;                   IF(AND((BS$33-Sheep!$R$353-Sheep!$N$248                                )&gt;(BS$33-BT$33),(BS$33-Sheep!$R$353-Sheep!$N$248                                )&lt;=0),"WeanAlt2","")
&amp;IFERROR(IF(AND((BS$33-BS35                                                                                     )&gt;(BS$33-BT$33),(BS$33-BS35                                                                                     )&lt;=0),"Join-"    &amp;BS34,""),"")
&amp;IFERROR(IF(AND((BS$33-BS35-INDEX(Sheep!$V$358:$V$365,BS34,1))&gt;(BS$33-BT$33),(BS$33-BS35-INDEX(Sheep!$V$358:$V$365,BS34,1))&lt;=0),"Scan-"  &amp;BS34,""),"")
&amp;IFERROR(IF(AND((BS$33-BS35-150                                                                            )&gt;(BS$33-BT$33),(BS$33-BS35-150                                                                             )&lt;=0),"Birth-" &amp;BS34,""),"")
&amp;IFERROR(IF(AND((BS$33-BS35-150-Sheep!$R$351                                           )&gt;(BS$33-BT$33),(BS$33-BS35-150-Sheep!$R$351                                            )&lt;=0),"Wean-"&amp;BS34,""),"")
&amp;IFERROR(IF(AND((BS$33-BS35-150-Sheep!$R$352                                           )&gt;(BS$33-BT$33),(BS$33-BS35-150-Sheep!$R$352                                            )&lt;=0),"Alt1-"   &amp;BS34,""),"")
&amp;IFERROR(IF(AND((BS$33-BS35-150-Sheep!$R$353                                           )&gt;(BS$33-BT$33),(BS$33-BS35-150-Sheep!$R$353                                            )&lt;=0),"Alt2-"   &amp;BS34,""),"")</f>
        <v/>
      </c>
      <c r="BT36" s="274" t="str">
        <f xml:space="preserve">                    IF(AND((BT$33                                  -Sheep!$N$248                               )&gt;(BT$33-BU$33),(BT$33                                  -Sheep!$N$248                                )&lt;=0),"Born","")
&amp;                   IF(AND((BT$33-Sheep!$R$351-Sheep!$N$248                                )&gt;(BT$33-BU$33),(BT$33-Sheep!$R$351-Sheep!$N$248                                )&lt;=0),"WeanStd","")
&amp;                   IF(AND((BT$33-Sheep!$R$352-Sheep!$N$248                                )&gt;(BT$33-BU$33),(BT$33-Sheep!$R$352-Sheep!$N$248                                )&lt;=0),"WeanAlt1","")
&amp;                   IF(AND((BT$33-Sheep!$R$353-Sheep!$N$248                                )&gt;(BT$33-BU$33),(BT$33-Sheep!$R$353-Sheep!$N$248                                )&lt;=0),"WeanAlt2","")
&amp;IFERROR(IF(AND((BT$33-BT35                                                                                     )&gt;(BT$33-BU$33),(BT$33-BT35                                                                                     )&lt;=0),"Join-"    &amp;BT34,""),"")
&amp;IFERROR(IF(AND((BT$33-BT35-INDEX(Sheep!$V$358:$V$365,BT34,1))&gt;(BT$33-BU$33),(BT$33-BT35-INDEX(Sheep!$V$358:$V$365,BT34,1))&lt;=0),"Scan-"  &amp;BT34,""),"")
&amp;IFERROR(IF(AND((BT$33-BT35-150                                                                            )&gt;(BT$33-BU$33),(BT$33-BT35-150                                                                             )&lt;=0),"Birth-" &amp;BT34,""),"")
&amp;IFERROR(IF(AND((BT$33-BT35-150-Sheep!$R$351                                           )&gt;(BT$33-BU$33),(BT$33-BT35-150-Sheep!$R$351                                            )&lt;=0),"Wean-"&amp;BT34,""),"")
&amp;IFERROR(IF(AND((BT$33-BT35-150-Sheep!$R$352                                           )&gt;(BT$33-BU$33),(BT$33-BT35-150-Sheep!$R$352                                            )&lt;=0),"Alt1-"   &amp;BT34,""),"")
&amp;IFERROR(IF(AND((BT$33-BT35-150-Sheep!$R$353                                           )&gt;(BT$33-BU$33),(BT$33-BT35-150-Sheep!$R$353                                            )&lt;=0),"Alt2-"   &amp;BT34,""),"")</f>
        <v/>
      </c>
      <c r="BU36" s="274" t="str">
        <f xml:space="preserve">                    IF(AND((BU$33                                  -Sheep!$N$248                               )&gt;(BU$33-BV$33),(BU$33                                  -Sheep!$N$248                                )&lt;=0),"Born","")
&amp;                   IF(AND((BU$33-Sheep!$R$351-Sheep!$N$248                                )&gt;(BU$33-BV$33),(BU$33-Sheep!$R$351-Sheep!$N$248                                )&lt;=0),"WeanStd","")
&amp;                   IF(AND((BU$33-Sheep!$R$352-Sheep!$N$248                                )&gt;(BU$33-BV$33),(BU$33-Sheep!$R$352-Sheep!$N$248                                )&lt;=0),"WeanAlt1","")
&amp;                   IF(AND((BU$33-Sheep!$R$353-Sheep!$N$248                                )&gt;(BU$33-BV$33),(BU$33-Sheep!$R$353-Sheep!$N$248                                )&lt;=0),"WeanAlt2","")
&amp;IFERROR(IF(AND((BU$33-BU35                                                                                     )&gt;(BU$33-BV$33),(BU$33-BU35                                                                                     )&lt;=0),"Join-"    &amp;BU34,""),"")
&amp;IFERROR(IF(AND((BU$33-BU35-INDEX(Sheep!$V$358:$V$365,BU34,1))&gt;(BU$33-BV$33),(BU$33-BU35-INDEX(Sheep!$V$358:$V$365,BU34,1))&lt;=0),"Scan-"  &amp;BU34,""),"")
&amp;IFERROR(IF(AND((BU$33-BU35-150                                                                            )&gt;(BU$33-BV$33),(BU$33-BU35-150                                                                             )&lt;=0),"Birth-" &amp;BU34,""),"")
&amp;IFERROR(IF(AND((BU$33-BU35-150-Sheep!$R$351                                           )&gt;(BU$33-BV$33),(BU$33-BU35-150-Sheep!$R$351                                            )&lt;=0),"Wean-"&amp;BU34,""),"")
&amp;IFERROR(IF(AND((BU$33-BU35-150-Sheep!$R$352                                           )&gt;(BU$33-BV$33),(BU$33-BU35-150-Sheep!$R$352                                            )&lt;=0),"Alt1-"   &amp;BU34,""),"")
&amp;IFERROR(IF(AND((BU$33-BU35-150-Sheep!$R$353                                           )&gt;(BU$33-BV$33),(BU$33-BU35-150-Sheep!$R$353                                            )&lt;=0),"Alt2-"   &amp;BU34,""),"")</f>
        <v/>
      </c>
      <c r="BV36" s="274" t="str">
        <f xml:space="preserve">                    IF(AND((BV$33                                  -Sheep!$N$248                               )&gt;(BV$33-BW$33),(BV$33                                  -Sheep!$N$248                                )&lt;=0),"Born","")
&amp;                   IF(AND((BV$33-Sheep!$R$351-Sheep!$N$248                                )&gt;(BV$33-BW$33),(BV$33-Sheep!$R$351-Sheep!$N$248                                )&lt;=0),"WeanStd","")
&amp;                   IF(AND((BV$33-Sheep!$R$352-Sheep!$N$248                                )&gt;(BV$33-BW$33),(BV$33-Sheep!$R$352-Sheep!$N$248                                )&lt;=0),"WeanAlt1","")
&amp;                   IF(AND((BV$33-Sheep!$R$353-Sheep!$N$248                                )&gt;(BV$33-BW$33),(BV$33-Sheep!$R$353-Sheep!$N$248                                )&lt;=0),"WeanAlt2","")
&amp;IFERROR(IF(AND((BV$33-BV35                                                                                     )&gt;(BV$33-BW$33),(BV$33-BV35                                                                                     )&lt;=0),"Join-"    &amp;BV34,""),"")
&amp;IFERROR(IF(AND((BV$33-BV35-INDEX(Sheep!$V$358:$V$365,BV34,1))&gt;(BV$33-BW$33),(BV$33-BV35-INDEX(Sheep!$V$358:$V$365,BV34,1))&lt;=0),"Scan-"  &amp;BV34,""),"")
&amp;IFERROR(IF(AND((BV$33-BV35-150                                                                            )&gt;(BV$33-BW$33),(BV$33-BV35-150                                                                             )&lt;=0),"Birth-" &amp;BV34,""),"")
&amp;IFERROR(IF(AND((BV$33-BV35-150-Sheep!$R$351                                           )&gt;(BV$33-BW$33),(BV$33-BV35-150-Sheep!$R$351                                            )&lt;=0),"Wean-"&amp;BV34,""),"")
&amp;IFERROR(IF(AND((BV$33-BV35-150-Sheep!$R$352                                           )&gt;(BV$33-BW$33),(BV$33-BV35-150-Sheep!$R$352                                            )&lt;=0),"Alt1-"   &amp;BV34,""),"")
&amp;IFERROR(IF(AND((BV$33-BV35-150-Sheep!$R$353                                           )&gt;(BV$33-BW$33),(BV$33-BV35-150-Sheep!$R$353                                            )&lt;=0),"Alt2-"   &amp;BV34,""),"")</f>
        <v/>
      </c>
      <c r="BW36" s="274" t="str">
        <f xml:space="preserve">                    IF(AND((BW$33                                  -Sheep!$N$248                               )&gt;(BW$33-BX$33),(BW$33                                  -Sheep!$N$248                                )&lt;=0),"Born","")
&amp;                   IF(AND((BW$33-Sheep!$R$351-Sheep!$N$248                                )&gt;(BW$33-BX$33),(BW$33-Sheep!$R$351-Sheep!$N$248                                )&lt;=0),"WeanStd","")
&amp;                   IF(AND((BW$33-Sheep!$R$352-Sheep!$N$248                                )&gt;(BW$33-BX$33),(BW$33-Sheep!$R$352-Sheep!$N$248                                )&lt;=0),"WeanAlt1","")
&amp;                   IF(AND((BW$33-Sheep!$R$353-Sheep!$N$248                                )&gt;(BW$33-BX$33),(BW$33-Sheep!$R$353-Sheep!$N$248                                )&lt;=0),"WeanAlt2","")
&amp;IFERROR(IF(AND((BW$33-BW35                                                                                     )&gt;(BW$33-BX$33),(BW$33-BW35                                                                                     )&lt;=0),"Join-"    &amp;BW34,""),"")
&amp;IFERROR(IF(AND((BW$33-BW35-INDEX(Sheep!$V$358:$V$365,BW34,1))&gt;(BW$33-BX$33),(BW$33-BW35-INDEX(Sheep!$V$358:$V$365,BW34,1))&lt;=0),"Scan-"  &amp;BW34,""),"")
&amp;IFERROR(IF(AND((BW$33-BW35-150                                                                            )&gt;(BW$33-BX$33),(BW$33-BW35-150                                                                             )&lt;=0),"Birth-" &amp;BW34,""),"")
&amp;IFERROR(IF(AND((BW$33-BW35-150-Sheep!$R$351                                           )&gt;(BW$33-BX$33),(BW$33-BW35-150-Sheep!$R$351                                            )&lt;=0),"Wean-"&amp;BW34,""),"")
&amp;IFERROR(IF(AND((BW$33-BW35-150-Sheep!$R$352                                           )&gt;(BW$33-BX$33),(BW$33-BW35-150-Sheep!$R$352                                            )&lt;=0),"Alt1-"   &amp;BW34,""),"")
&amp;IFERROR(IF(AND((BW$33-BW35-150-Sheep!$R$353                                           )&gt;(BW$33-BX$33),(BW$33-BW35-150-Sheep!$R$353                                            )&lt;=0),"Alt2-"   &amp;BW34,""),"")</f>
        <v/>
      </c>
      <c r="BX36" s="274" t="str">
        <f xml:space="preserve">                    IF(AND((BX$33                                  -Sheep!$N$248                               )&gt;(BX$33-BY$33),(BX$33                                  -Sheep!$N$248                                )&lt;=0),"Born","")
&amp;                   IF(AND((BX$33-Sheep!$R$351-Sheep!$N$248                                )&gt;(BX$33-BY$33),(BX$33-Sheep!$R$351-Sheep!$N$248                                )&lt;=0),"WeanStd","")
&amp;                   IF(AND((BX$33-Sheep!$R$352-Sheep!$N$248                                )&gt;(BX$33-BY$33),(BX$33-Sheep!$R$352-Sheep!$N$248                                )&lt;=0),"WeanAlt1","")
&amp;                   IF(AND((BX$33-Sheep!$R$353-Sheep!$N$248                                )&gt;(BX$33-BY$33),(BX$33-Sheep!$R$353-Sheep!$N$248                                )&lt;=0),"WeanAlt2","")
&amp;IFERROR(IF(AND((BX$33-BX35                                                                                     )&gt;(BX$33-BY$33),(BX$33-BX35                                                                                     )&lt;=0),"Join-"    &amp;BX34,""),"")
&amp;IFERROR(IF(AND((BX$33-BX35-INDEX(Sheep!$V$358:$V$365,BX34,1))&gt;(BX$33-BY$33),(BX$33-BX35-INDEX(Sheep!$V$358:$V$365,BX34,1))&lt;=0),"Scan-"  &amp;BX34,""),"")
&amp;IFERROR(IF(AND((BX$33-BX35-150                                                                            )&gt;(BX$33-BY$33),(BX$33-BX35-150                                                                             )&lt;=0),"Birth-" &amp;BX34,""),"")
&amp;IFERROR(IF(AND((BX$33-BX35-150-Sheep!$R$351                                           )&gt;(BX$33-BY$33),(BX$33-BX35-150-Sheep!$R$351                                            )&lt;=0),"Wean-"&amp;BX34,""),"")
&amp;IFERROR(IF(AND((BX$33-BX35-150-Sheep!$R$352                                           )&gt;(BX$33-BY$33),(BX$33-BX35-150-Sheep!$R$352                                            )&lt;=0),"Alt1-"   &amp;BX34,""),"")
&amp;IFERROR(IF(AND((BX$33-BX35-150-Sheep!$R$353                                           )&gt;(BX$33-BY$33),(BX$33-BX35-150-Sheep!$R$353                                            )&lt;=0),"Alt2-"   &amp;BX34,""),"")</f>
        <v/>
      </c>
      <c r="BY36" s="274" t="str">
        <f xml:space="preserve">                    IF(AND((BY$33                                  -Sheep!$N$248                               )&gt;(BY$33-BZ$33),(BY$33                                  -Sheep!$N$248                                )&lt;=0),"Born","")
&amp;                   IF(AND((BY$33-Sheep!$R$351-Sheep!$N$248                                )&gt;(BY$33-BZ$33),(BY$33-Sheep!$R$351-Sheep!$N$248                                )&lt;=0),"WeanStd","")
&amp;                   IF(AND((BY$33-Sheep!$R$352-Sheep!$N$248                                )&gt;(BY$33-BZ$33),(BY$33-Sheep!$R$352-Sheep!$N$248                                )&lt;=0),"WeanAlt1","")
&amp;                   IF(AND((BY$33-Sheep!$R$353-Sheep!$N$248                                )&gt;(BY$33-BZ$33),(BY$33-Sheep!$R$353-Sheep!$N$248                                )&lt;=0),"WeanAlt2","")
&amp;IFERROR(IF(AND((BY$33-BY35                                                                                     )&gt;(BY$33-BZ$33),(BY$33-BY35                                                                                     )&lt;=0),"Join-"    &amp;BY34,""),"")
&amp;IFERROR(IF(AND((BY$33-BY35-INDEX(Sheep!$V$358:$V$365,BY34,1))&gt;(BY$33-BZ$33),(BY$33-BY35-INDEX(Sheep!$V$358:$V$365,BY34,1))&lt;=0),"Scan-"  &amp;BY34,""),"")
&amp;IFERROR(IF(AND((BY$33-BY35-150                                                                            )&gt;(BY$33-BZ$33),(BY$33-BY35-150                                                                             )&lt;=0),"Birth-" &amp;BY34,""),"")
&amp;IFERROR(IF(AND((BY$33-BY35-150-Sheep!$R$351                                           )&gt;(BY$33-BZ$33),(BY$33-BY35-150-Sheep!$R$351                                            )&lt;=0),"Wean-"&amp;BY34,""),"")
&amp;IFERROR(IF(AND((BY$33-BY35-150-Sheep!$R$352                                           )&gt;(BY$33-BZ$33),(BY$33-BY35-150-Sheep!$R$352                                            )&lt;=0),"Alt1-"   &amp;BY34,""),"")
&amp;IFERROR(IF(AND((BY$33-BY35-150-Sheep!$R$353                                           )&gt;(BY$33-BZ$33),(BY$33-BY35-150-Sheep!$R$353                                            )&lt;=0),"Alt2-"   &amp;BY34,""),"")</f>
        <v/>
      </c>
      <c r="BZ36" s="274" t="str">
        <f xml:space="preserve">                    IF(AND((BZ$33                                  -Sheep!$N$248                               )&gt;(BZ$33-CA$33),(BZ$33                                  -Sheep!$N$248                                )&lt;=0),"Born","")
&amp;                   IF(AND((BZ$33-Sheep!$R$351-Sheep!$N$248                                )&gt;(BZ$33-CA$33),(BZ$33-Sheep!$R$351-Sheep!$N$248                                )&lt;=0),"WeanStd","")
&amp;                   IF(AND((BZ$33-Sheep!$R$352-Sheep!$N$248                                )&gt;(BZ$33-CA$33),(BZ$33-Sheep!$R$352-Sheep!$N$248                                )&lt;=0),"WeanAlt1","")
&amp;                   IF(AND((BZ$33-Sheep!$R$353-Sheep!$N$248                                )&gt;(BZ$33-CA$33),(BZ$33-Sheep!$R$353-Sheep!$N$248                                )&lt;=0),"WeanAlt2","")
&amp;IFERROR(IF(AND((BZ$33-BZ35                                                                                     )&gt;(BZ$33-CA$33),(BZ$33-BZ35                                                                                     )&lt;=0),"Join-"    &amp;BZ34,""),"")
&amp;IFERROR(IF(AND((BZ$33-BZ35-INDEX(Sheep!$V$358:$V$365,BZ34,1))&gt;(BZ$33-CA$33),(BZ$33-BZ35-INDEX(Sheep!$V$358:$V$365,BZ34,1))&lt;=0),"Scan-"  &amp;BZ34,""),"")
&amp;IFERROR(IF(AND((BZ$33-BZ35-150                                                                            )&gt;(BZ$33-CA$33),(BZ$33-BZ35-150                                                                             )&lt;=0),"Birth-" &amp;BZ34,""),"")
&amp;IFERROR(IF(AND((BZ$33-BZ35-150-Sheep!$R$351                                           )&gt;(BZ$33-CA$33),(BZ$33-BZ35-150-Sheep!$R$351                                            )&lt;=0),"Wean-"&amp;BZ34,""),"")
&amp;IFERROR(IF(AND((BZ$33-BZ35-150-Sheep!$R$352                                           )&gt;(BZ$33-CA$33),(BZ$33-BZ35-150-Sheep!$R$352                                            )&lt;=0),"Alt1-"   &amp;BZ34,""),"")
&amp;IFERROR(IF(AND((BZ$33-BZ35-150-Sheep!$R$353                                           )&gt;(BZ$33-CA$33),(BZ$33-BZ35-150-Sheep!$R$353                                            )&lt;=0),"Alt2-"   &amp;BZ34,""),"")</f>
        <v/>
      </c>
      <c r="CA36" s="274" t="str">
        <f xml:space="preserve">                    IF(AND((CA$33                                  -Sheep!$N$248                               )&gt;(CA$33-CB$33),(CA$33                                  -Sheep!$N$248                                )&lt;=0),"Born","")
&amp;                   IF(AND((CA$33-Sheep!$R$351-Sheep!$N$248                                )&gt;(CA$33-CB$33),(CA$33-Sheep!$R$351-Sheep!$N$248                                )&lt;=0),"WeanStd","")
&amp;                   IF(AND((CA$33-Sheep!$R$352-Sheep!$N$248                                )&gt;(CA$33-CB$33),(CA$33-Sheep!$R$352-Sheep!$N$248                                )&lt;=0),"WeanAlt1","")
&amp;                   IF(AND((CA$33-Sheep!$R$353-Sheep!$N$248                                )&gt;(CA$33-CB$33),(CA$33-Sheep!$R$353-Sheep!$N$248                                )&lt;=0),"WeanAlt2","")
&amp;IFERROR(IF(AND((CA$33-CA35                                                                                     )&gt;(CA$33-CB$33),(CA$33-CA35                                                                                     )&lt;=0),"Join-"    &amp;CA34,""),"")
&amp;IFERROR(IF(AND((CA$33-CA35-INDEX(Sheep!$V$358:$V$365,CA34,1))&gt;(CA$33-CB$33),(CA$33-CA35-INDEX(Sheep!$V$358:$V$365,CA34,1))&lt;=0),"Scan-"  &amp;CA34,""),"")
&amp;IFERROR(IF(AND((CA$33-CA35-150                                                                            )&gt;(CA$33-CB$33),(CA$33-CA35-150                                                                             )&lt;=0),"Birth-" &amp;CA34,""),"")
&amp;IFERROR(IF(AND((CA$33-CA35-150-Sheep!$R$351                                           )&gt;(CA$33-CB$33),(CA$33-CA35-150-Sheep!$R$351                                            )&lt;=0),"Wean-"&amp;CA34,""),"")
&amp;IFERROR(IF(AND((CA$33-CA35-150-Sheep!$R$352                                           )&gt;(CA$33-CB$33),(CA$33-CA35-150-Sheep!$R$352                                            )&lt;=0),"Alt1-"   &amp;CA34,""),"")
&amp;IFERROR(IF(AND((CA$33-CA35-150-Sheep!$R$353                                           )&gt;(CA$33-CB$33),(CA$33-CA35-150-Sheep!$R$353                                            )&lt;=0),"Alt2-"   &amp;CA34,""),"")</f>
        <v/>
      </c>
      <c r="CB36" s="274" t="str">
        <f xml:space="preserve">                    IF(AND((CB$33                                  -Sheep!$N$248                               )&gt;(CB$33-CC$33),(CB$33                                  -Sheep!$N$248                                )&lt;=0),"Born","")
&amp;                   IF(AND((CB$33-Sheep!$R$351-Sheep!$N$248                                )&gt;(CB$33-CC$33),(CB$33-Sheep!$R$351-Sheep!$N$248                                )&lt;=0),"WeanStd","")
&amp;                   IF(AND((CB$33-Sheep!$R$352-Sheep!$N$248                                )&gt;(CB$33-CC$33),(CB$33-Sheep!$R$352-Sheep!$N$248                                )&lt;=0),"WeanAlt1","")
&amp;                   IF(AND((CB$33-Sheep!$R$353-Sheep!$N$248                                )&gt;(CB$33-CC$33),(CB$33-Sheep!$R$353-Sheep!$N$248                                )&lt;=0),"WeanAlt2","")
&amp;IFERROR(IF(AND((CB$33-CB35                                                                                     )&gt;(CB$33-CC$33),(CB$33-CB35                                                                                     )&lt;=0),"Join-"    &amp;CB34,""),"")
&amp;IFERROR(IF(AND((CB$33-CB35-INDEX(Sheep!$V$358:$V$365,CB34,1))&gt;(CB$33-CC$33),(CB$33-CB35-INDEX(Sheep!$V$358:$V$365,CB34,1))&lt;=0),"Scan-"  &amp;CB34,""),"")
&amp;IFERROR(IF(AND((CB$33-CB35-150                                                                            )&gt;(CB$33-CC$33),(CB$33-CB35-150                                                                             )&lt;=0),"Birth-" &amp;CB34,""),"")
&amp;IFERROR(IF(AND((CB$33-CB35-150-Sheep!$R$351                                           )&gt;(CB$33-CC$33),(CB$33-CB35-150-Sheep!$R$351                                            )&lt;=0),"Wean-"&amp;CB34,""),"")
&amp;IFERROR(IF(AND((CB$33-CB35-150-Sheep!$R$352                                           )&gt;(CB$33-CC$33),(CB$33-CB35-150-Sheep!$R$352                                            )&lt;=0),"Alt1-"   &amp;CB34,""),"")
&amp;IFERROR(IF(AND((CB$33-CB35-150-Sheep!$R$353                                           )&gt;(CB$33-CC$33),(CB$33-CB35-150-Sheep!$R$353                                            )&lt;=0),"Alt2-"   &amp;CB34,""),"")</f>
        <v/>
      </c>
      <c r="CC36" s="274" t="str">
        <f xml:space="preserve">                    IF(AND((CC$33                                  -Sheep!$N$248                               )&gt;(CC$33-CD$33),(CC$33                                  -Sheep!$N$248                                )&lt;=0),"Born","")
&amp;                   IF(AND((CC$33-Sheep!$R$351-Sheep!$N$248                                )&gt;(CC$33-CD$33),(CC$33-Sheep!$R$351-Sheep!$N$248                                )&lt;=0),"WeanStd","")
&amp;                   IF(AND((CC$33-Sheep!$R$352-Sheep!$N$248                                )&gt;(CC$33-CD$33),(CC$33-Sheep!$R$352-Sheep!$N$248                                )&lt;=0),"WeanAlt1","")
&amp;                   IF(AND((CC$33-Sheep!$R$353-Sheep!$N$248                                )&gt;(CC$33-CD$33),(CC$33-Sheep!$R$353-Sheep!$N$248                                )&lt;=0),"WeanAlt2","")
&amp;IFERROR(IF(AND((CC$33-CC35                                                                                     )&gt;(CC$33-CD$33),(CC$33-CC35                                                                                     )&lt;=0),"Join-"    &amp;CC34,""),"")
&amp;IFERROR(IF(AND((CC$33-CC35-INDEX(Sheep!$V$358:$V$365,CC34,1))&gt;(CC$33-CD$33),(CC$33-CC35-INDEX(Sheep!$V$358:$V$365,CC34,1))&lt;=0),"Scan-"  &amp;CC34,""),"")
&amp;IFERROR(IF(AND((CC$33-CC35-150                                                                            )&gt;(CC$33-CD$33),(CC$33-CC35-150                                                                             )&lt;=0),"Birth-" &amp;CC34,""),"")
&amp;IFERROR(IF(AND((CC$33-CC35-150-Sheep!$R$351                                           )&gt;(CC$33-CD$33),(CC$33-CC35-150-Sheep!$R$351                                            )&lt;=0),"Wean-"&amp;CC34,""),"")
&amp;IFERROR(IF(AND((CC$33-CC35-150-Sheep!$R$352                                           )&gt;(CC$33-CD$33),(CC$33-CC35-150-Sheep!$R$352                                            )&lt;=0),"Alt1-"   &amp;CC34,""),"")
&amp;IFERROR(IF(AND((CC$33-CC35-150-Sheep!$R$353                                           )&gt;(CC$33-CD$33),(CC$33-CC35-150-Sheep!$R$353                                            )&lt;=0),"Alt2-"   &amp;CC34,""),"")</f>
        <v/>
      </c>
      <c r="CD36" s="274" t="str">
        <f xml:space="preserve">                    IF(AND((CD$33                                  -Sheep!$N$248                               )&gt;(CD$33-CE$33),(CD$33                                  -Sheep!$N$248                                )&lt;=0),"Born","")
&amp;                   IF(AND((CD$33-Sheep!$R$351-Sheep!$N$248                                )&gt;(CD$33-CE$33),(CD$33-Sheep!$R$351-Sheep!$N$248                                )&lt;=0),"WeanStd","")
&amp;                   IF(AND((CD$33-Sheep!$R$352-Sheep!$N$248                                )&gt;(CD$33-CE$33),(CD$33-Sheep!$R$352-Sheep!$N$248                                )&lt;=0),"WeanAlt1","")
&amp;                   IF(AND((CD$33-Sheep!$R$353-Sheep!$N$248                                )&gt;(CD$33-CE$33),(CD$33-Sheep!$R$353-Sheep!$N$248                                )&lt;=0),"WeanAlt2","")
&amp;IFERROR(IF(AND((CD$33-CD35                                                                                     )&gt;(CD$33-CE$33),(CD$33-CD35                                                                                     )&lt;=0),"Join-"    &amp;CD34,""),"")
&amp;IFERROR(IF(AND((CD$33-CD35-INDEX(Sheep!$V$358:$V$365,CD34,1))&gt;(CD$33-CE$33),(CD$33-CD35-INDEX(Sheep!$V$358:$V$365,CD34,1))&lt;=0),"Scan-"  &amp;CD34,""),"")
&amp;IFERROR(IF(AND((CD$33-CD35-150                                                                            )&gt;(CD$33-CE$33),(CD$33-CD35-150                                                                             )&lt;=0),"Birth-" &amp;CD34,""),"")
&amp;IFERROR(IF(AND((CD$33-CD35-150-Sheep!$R$351                                           )&gt;(CD$33-CE$33),(CD$33-CD35-150-Sheep!$R$351                                            )&lt;=0),"Wean-"&amp;CD34,""),"")
&amp;IFERROR(IF(AND((CD$33-CD35-150-Sheep!$R$352                                           )&gt;(CD$33-CE$33),(CD$33-CD35-150-Sheep!$R$352                                            )&lt;=0),"Alt1-"   &amp;CD34,""),"")
&amp;IFERROR(IF(AND((CD$33-CD35-150-Sheep!$R$353                                           )&gt;(CD$33-CE$33),(CD$33-CD35-150-Sheep!$R$353                                            )&lt;=0),"Alt2-"   &amp;CD34,""),"")</f>
        <v>Birth-1</v>
      </c>
      <c r="CE36" s="274" t="str">
        <f xml:space="preserve">                    IF(AND((CE$33                                  -Sheep!$N$248                               )&gt;(CE$33-CF$33),(CE$33                                  -Sheep!$N$248                                )&lt;=0),"Born","")
&amp;                   IF(AND((CE$33-Sheep!$R$351-Sheep!$N$248                                )&gt;(CE$33-CF$33),(CE$33-Sheep!$R$351-Sheep!$N$248                                )&lt;=0),"WeanStd","")
&amp;                   IF(AND((CE$33-Sheep!$R$352-Sheep!$N$248                                )&gt;(CE$33-CF$33),(CE$33-Sheep!$R$352-Sheep!$N$248                                )&lt;=0),"WeanAlt1","")
&amp;                   IF(AND((CE$33-Sheep!$R$353-Sheep!$N$248                                )&gt;(CE$33-CF$33),(CE$33-Sheep!$R$353-Sheep!$N$248                                )&lt;=0),"WeanAlt2","")
&amp;IFERROR(IF(AND((CE$33-CE35                                                                                     )&gt;(CE$33-CF$33),(CE$33-CE35                                                                                     )&lt;=0),"Join-"    &amp;CE34,""),"")
&amp;IFERROR(IF(AND((CE$33-CE35-INDEX(Sheep!$V$358:$V$365,CE34,1))&gt;(CE$33-CF$33),(CE$33-CE35-INDEX(Sheep!$V$358:$V$365,CE34,1))&lt;=0),"Scan-"  &amp;CE34,""),"")
&amp;IFERROR(IF(AND((CE$33-CE35-150                                                                            )&gt;(CE$33-CF$33),(CE$33-CE35-150                                                                             )&lt;=0),"Birth-" &amp;CE34,""),"")
&amp;IFERROR(IF(AND((CE$33-CE35-150-Sheep!$R$351                                           )&gt;(CE$33-CF$33),(CE$33-CE35-150-Sheep!$R$351                                            )&lt;=0),"Wean-"&amp;CE34,""),"")
&amp;IFERROR(IF(AND((CE$33-CE35-150-Sheep!$R$352                                           )&gt;(CE$33-CF$33),(CE$33-CE35-150-Sheep!$R$352                                            )&lt;=0),"Alt1-"   &amp;CE34,""),"")
&amp;IFERROR(IF(AND((CE$33-CE35-150-Sheep!$R$353                                           )&gt;(CE$33-CF$33),(CE$33-CE35-150-Sheep!$R$353                                            )&lt;=0),"Alt2-"   &amp;CE34,""),"")</f>
        <v/>
      </c>
      <c r="CF36" s="274" t="str">
        <f xml:space="preserve">                    IF(AND((CF$33                                  -Sheep!$N$248                               )&gt;(CF$33-CG$33),(CF$33                                  -Sheep!$N$248                                )&lt;=0),"Born","")
&amp;                   IF(AND((CF$33-Sheep!$R$351-Sheep!$N$248                                )&gt;(CF$33-CG$33),(CF$33-Sheep!$R$351-Sheep!$N$248                                )&lt;=0),"WeanStd","")
&amp;                   IF(AND((CF$33-Sheep!$R$352-Sheep!$N$248                                )&gt;(CF$33-CG$33),(CF$33-Sheep!$R$352-Sheep!$N$248                                )&lt;=0),"WeanAlt1","")
&amp;                   IF(AND((CF$33-Sheep!$R$353-Sheep!$N$248                                )&gt;(CF$33-CG$33),(CF$33-Sheep!$R$353-Sheep!$N$248                                )&lt;=0),"WeanAlt2","")
&amp;IFERROR(IF(AND((CF$33-CF35                                                                                     )&gt;(CF$33-CG$33),(CF$33-CF35                                                                                     )&lt;=0),"Join-"    &amp;CF34,""),"")
&amp;IFERROR(IF(AND((CF$33-CF35-INDEX(Sheep!$V$358:$V$365,CF34,1))&gt;(CF$33-CG$33),(CF$33-CF35-INDEX(Sheep!$V$358:$V$365,CF34,1))&lt;=0),"Scan-"  &amp;CF34,""),"")
&amp;IFERROR(IF(AND((CF$33-CF35-150                                                                            )&gt;(CF$33-CG$33),(CF$33-CF35-150                                                                             )&lt;=0),"Birth-" &amp;CF34,""),"")
&amp;IFERROR(IF(AND((CF$33-CF35-150-Sheep!$R$351                                           )&gt;(CF$33-CG$33),(CF$33-CF35-150-Sheep!$R$351                                            )&lt;=0),"Wean-"&amp;CF34,""),"")
&amp;IFERROR(IF(AND((CF$33-CF35-150-Sheep!$R$352                                           )&gt;(CF$33-CG$33),(CF$33-CF35-150-Sheep!$R$352                                            )&lt;=0),"Alt1-"   &amp;CF34,""),"")
&amp;IFERROR(IF(AND((CF$33-CF35-150-Sheep!$R$353                                           )&gt;(CF$33-CG$33),(CF$33-CF35-150-Sheep!$R$353                                            )&lt;=0),"Alt2-"   &amp;CF34,""),"")</f>
        <v/>
      </c>
      <c r="CG36" s="274" t="str">
        <f xml:space="preserve">                    IF(AND((CG$33                                  -Sheep!$N$248                               )&gt;(CG$33-CH$33),(CG$33                                  -Sheep!$N$248                                )&lt;=0),"Born","")
&amp;                   IF(AND((CG$33-Sheep!$R$351-Sheep!$N$248                                )&gt;(CG$33-CH$33),(CG$33-Sheep!$R$351-Sheep!$N$248                                )&lt;=0),"WeanStd","")
&amp;                   IF(AND((CG$33-Sheep!$R$352-Sheep!$N$248                                )&gt;(CG$33-CH$33),(CG$33-Sheep!$R$352-Sheep!$N$248                                )&lt;=0),"WeanAlt1","")
&amp;                   IF(AND((CG$33-Sheep!$R$353-Sheep!$N$248                                )&gt;(CG$33-CH$33),(CG$33-Sheep!$R$353-Sheep!$N$248                                )&lt;=0),"WeanAlt2","")
&amp;IFERROR(IF(AND((CG$33-CG35                                                                                     )&gt;(CG$33-CH$33),(CG$33-CG35                                                                                     )&lt;=0),"Join-"    &amp;CG34,""),"")
&amp;IFERROR(IF(AND((CG$33-CG35-INDEX(Sheep!$V$358:$V$365,CG34,1))&gt;(CG$33-CH$33),(CG$33-CG35-INDEX(Sheep!$V$358:$V$365,CG34,1))&lt;=0),"Scan-"  &amp;CG34,""),"")
&amp;IFERROR(IF(AND((CG$33-CG35-150                                                                            )&gt;(CG$33-CH$33),(CG$33-CG35-150                                                                             )&lt;=0),"Birth-" &amp;CG34,""),"")
&amp;IFERROR(IF(AND((CG$33-CG35-150-Sheep!$R$351                                           )&gt;(CG$33-CH$33),(CG$33-CG35-150-Sheep!$R$351                                            )&lt;=0),"Wean-"&amp;CG34,""),"")
&amp;IFERROR(IF(AND((CG$33-CG35-150-Sheep!$R$352                                           )&gt;(CG$33-CH$33),(CG$33-CG35-150-Sheep!$R$352                                            )&lt;=0),"Alt1-"   &amp;CG34,""),"")
&amp;IFERROR(IF(AND((CG$33-CG35-150-Sheep!$R$353                                           )&gt;(CG$33-CH$33),(CG$33-CG35-150-Sheep!$R$353                                            )&lt;=0),"Alt2-"   &amp;CG34,""),"")</f>
        <v/>
      </c>
      <c r="CH36" s="274" t="str">
        <f xml:space="preserve">                    IF(AND((CH$33                                  -Sheep!$N$248                               )&gt;(CH$33-CI$33),(CH$33                                  -Sheep!$N$248                                )&lt;=0),"Born","")
&amp;                   IF(AND((CH$33-Sheep!$R$351-Sheep!$N$248                                )&gt;(CH$33-CI$33),(CH$33-Sheep!$R$351-Sheep!$N$248                                )&lt;=0),"WeanStd","")
&amp;                   IF(AND((CH$33-Sheep!$R$352-Sheep!$N$248                                )&gt;(CH$33-CI$33),(CH$33-Sheep!$R$352-Sheep!$N$248                                )&lt;=0),"WeanAlt1","")
&amp;                   IF(AND((CH$33-Sheep!$R$353-Sheep!$N$248                                )&gt;(CH$33-CI$33),(CH$33-Sheep!$R$353-Sheep!$N$248                                )&lt;=0),"WeanAlt2","")
&amp;IFERROR(IF(AND((CH$33-CH35                                                                                     )&gt;(CH$33-CI$33),(CH$33-CH35                                                                                     )&lt;=0),"Join-"    &amp;CH34,""),"")
&amp;IFERROR(IF(AND((CH$33-CH35-INDEX(Sheep!$V$358:$V$365,CH34,1))&gt;(CH$33-CI$33),(CH$33-CH35-INDEX(Sheep!$V$358:$V$365,CH34,1))&lt;=0),"Scan-"  &amp;CH34,""),"")
&amp;IFERROR(IF(AND((CH$33-CH35-150                                                                            )&gt;(CH$33-CI$33),(CH$33-CH35-150                                                                             )&lt;=0),"Birth-" &amp;CH34,""),"")
&amp;IFERROR(IF(AND((CH$33-CH35-150-Sheep!$R$351                                           )&gt;(CH$33-CI$33),(CH$33-CH35-150-Sheep!$R$351                                            )&lt;=0),"Wean-"&amp;CH34,""),"")
&amp;IFERROR(IF(AND((CH$33-CH35-150-Sheep!$R$352                                           )&gt;(CH$33-CI$33),(CH$33-CH35-150-Sheep!$R$352                                            )&lt;=0),"Alt1-"   &amp;CH34,""),"")
&amp;IFERROR(IF(AND((CH$33-CH35-150-Sheep!$R$353                                           )&gt;(CH$33-CI$33),(CH$33-CH35-150-Sheep!$R$353                                            )&lt;=0),"Alt2-"   &amp;CH34,""),"")</f>
        <v/>
      </c>
      <c r="CI36" s="274" t="str">
        <f xml:space="preserve">                    IF(AND((CI$33                                  -Sheep!$N$248                               )&gt;(CI$33-CJ$33),(CI$33                                  -Sheep!$N$248                                )&lt;=0),"Born","")
&amp;                   IF(AND((CI$33-Sheep!$R$351-Sheep!$N$248                                )&gt;(CI$33-CJ$33),(CI$33-Sheep!$R$351-Sheep!$N$248                                )&lt;=0),"WeanStd","")
&amp;                   IF(AND((CI$33-Sheep!$R$352-Sheep!$N$248                                )&gt;(CI$33-CJ$33),(CI$33-Sheep!$R$352-Sheep!$N$248                                )&lt;=0),"WeanAlt1","")
&amp;                   IF(AND((CI$33-Sheep!$R$353-Sheep!$N$248                                )&gt;(CI$33-CJ$33),(CI$33-Sheep!$R$353-Sheep!$N$248                                )&lt;=0),"WeanAlt2","")
&amp;IFERROR(IF(AND((CI$33-CI35                                                                                     )&gt;(CI$33-CJ$33),(CI$33-CI35                                                                                     )&lt;=0),"Join-"    &amp;CI34,""),"")
&amp;IFERROR(IF(AND((CI$33-CI35-INDEX(Sheep!$V$358:$V$365,CI34,1))&gt;(CI$33-CJ$33),(CI$33-CI35-INDEX(Sheep!$V$358:$V$365,CI34,1))&lt;=0),"Scan-"  &amp;CI34,""),"")
&amp;IFERROR(IF(AND((CI$33-CI35-150                                                                            )&gt;(CI$33-CJ$33),(CI$33-CI35-150                                                                             )&lt;=0),"Birth-" &amp;CI34,""),"")
&amp;IFERROR(IF(AND((CI$33-CI35-150-Sheep!$R$351                                           )&gt;(CI$33-CJ$33),(CI$33-CI35-150-Sheep!$R$351                                            )&lt;=0),"Wean-"&amp;CI34,""),"")
&amp;IFERROR(IF(AND((CI$33-CI35-150-Sheep!$R$352                                           )&gt;(CI$33-CJ$33),(CI$33-CI35-150-Sheep!$R$352                                            )&lt;=0),"Alt1-"   &amp;CI34,""),"")
&amp;IFERROR(IF(AND((CI$33-CI35-150-Sheep!$R$353                                           )&gt;(CI$33-CJ$33),(CI$33-CI35-150-Sheep!$R$353                                            )&lt;=0),"Alt2-"   &amp;CI34,""),"")</f>
        <v/>
      </c>
      <c r="CJ36" s="274" t="str">
        <f xml:space="preserve">                    IF(AND((CJ$33                                  -Sheep!$N$248                               )&gt;(CJ$33-CK$33),(CJ$33                                  -Sheep!$N$248                                )&lt;=0),"Born","")
&amp;                   IF(AND((CJ$33-Sheep!$R$351-Sheep!$N$248                                )&gt;(CJ$33-CK$33),(CJ$33-Sheep!$R$351-Sheep!$N$248                                )&lt;=0),"WeanStd","")
&amp;                   IF(AND((CJ$33-Sheep!$R$352-Sheep!$N$248                                )&gt;(CJ$33-CK$33),(CJ$33-Sheep!$R$352-Sheep!$N$248                                )&lt;=0),"WeanAlt1","")
&amp;                   IF(AND((CJ$33-Sheep!$R$353-Sheep!$N$248                                )&gt;(CJ$33-CK$33),(CJ$33-Sheep!$R$353-Sheep!$N$248                                )&lt;=0),"WeanAlt2","")
&amp;IFERROR(IF(AND((CJ$33-CJ35                                                                                     )&gt;(CJ$33-CK$33),(CJ$33-CJ35                                                                                     )&lt;=0),"Join-"    &amp;CJ34,""),"")
&amp;IFERROR(IF(AND((CJ$33-CJ35-INDEX(Sheep!$V$358:$V$365,CJ34,1))&gt;(CJ$33-CK$33),(CJ$33-CJ35-INDEX(Sheep!$V$358:$V$365,CJ34,1))&lt;=0),"Scan-"  &amp;CJ34,""),"")
&amp;IFERROR(IF(AND((CJ$33-CJ35-150                                                                            )&gt;(CJ$33-CK$33),(CJ$33-CJ35-150                                                                             )&lt;=0),"Birth-" &amp;CJ34,""),"")
&amp;IFERROR(IF(AND((CJ$33-CJ35-150-Sheep!$R$351                                           )&gt;(CJ$33-CK$33),(CJ$33-CJ35-150-Sheep!$R$351                                            )&lt;=0),"Wean-"&amp;CJ34,""),"")
&amp;IFERROR(IF(AND((CJ$33-CJ35-150-Sheep!$R$352                                           )&gt;(CJ$33-CK$33),(CJ$33-CJ35-150-Sheep!$R$352                                            )&lt;=0),"Alt1-"   &amp;CJ34,""),"")
&amp;IFERROR(IF(AND((CJ$33-CJ35-150-Sheep!$R$353                                           )&gt;(CJ$33-CK$33),(CJ$33-CJ35-150-Sheep!$R$353                                            )&lt;=0),"Alt2-"   &amp;CJ34,""),"")</f>
        <v/>
      </c>
      <c r="CK36" s="274" t="str">
        <f xml:space="preserve">                    IF(AND((CK$33                                  -Sheep!$N$248                               )&gt;(CK$33-CL$33),(CK$33                                  -Sheep!$N$248                                )&lt;=0),"Born","")
&amp;                   IF(AND((CK$33-Sheep!$R$351-Sheep!$N$248                                )&gt;(CK$33-CL$33),(CK$33-Sheep!$R$351-Sheep!$N$248                                )&lt;=0),"WeanStd","")
&amp;                   IF(AND((CK$33-Sheep!$R$352-Sheep!$N$248                                )&gt;(CK$33-CL$33),(CK$33-Sheep!$R$352-Sheep!$N$248                                )&lt;=0),"WeanAlt1","")
&amp;                   IF(AND((CK$33-Sheep!$R$353-Sheep!$N$248                                )&gt;(CK$33-CL$33),(CK$33-Sheep!$R$353-Sheep!$N$248                                )&lt;=0),"WeanAlt2","")
&amp;IFERROR(IF(AND((CK$33-CK35                                                                                     )&gt;(CK$33-CL$33),(CK$33-CK35                                                                                     )&lt;=0),"Join-"    &amp;CK34,""),"")
&amp;IFERROR(IF(AND((CK$33-CK35-INDEX(Sheep!$V$358:$V$365,CK34,1))&gt;(CK$33-CL$33),(CK$33-CK35-INDEX(Sheep!$V$358:$V$365,CK34,1))&lt;=0),"Scan-"  &amp;CK34,""),"")
&amp;IFERROR(IF(AND((CK$33-CK35-150                                                                            )&gt;(CK$33-CL$33),(CK$33-CK35-150                                                                             )&lt;=0),"Birth-" &amp;CK34,""),"")
&amp;IFERROR(IF(AND((CK$33-CK35-150-Sheep!$R$351                                           )&gt;(CK$33-CL$33),(CK$33-CK35-150-Sheep!$R$351                                            )&lt;=0),"Wean-"&amp;CK34,""),"")
&amp;IFERROR(IF(AND((CK$33-CK35-150-Sheep!$R$352                                           )&gt;(CK$33-CL$33),(CK$33-CK35-150-Sheep!$R$352                                            )&lt;=0),"Alt1-"   &amp;CK34,""),"")
&amp;IFERROR(IF(AND((CK$33-CK35-150-Sheep!$R$353                                           )&gt;(CK$33-CL$33),(CK$33-CK35-150-Sheep!$R$353                                            )&lt;=0),"Alt2-"   &amp;CK34,""),"")</f>
        <v/>
      </c>
      <c r="CL36" s="274" t="str">
        <f xml:space="preserve">                    IF(AND((CL$33                                  -Sheep!$N$248                               )&gt;(CL$33-CM$33),(CL$33                                  -Sheep!$N$248                                )&lt;=0),"Born","")
&amp;                   IF(AND((CL$33-Sheep!$R$351-Sheep!$N$248                                )&gt;(CL$33-CM$33),(CL$33-Sheep!$R$351-Sheep!$N$248                                )&lt;=0),"WeanStd","")
&amp;                   IF(AND((CL$33-Sheep!$R$352-Sheep!$N$248                                )&gt;(CL$33-CM$33),(CL$33-Sheep!$R$352-Sheep!$N$248                                )&lt;=0),"WeanAlt1","")
&amp;                   IF(AND((CL$33-Sheep!$R$353-Sheep!$N$248                                )&gt;(CL$33-CM$33),(CL$33-Sheep!$R$353-Sheep!$N$248                                )&lt;=0),"WeanAlt2","")
&amp;IFERROR(IF(AND((CL$33-CL35                                                                                     )&gt;(CL$33-CM$33),(CL$33-CL35                                                                                     )&lt;=0),"Join-"    &amp;CL34,""),"")
&amp;IFERROR(IF(AND((CL$33-CL35-INDEX(Sheep!$V$358:$V$365,CL34,1))&gt;(CL$33-CM$33),(CL$33-CL35-INDEX(Sheep!$V$358:$V$365,CL34,1))&lt;=0),"Scan-"  &amp;CL34,""),"")
&amp;IFERROR(IF(AND((CL$33-CL35-150                                                                            )&gt;(CL$33-CM$33),(CL$33-CL35-150                                                                             )&lt;=0),"Birth-" &amp;CL34,""),"")
&amp;IFERROR(IF(AND((CL$33-CL35-150-Sheep!$R$351                                           )&gt;(CL$33-CM$33),(CL$33-CL35-150-Sheep!$R$351                                            )&lt;=0),"Wean-"&amp;CL34,""),"")
&amp;IFERROR(IF(AND((CL$33-CL35-150-Sheep!$R$352                                           )&gt;(CL$33-CM$33),(CL$33-CL35-150-Sheep!$R$352                                            )&lt;=0),"Alt1-"   &amp;CL34,""),"")
&amp;IFERROR(IF(AND((CL$33-CL35-150-Sheep!$R$353                                           )&gt;(CL$33-CM$33),(CL$33-CL35-150-Sheep!$R$353                                            )&lt;=0),"Alt2-"   &amp;CL34,""),"")</f>
        <v/>
      </c>
      <c r="CM36" s="274" t="str">
        <f xml:space="preserve">                    IF(AND((CM$33                                  -Sheep!$N$248                               )&gt;(CM$33-CN$33),(CM$33                                  -Sheep!$N$248                                )&lt;=0),"Born","")
&amp;                   IF(AND((CM$33-Sheep!$R$351-Sheep!$N$248                                )&gt;(CM$33-CN$33),(CM$33-Sheep!$R$351-Sheep!$N$248                                )&lt;=0),"WeanStd","")
&amp;                   IF(AND((CM$33-Sheep!$R$352-Sheep!$N$248                                )&gt;(CM$33-CN$33),(CM$33-Sheep!$R$352-Sheep!$N$248                                )&lt;=0),"WeanAlt1","")
&amp;                   IF(AND((CM$33-Sheep!$R$353-Sheep!$N$248                                )&gt;(CM$33-CN$33),(CM$33-Sheep!$R$353-Sheep!$N$248                                )&lt;=0),"WeanAlt2","")
&amp;IFERROR(IF(AND((CM$33-CM35                                                                                     )&gt;(CM$33-CN$33),(CM$33-CM35                                                                                     )&lt;=0),"Join-"    &amp;CM34,""),"")
&amp;IFERROR(IF(AND((CM$33-CM35-INDEX(Sheep!$V$358:$V$365,CM34,1))&gt;(CM$33-CN$33),(CM$33-CM35-INDEX(Sheep!$V$358:$V$365,CM34,1))&lt;=0),"Scan-"  &amp;CM34,""),"")
&amp;IFERROR(IF(AND((CM$33-CM35-150                                                                            )&gt;(CM$33-CN$33),(CM$33-CM35-150                                                                             )&lt;=0),"Birth-" &amp;CM34,""),"")
&amp;IFERROR(IF(AND((CM$33-CM35-150-Sheep!$R$351                                           )&gt;(CM$33-CN$33),(CM$33-CM35-150-Sheep!$R$351                                            )&lt;=0),"Wean-"&amp;CM34,""),"")
&amp;IFERROR(IF(AND((CM$33-CM35-150-Sheep!$R$352                                           )&gt;(CM$33-CN$33),(CM$33-CM35-150-Sheep!$R$352                                            )&lt;=0),"Alt1-"   &amp;CM34,""),"")
&amp;IFERROR(IF(AND((CM$33-CM35-150-Sheep!$R$353                                           )&gt;(CM$33-CN$33),(CM$33-CM35-150-Sheep!$R$353                                            )&lt;=0),"Alt2-"   &amp;CM34,""),"")</f>
        <v/>
      </c>
      <c r="CN36" s="274" t="str">
        <f xml:space="preserve">                    IF(AND((CN$33                                  -Sheep!$N$248                               )&gt;(CN$33-CO$33),(CN$33                                  -Sheep!$N$248                                )&lt;=0),"Born","")
&amp;                   IF(AND((CN$33-Sheep!$R$351-Sheep!$N$248                                )&gt;(CN$33-CO$33),(CN$33-Sheep!$R$351-Sheep!$N$248                                )&lt;=0),"WeanStd","")
&amp;                   IF(AND((CN$33-Sheep!$R$352-Sheep!$N$248                                )&gt;(CN$33-CO$33),(CN$33-Sheep!$R$352-Sheep!$N$248                                )&lt;=0),"WeanAlt1","")
&amp;                   IF(AND((CN$33-Sheep!$R$353-Sheep!$N$248                                )&gt;(CN$33-CO$33),(CN$33-Sheep!$R$353-Sheep!$N$248                                )&lt;=0),"WeanAlt2","")
&amp;IFERROR(IF(AND((CN$33-CN35                                                                                     )&gt;(CN$33-CO$33),(CN$33-CN35                                                                                     )&lt;=0),"Join-"    &amp;CN34,""),"")
&amp;IFERROR(IF(AND((CN$33-CN35-INDEX(Sheep!$V$358:$V$365,CN34,1))&gt;(CN$33-CO$33),(CN$33-CN35-INDEX(Sheep!$V$358:$V$365,CN34,1))&lt;=0),"Scan-"  &amp;CN34,""),"")
&amp;IFERROR(IF(AND((CN$33-CN35-150                                                                            )&gt;(CN$33-CO$33),(CN$33-CN35-150                                                                             )&lt;=0),"Birth-" &amp;CN34,""),"")
&amp;IFERROR(IF(AND((CN$33-CN35-150-Sheep!$R$351                                           )&gt;(CN$33-CO$33),(CN$33-CN35-150-Sheep!$R$351                                            )&lt;=0),"Wean-"&amp;CN34,""),"")
&amp;IFERROR(IF(AND((CN$33-CN35-150-Sheep!$R$352                                           )&gt;(CN$33-CO$33),(CN$33-CN35-150-Sheep!$R$352                                            )&lt;=0),"Alt1-"   &amp;CN34,""),"")
&amp;IFERROR(IF(AND((CN$33-CN35-150-Sheep!$R$353                                           )&gt;(CN$33-CO$33),(CN$33-CN35-150-Sheep!$R$353                                            )&lt;=0),"Alt2-"   &amp;CN34,""),"")</f>
        <v/>
      </c>
      <c r="CO36" s="274" t="str">
        <f xml:space="preserve">                    IF(AND((CO$33                                  -Sheep!$N$248                               )&gt;(CO$33-CP$33),(CO$33                                  -Sheep!$N$248                                )&lt;=0),"Born","")
&amp;                   IF(AND((CO$33-Sheep!$R$351-Sheep!$N$248                                )&gt;(CO$33-CP$33),(CO$33-Sheep!$R$351-Sheep!$N$248                                )&lt;=0),"WeanStd","")
&amp;                   IF(AND((CO$33-Sheep!$R$352-Sheep!$N$248                                )&gt;(CO$33-CP$33),(CO$33-Sheep!$R$352-Sheep!$N$248                                )&lt;=0),"WeanAlt1","")
&amp;                   IF(AND((CO$33-Sheep!$R$353-Sheep!$N$248                                )&gt;(CO$33-CP$33),(CO$33-Sheep!$R$353-Sheep!$N$248                                )&lt;=0),"WeanAlt2","")
&amp;IFERROR(IF(AND((CO$33-CO35                                                                                     )&gt;(CO$33-CP$33),(CO$33-CO35                                                                                     )&lt;=0),"Join-"    &amp;CO34,""),"")
&amp;IFERROR(IF(AND((CO$33-CO35-INDEX(Sheep!$V$358:$V$365,CO34,1))&gt;(CO$33-CP$33),(CO$33-CO35-INDEX(Sheep!$V$358:$V$365,CO34,1))&lt;=0),"Scan-"  &amp;CO34,""),"")
&amp;IFERROR(IF(AND((CO$33-CO35-150                                                                            )&gt;(CO$33-CP$33),(CO$33-CO35-150                                                                             )&lt;=0),"Birth-" &amp;CO34,""),"")
&amp;IFERROR(IF(AND((CO$33-CO35-150-Sheep!$R$351                                           )&gt;(CO$33-CP$33),(CO$33-CO35-150-Sheep!$R$351                                            )&lt;=0),"Wean-"&amp;CO34,""),"")
&amp;IFERROR(IF(AND((CO$33-CO35-150-Sheep!$R$352                                           )&gt;(CO$33-CP$33),(CO$33-CO35-150-Sheep!$R$352                                            )&lt;=0),"Alt1-"   &amp;CO34,""),"")
&amp;IFERROR(IF(AND((CO$33-CO35-150-Sheep!$R$353                                           )&gt;(CO$33-CP$33),(CO$33-CO35-150-Sheep!$R$353                                            )&lt;=0),"Alt2-"   &amp;CO34,""),"")</f>
        <v/>
      </c>
      <c r="CP36" s="274" t="str">
        <f xml:space="preserve">                    IF(AND((CP$33                                  -Sheep!$N$248                               )&gt;(CP$33-CQ$33),(CP$33                                  -Sheep!$N$248                                )&lt;=0),"Born","")
&amp;                   IF(AND((CP$33-Sheep!$R$351-Sheep!$N$248                                )&gt;(CP$33-CQ$33),(CP$33-Sheep!$R$351-Sheep!$N$248                                )&lt;=0),"WeanStd","")
&amp;                   IF(AND((CP$33-Sheep!$R$352-Sheep!$N$248                                )&gt;(CP$33-CQ$33),(CP$33-Sheep!$R$352-Sheep!$N$248                                )&lt;=0),"WeanAlt1","")
&amp;                   IF(AND((CP$33-Sheep!$R$353-Sheep!$N$248                                )&gt;(CP$33-CQ$33),(CP$33-Sheep!$R$353-Sheep!$N$248                                )&lt;=0),"WeanAlt2","")
&amp;IFERROR(IF(AND((CP$33-CP35                                                                                     )&gt;(CP$33-CQ$33),(CP$33-CP35                                                                                     )&lt;=0),"Join-"    &amp;CP34,""),"")
&amp;IFERROR(IF(AND((CP$33-CP35-INDEX(Sheep!$V$358:$V$365,CP34,1))&gt;(CP$33-CQ$33),(CP$33-CP35-INDEX(Sheep!$V$358:$V$365,CP34,1))&lt;=0),"Scan-"  &amp;CP34,""),"")
&amp;IFERROR(IF(AND((CP$33-CP35-150                                                                            )&gt;(CP$33-CQ$33),(CP$33-CP35-150                                                                             )&lt;=0),"Birth-" &amp;CP34,""),"")
&amp;IFERROR(IF(AND((CP$33-CP35-150-Sheep!$R$351                                           )&gt;(CP$33-CQ$33),(CP$33-CP35-150-Sheep!$R$351                                            )&lt;=0),"Wean-"&amp;CP34,""),"")
&amp;IFERROR(IF(AND((CP$33-CP35-150-Sheep!$R$352                                           )&gt;(CP$33-CQ$33),(CP$33-CP35-150-Sheep!$R$352                                            )&lt;=0),"Alt1-"   &amp;CP34,""),"")
&amp;IFERROR(IF(AND((CP$33-CP35-150-Sheep!$R$353                                           )&gt;(CP$33-CQ$33),(CP$33-CP35-150-Sheep!$R$353                                            )&lt;=0),"Alt2-"   &amp;CP34,""),"")</f>
        <v/>
      </c>
      <c r="CQ36" s="274" t="str">
        <f xml:space="preserve">                    IF(AND((CQ$33                                  -Sheep!$N$248                               )&gt;(CQ$33-CR$33),(CQ$33                                  -Sheep!$N$248                                )&lt;=0),"Born","")
&amp;                   IF(AND((CQ$33-Sheep!$R$351-Sheep!$N$248                                )&gt;(CQ$33-CR$33),(CQ$33-Sheep!$R$351-Sheep!$N$248                                )&lt;=0),"WeanStd","")
&amp;                   IF(AND((CQ$33-Sheep!$R$352-Sheep!$N$248                                )&gt;(CQ$33-CR$33),(CQ$33-Sheep!$R$352-Sheep!$N$248                                )&lt;=0),"WeanAlt1","")
&amp;                   IF(AND((CQ$33-Sheep!$R$353-Sheep!$N$248                                )&gt;(CQ$33-CR$33),(CQ$33-Sheep!$R$353-Sheep!$N$248                                )&lt;=0),"WeanAlt2","")
&amp;IFERROR(IF(AND((CQ$33-CQ35                                                                                     )&gt;(CQ$33-CR$33),(CQ$33-CQ35                                                                                     )&lt;=0),"Join-"    &amp;CQ34,""),"")
&amp;IFERROR(IF(AND((CQ$33-CQ35-INDEX(Sheep!$V$358:$V$365,CQ34,1))&gt;(CQ$33-CR$33),(CQ$33-CQ35-INDEX(Sheep!$V$358:$V$365,CQ34,1))&lt;=0),"Scan-"  &amp;CQ34,""),"")
&amp;IFERROR(IF(AND((CQ$33-CQ35-150                                                                            )&gt;(CQ$33-CR$33),(CQ$33-CQ35-150                                                                             )&lt;=0),"Birth-" &amp;CQ34,""),"")
&amp;IFERROR(IF(AND((CQ$33-CQ35-150-Sheep!$R$351                                           )&gt;(CQ$33-CR$33),(CQ$33-CQ35-150-Sheep!$R$351                                            )&lt;=0),"Wean-"&amp;CQ34,""),"")
&amp;IFERROR(IF(AND((CQ$33-CQ35-150-Sheep!$R$352                                           )&gt;(CQ$33-CR$33),(CQ$33-CQ35-150-Sheep!$R$352                                            )&lt;=0),"Alt1-"   &amp;CQ34,""),"")
&amp;IFERROR(IF(AND((CQ$33-CQ35-150-Sheep!$R$353                                           )&gt;(CQ$33-CR$33),(CQ$33-CQ35-150-Sheep!$R$353                                            )&lt;=0),"Alt2-"   &amp;CQ34,""),"")</f>
        <v>Wean-1</v>
      </c>
      <c r="CR36" s="274" t="str">
        <f xml:space="preserve">                    IF(AND((CR$33                                  -Sheep!$N$248                               )&gt;(CR$33-CS$33),(CR$33                                  -Sheep!$N$248                                )&lt;=0),"Born","")
&amp;                   IF(AND((CR$33-Sheep!$R$351-Sheep!$N$248                                )&gt;(CR$33-CS$33),(CR$33-Sheep!$R$351-Sheep!$N$248                                )&lt;=0),"WeanStd","")
&amp;                   IF(AND((CR$33-Sheep!$R$352-Sheep!$N$248                                )&gt;(CR$33-CS$33),(CR$33-Sheep!$R$352-Sheep!$N$248                                )&lt;=0),"WeanAlt1","")
&amp;                   IF(AND((CR$33-Sheep!$R$353-Sheep!$N$248                                )&gt;(CR$33-CS$33),(CR$33-Sheep!$R$353-Sheep!$N$248                                )&lt;=0),"WeanAlt2","")
&amp;IFERROR(IF(AND((CR$33-CR35                                                                                     )&gt;(CR$33-CS$33),(CR$33-CR35                                                                                     )&lt;=0),"Join-"    &amp;CR34,""),"")
&amp;IFERROR(IF(AND((CR$33-CR35-INDEX(Sheep!$V$358:$V$365,CR34,1))&gt;(CR$33-CS$33),(CR$33-CR35-INDEX(Sheep!$V$358:$V$365,CR34,1))&lt;=0),"Scan-"  &amp;CR34,""),"")
&amp;IFERROR(IF(AND((CR$33-CR35-150                                                                            )&gt;(CR$33-CS$33),(CR$33-CR35-150                                                                             )&lt;=0),"Birth-" &amp;CR34,""),"")
&amp;IFERROR(IF(AND((CR$33-CR35-150-Sheep!$R$351                                           )&gt;(CR$33-CS$33),(CR$33-CR35-150-Sheep!$R$351                                            )&lt;=0),"Wean-"&amp;CR34,""),"")
&amp;IFERROR(IF(AND((CR$33-CR35-150-Sheep!$R$352                                           )&gt;(CR$33-CS$33),(CR$33-CR35-150-Sheep!$R$352                                            )&lt;=0),"Alt1-"   &amp;CR34,""),"")
&amp;IFERROR(IF(AND((CR$33-CR35-150-Sheep!$R$353                                           )&gt;(CR$33-CS$33),(CR$33-CR35-150-Sheep!$R$353                                            )&lt;=0),"Alt2-"   &amp;CR34,""),"")</f>
        <v/>
      </c>
      <c r="CS36" s="274" t="str">
        <f xml:space="preserve">                    IF(AND((CS$33                                  -Sheep!$N$248                               )&gt;(CS$33-CT$33),(CS$33                                  -Sheep!$N$248                                )&lt;=0),"Born","")
&amp;                   IF(AND((CS$33-Sheep!$R$351-Sheep!$N$248                                )&gt;(CS$33-CT$33),(CS$33-Sheep!$R$351-Sheep!$N$248                                )&lt;=0),"WeanStd","")
&amp;                   IF(AND((CS$33-Sheep!$R$352-Sheep!$N$248                                )&gt;(CS$33-CT$33),(CS$33-Sheep!$R$352-Sheep!$N$248                                )&lt;=0),"WeanAlt1","")
&amp;                   IF(AND((CS$33-Sheep!$R$353-Sheep!$N$248                                )&gt;(CS$33-CT$33),(CS$33-Sheep!$R$353-Sheep!$N$248                                )&lt;=0),"WeanAlt2","")
&amp;IFERROR(IF(AND((CS$33-CS35                                                                                     )&gt;(CS$33-CT$33),(CS$33-CS35                                                                                     )&lt;=0),"Join-"    &amp;CS34,""),"")
&amp;IFERROR(IF(AND((CS$33-CS35-INDEX(Sheep!$V$358:$V$365,CS34,1))&gt;(CS$33-CT$33),(CS$33-CS35-INDEX(Sheep!$V$358:$V$365,CS34,1))&lt;=0),"Scan-"  &amp;CS34,""),"")
&amp;IFERROR(IF(AND((CS$33-CS35-150                                                                            )&gt;(CS$33-CT$33),(CS$33-CS35-150                                                                             )&lt;=0),"Birth-" &amp;CS34,""),"")
&amp;IFERROR(IF(AND((CS$33-CS35-150-Sheep!$R$351                                           )&gt;(CS$33-CT$33),(CS$33-CS35-150-Sheep!$R$351                                            )&lt;=0),"Wean-"&amp;CS34,""),"")
&amp;IFERROR(IF(AND((CS$33-CS35-150-Sheep!$R$352                                           )&gt;(CS$33-CT$33),(CS$33-CS35-150-Sheep!$R$352                                            )&lt;=0),"Alt1-"   &amp;CS34,""),"")
&amp;IFERROR(IF(AND((CS$33-CS35-150-Sheep!$R$353                                           )&gt;(CS$33-CT$33),(CS$33-CS35-150-Sheep!$R$353                                            )&lt;=0),"Alt2-"   &amp;CS34,""),"")</f>
        <v/>
      </c>
      <c r="CT36" s="274" t="str">
        <f xml:space="preserve">                    IF(AND((CT$33                                  -Sheep!$N$248                               )&gt;(CT$33-CU$33),(CT$33                                  -Sheep!$N$248                                )&lt;=0),"Born","")
&amp;                   IF(AND((CT$33-Sheep!$R$351-Sheep!$N$248                                )&gt;(CT$33-CU$33),(CT$33-Sheep!$R$351-Sheep!$N$248                                )&lt;=0),"WeanStd","")
&amp;                   IF(AND((CT$33-Sheep!$R$352-Sheep!$N$248                                )&gt;(CT$33-CU$33),(CT$33-Sheep!$R$352-Sheep!$N$248                                )&lt;=0),"WeanAlt1","")
&amp;                   IF(AND((CT$33-Sheep!$R$353-Sheep!$N$248                                )&gt;(CT$33-CU$33),(CT$33-Sheep!$R$353-Sheep!$N$248                                )&lt;=0),"WeanAlt2","")
&amp;IFERROR(IF(AND((CT$33-CT35                                                                                     )&gt;(CT$33-CU$33),(CT$33-CT35                                                                                     )&lt;=0),"Join-"    &amp;CT34,""),"")
&amp;IFERROR(IF(AND((CT$33-CT35-INDEX(Sheep!$V$358:$V$365,CT34,1))&gt;(CT$33-CU$33),(CT$33-CT35-INDEX(Sheep!$V$358:$V$365,CT34,1))&lt;=0),"Scan-"  &amp;CT34,""),"")
&amp;IFERROR(IF(AND((CT$33-CT35-150                                                                            )&gt;(CT$33-CU$33),(CT$33-CT35-150                                                                             )&lt;=0),"Birth-" &amp;CT34,""),"")
&amp;IFERROR(IF(AND((CT$33-CT35-150-Sheep!$R$351                                           )&gt;(CT$33-CU$33),(CT$33-CT35-150-Sheep!$R$351                                            )&lt;=0),"Wean-"&amp;CT34,""),"")
&amp;IFERROR(IF(AND((CT$33-CT35-150-Sheep!$R$352                                           )&gt;(CT$33-CU$33),(CT$33-CT35-150-Sheep!$R$352                                            )&lt;=0),"Alt1-"   &amp;CT34,""),"")
&amp;IFERROR(IF(AND((CT$33-CT35-150-Sheep!$R$353                                           )&gt;(CT$33-CU$33),(CT$33-CT35-150-Sheep!$R$353                                            )&lt;=0),"Alt2-"   &amp;CT34,""),"")</f>
        <v/>
      </c>
      <c r="CU36" s="274" t="str">
        <f xml:space="preserve">                    IF(AND((CU$33                                  -Sheep!$N$248                               )&gt;(CU$33-CV$33),(CU$33                                  -Sheep!$N$248                                )&lt;=0),"Born","")
&amp;                   IF(AND((CU$33-Sheep!$R$351-Sheep!$N$248                                )&gt;(CU$33-CV$33),(CU$33-Sheep!$R$351-Sheep!$N$248                                )&lt;=0),"WeanStd","")
&amp;                   IF(AND((CU$33-Sheep!$R$352-Sheep!$N$248                                )&gt;(CU$33-CV$33),(CU$33-Sheep!$R$352-Sheep!$N$248                                )&lt;=0),"WeanAlt1","")
&amp;                   IF(AND((CU$33-Sheep!$R$353-Sheep!$N$248                                )&gt;(CU$33-CV$33),(CU$33-Sheep!$R$353-Sheep!$N$248                                )&lt;=0),"WeanAlt2","")
&amp;IFERROR(IF(AND((CU$33-CU35                                                                                     )&gt;(CU$33-CV$33),(CU$33-CU35                                                                                     )&lt;=0),"Join-"    &amp;CU34,""),"")
&amp;IFERROR(IF(AND((CU$33-CU35-INDEX(Sheep!$V$358:$V$365,CU34,1))&gt;(CU$33-CV$33),(CU$33-CU35-INDEX(Sheep!$V$358:$V$365,CU34,1))&lt;=0),"Scan-"  &amp;CU34,""),"")
&amp;IFERROR(IF(AND((CU$33-CU35-150                                                                            )&gt;(CU$33-CV$33),(CU$33-CU35-150                                                                             )&lt;=0),"Birth-" &amp;CU34,""),"")
&amp;IFERROR(IF(AND((CU$33-CU35-150-Sheep!$R$351                                           )&gt;(CU$33-CV$33),(CU$33-CU35-150-Sheep!$R$351                                            )&lt;=0),"Wean-"&amp;CU34,""),"")
&amp;IFERROR(IF(AND((CU$33-CU35-150-Sheep!$R$352                                           )&gt;(CU$33-CV$33),(CU$33-CU35-150-Sheep!$R$352                                            )&lt;=0),"Alt1-"   &amp;CU34,""),"")
&amp;IFERROR(IF(AND((CU$33-CU35-150-Sheep!$R$353                                           )&gt;(CU$33-CV$33),(CU$33-CU35-150-Sheep!$R$353                                            )&lt;=0),"Alt2-"   &amp;CU34,""),"")</f>
        <v>Alt1-1</v>
      </c>
      <c r="CV36" s="274" t="str">
        <f xml:space="preserve">                    IF(AND((CV$33                                  -Sheep!$N$248                               )&gt;(CV$33-CW$33),(CV$33                                  -Sheep!$N$248                                )&lt;=0),"Born","")
&amp;                   IF(AND((CV$33-Sheep!$R$351-Sheep!$N$248                                )&gt;(CV$33-CW$33),(CV$33-Sheep!$R$351-Sheep!$N$248                                )&lt;=0),"WeanStd","")
&amp;                   IF(AND((CV$33-Sheep!$R$352-Sheep!$N$248                                )&gt;(CV$33-CW$33),(CV$33-Sheep!$R$352-Sheep!$N$248                                )&lt;=0),"WeanAlt1","")
&amp;                   IF(AND((CV$33-Sheep!$R$353-Sheep!$N$248                                )&gt;(CV$33-CW$33),(CV$33-Sheep!$R$353-Sheep!$N$248                                )&lt;=0),"WeanAlt2","")
&amp;IFERROR(IF(AND((CV$33-CV35                                                                                     )&gt;(CV$33-CW$33),(CV$33-CV35                                                                                     )&lt;=0),"Join-"    &amp;CV34,""),"")
&amp;IFERROR(IF(AND((CV$33-CV35-INDEX(Sheep!$V$358:$V$365,CV34,1))&gt;(CV$33-CW$33),(CV$33-CV35-INDEX(Sheep!$V$358:$V$365,CV34,1))&lt;=0),"Scan-"  &amp;CV34,""),"")
&amp;IFERROR(IF(AND((CV$33-CV35-150                                                                            )&gt;(CV$33-CW$33),(CV$33-CV35-150                                                                             )&lt;=0),"Birth-" &amp;CV34,""),"")
&amp;IFERROR(IF(AND((CV$33-CV35-150-Sheep!$R$351                                           )&gt;(CV$33-CW$33),(CV$33-CV35-150-Sheep!$R$351                                            )&lt;=0),"Wean-"&amp;CV34,""),"")
&amp;IFERROR(IF(AND((CV$33-CV35-150-Sheep!$R$352                                           )&gt;(CV$33-CW$33),(CV$33-CV35-150-Sheep!$R$352                                            )&lt;=0),"Alt1-"   &amp;CV34,""),"")
&amp;IFERROR(IF(AND((CV$33-CV35-150-Sheep!$R$353                                           )&gt;(CV$33-CW$33),(CV$33-CV35-150-Sheep!$R$353                                            )&lt;=0),"Alt2-"   &amp;CV34,""),"")</f>
        <v/>
      </c>
      <c r="CW36" s="274" t="str">
        <f xml:space="preserve">                    IF(AND((CW$33                                  -Sheep!$N$248                               )&gt;(CW$33-CX$33),(CW$33                                  -Sheep!$N$248                                )&lt;=0),"Born","")
&amp;                   IF(AND((CW$33-Sheep!$R$351-Sheep!$N$248                                )&gt;(CW$33-CX$33),(CW$33-Sheep!$R$351-Sheep!$N$248                                )&lt;=0),"WeanStd","")
&amp;                   IF(AND((CW$33-Sheep!$R$352-Sheep!$N$248                                )&gt;(CW$33-CX$33),(CW$33-Sheep!$R$352-Sheep!$N$248                                )&lt;=0),"WeanAlt1","")
&amp;                   IF(AND((CW$33-Sheep!$R$353-Sheep!$N$248                                )&gt;(CW$33-CX$33),(CW$33-Sheep!$R$353-Sheep!$N$248                                )&lt;=0),"WeanAlt2","")
&amp;IFERROR(IF(AND((CW$33-CW35                                                                                     )&gt;(CW$33-CX$33),(CW$33-CW35                                                                                     )&lt;=0),"Join-"    &amp;CW34,""),"")
&amp;IFERROR(IF(AND((CW$33-CW35-INDEX(Sheep!$V$358:$V$365,CW34,1))&gt;(CW$33-CX$33),(CW$33-CW35-INDEX(Sheep!$V$358:$V$365,CW34,1))&lt;=0),"Scan-"  &amp;CW34,""),"")
&amp;IFERROR(IF(AND((CW$33-CW35-150                                                                            )&gt;(CW$33-CX$33),(CW$33-CW35-150                                                                             )&lt;=0),"Birth-" &amp;CW34,""),"")
&amp;IFERROR(IF(AND((CW$33-CW35-150-Sheep!$R$351                                           )&gt;(CW$33-CX$33),(CW$33-CW35-150-Sheep!$R$351                                            )&lt;=0),"Wean-"&amp;CW34,""),"")
&amp;IFERROR(IF(AND((CW$33-CW35-150-Sheep!$R$352                                           )&gt;(CW$33-CX$33),(CW$33-CW35-150-Sheep!$R$352                                            )&lt;=0),"Alt1-"   &amp;CW34,""),"")
&amp;IFERROR(IF(AND((CW$33-CW35-150-Sheep!$R$353                                           )&gt;(CW$33-CX$33),(CW$33-CW35-150-Sheep!$R$353                                            )&lt;=0),"Alt2-"   &amp;CW34,""),"")</f>
        <v/>
      </c>
      <c r="CX36" s="274" t="str">
        <f xml:space="preserve">                    IF(AND((CX$33                                  -Sheep!$N$248                               )&gt;(CX$33-CY$33),(CX$33                                  -Sheep!$N$248                                )&lt;=0),"Born","")
&amp;                   IF(AND((CX$33-Sheep!$R$351-Sheep!$N$248                                )&gt;(CX$33-CY$33),(CX$33-Sheep!$R$351-Sheep!$N$248                                )&lt;=0),"WeanStd","")
&amp;                   IF(AND((CX$33-Sheep!$R$352-Sheep!$N$248                                )&gt;(CX$33-CY$33),(CX$33-Sheep!$R$352-Sheep!$N$248                                )&lt;=0),"WeanAlt1","")
&amp;                   IF(AND((CX$33-Sheep!$R$353-Sheep!$N$248                                )&gt;(CX$33-CY$33),(CX$33-Sheep!$R$353-Sheep!$N$248                                )&lt;=0),"WeanAlt2","")
&amp;IFERROR(IF(AND((CX$33-CX35                                                                                     )&gt;(CX$33-CY$33),(CX$33-CX35                                                                                     )&lt;=0),"Join-"    &amp;CX34,""),"")
&amp;IFERROR(IF(AND((CX$33-CX35-INDEX(Sheep!$V$358:$V$365,CX34,1))&gt;(CX$33-CY$33),(CX$33-CX35-INDEX(Sheep!$V$358:$V$365,CX34,1))&lt;=0),"Scan-"  &amp;CX34,""),"")
&amp;IFERROR(IF(AND((CX$33-CX35-150                                                                            )&gt;(CX$33-CY$33),(CX$33-CX35-150                                                                             )&lt;=0),"Birth-" &amp;CX34,""),"")
&amp;IFERROR(IF(AND((CX$33-CX35-150-Sheep!$R$351                                           )&gt;(CX$33-CY$33),(CX$33-CX35-150-Sheep!$R$351                                            )&lt;=0),"Wean-"&amp;CX34,""),"")
&amp;IFERROR(IF(AND((CX$33-CX35-150-Sheep!$R$352                                           )&gt;(CX$33-CY$33),(CX$33-CX35-150-Sheep!$R$352                                            )&lt;=0),"Alt1-"   &amp;CX34,""),"")
&amp;IFERROR(IF(AND((CX$33-CX35-150-Sheep!$R$353                                           )&gt;(CX$33-CY$33),(CX$33-CX35-150-Sheep!$R$353                                            )&lt;=0),"Alt2-"   &amp;CX34,""),"")</f>
        <v/>
      </c>
      <c r="CY36" s="274" t="str">
        <f xml:space="preserve">                    IF(AND((CY$33                                  -Sheep!$N$248                               )&gt;(CY$33-CZ$33),(CY$33                                  -Sheep!$N$248                                )&lt;=0),"Born","")
&amp;                   IF(AND((CY$33-Sheep!$R$351-Sheep!$N$248                                )&gt;(CY$33-CZ$33),(CY$33-Sheep!$R$351-Sheep!$N$248                                )&lt;=0),"WeanStd","")
&amp;                   IF(AND((CY$33-Sheep!$R$352-Sheep!$N$248                                )&gt;(CY$33-CZ$33),(CY$33-Sheep!$R$352-Sheep!$N$248                                )&lt;=0),"WeanAlt1","")
&amp;                   IF(AND((CY$33-Sheep!$R$353-Sheep!$N$248                                )&gt;(CY$33-CZ$33),(CY$33-Sheep!$R$353-Sheep!$N$248                                )&lt;=0),"WeanAlt2","")
&amp;IFERROR(IF(AND((CY$33-CY35                                                                                     )&gt;(CY$33-CZ$33),(CY$33-CY35                                                                                     )&lt;=0),"Join-"    &amp;CY34,""),"")
&amp;IFERROR(IF(AND((CY$33-CY35-INDEX(Sheep!$V$358:$V$365,CY34,1))&gt;(CY$33-CZ$33),(CY$33-CY35-INDEX(Sheep!$V$358:$V$365,CY34,1))&lt;=0),"Scan-"  &amp;CY34,""),"")
&amp;IFERROR(IF(AND((CY$33-CY35-150                                                                            )&gt;(CY$33-CZ$33),(CY$33-CY35-150                                                                             )&lt;=0),"Birth-" &amp;CY34,""),"")
&amp;IFERROR(IF(AND((CY$33-CY35-150-Sheep!$R$351                                           )&gt;(CY$33-CZ$33),(CY$33-CY35-150-Sheep!$R$351                                            )&lt;=0),"Wean-"&amp;CY34,""),"")
&amp;IFERROR(IF(AND((CY$33-CY35-150-Sheep!$R$352                                           )&gt;(CY$33-CZ$33),(CY$33-CY35-150-Sheep!$R$352                                            )&lt;=0),"Alt1-"   &amp;CY34,""),"")
&amp;IFERROR(IF(AND((CY$33-CY35-150-Sheep!$R$353                                           )&gt;(CY$33-CZ$33),(CY$33-CY35-150-Sheep!$R$353                                            )&lt;=0),"Alt2-"   &amp;CY34,""),"")</f>
        <v>Alt2-1</v>
      </c>
      <c r="CZ36" s="274" t="str">
        <f xml:space="preserve">                    IF(AND((CZ$33                                  -Sheep!$N$248                               )&gt;(CZ$33-DA$33),(CZ$33                                  -Sheep!$N$248                                )&lt;=0),"Born","")
&amp;                   IF(AND((CZ$33-Sheep!$R$351-Sheep!$N$248                                )&gt;(CZ$33-DA$33),(CZ$33-Sheep!$R$351-Sheep!$N$248                                )&lt;=0),"WeanStd","")
&amp;                   IF(AND((CZ$33-Sheep!$R$352-Sheep!$N$248                                )&gt;(CZ$33-DA$33),(CZ$33-Sheep!$R$352-Sheep!$N$248                                )&lt;=0),"WeanAlt1","")
&amp;                   IF(AND((CZ$33-Sheep!$R$353-Sheep!$N$248                                )&gt;(CZ$33-DA$33),(CZ$33-Sheep!$R$353-Sheep!$N$248                                )&lt;=0),"WeanAlt2","")
&amp;IFERROR(IF(AND((CZ$33-CZ35                                                                                     )&gt;(CZ$33-DA$33),(CZ$33-CZ35                                                                                     )&lt;=0),"Join-"    &amp;CZ34,""),"")
&amp;IFERROR(IF(AND((CZ$33-CZ35-INDEX(Sheep!$V$358:$V$365,CZ34,1))&gt;(CZ$33-DA$33),(CZ$33-CZ35-INDEX(Sheep!$V$358:$V$365,CZ34,1))&lt;=0),"Scan-"  &amp;CZ34,""),"")
&amp;IFERROR(IF(AND((CZ$33-CZ35-150                                                                            )&gt;(CZ$33-DA$33),(CZ$33-CZ35-150                                                                             )&lt;=0),"Birth-" &amp;CZ34,""),"")
&amp;IFERROR(IF(AND((CZ$33-CZ35-150-Sheep!$R$351                                           )&gt;(CZ$33-DA$33),(CZ$33-CZ35-150-Sheep!$R$351                                            )&lt;=0),"Wean-"&amp;CZ34,""),"")
&amp;IFERROR(IF(AND((CZ$33-CZ35-150-Sheep!$R$352                                           )&gt;(CZ$33-DA$33),(CZ$33-CZ35-150-Sheep!$R$352                                            )&lt;=0),"Alt1-"   &amp;CZ34,""),"")
&amp;IFERROR(IF(AND((CZ$33-CZ35-150-Sheep!$R$353                                           )&gt;(CZ$33-DA$33),(CZ$33-CZ35-150-Sheep!$R$353                                            )&lt;=0),"Alt2-"   &amp;CZ34,""),"")</f>
        <v/>
      </c>
      <c r="DA36" s="274" t="str">
        <f xml:space="preserve">                    IF(AND((DA$33                                  -Sheep!$N$248                               )&gt;(DA$33-DB$33),(DA$33                                  -Sheep!$N$248                                )&lt;=0),"Born","")
&amp;                   IF(AND((DA$33-Sheep!$R$351-Sheep!$N$248                                )&gt;(DA$33-DB$33),(DA$33-Sheep!$R$351-Sheep!$N$248                                )&lt;=0),"WeanStd","")
&amp;                   IF(AND((DA$33-Sheep!$R$352-Sheep!$N$248                                )&gt;(DA$33-DB$33),(DA$33-Sheep!$R$352-Sheep!$N$248                                )&lt;=0),"WeanAlt1","")
&amp;                   IF(AND((DA$33-Sheep!$R$353-Sheep!$N$248                                )&gt;(DA$33-DB$33),(DA$33-Sheep!$R$353-Sheep!$N$248                                )&lt;=0),"WeanAlt2","")
&amp;IFERROR(IF(AND((DA$33-DA35                                                                                     )&gt;(DA$33-DB$33),(DA$33-DA35                                                                                     )&lt;=0),"Join-"    &amp;DA34,""),"")
&amp;IFERROR(IF(AND((DA$33-DA35-INDEX(Sheep!$V$358:$V$365,DA34,1))&gt;(DA$33-DB$33),(DA$33-DA35-INDEX(Sheep!$V$358:$V$365,DA34,1))&lt;=0),"Scan-"  &amp;DA34,""),"")
&amp;IFERROR(IF(AND((DA$33-DA35-150                                                                            )&gt;(DA$33-DB$33),(DA$33-DA35-150                                                                             )&lt;=0),"Birth-" &amp;DA34,""),"")
&amp;IFERROR(IF(AND((DA$33-DA35-150-Sheep!$R$351                                           )&gt;(DA$33-DB$33),(DA$33-DA35-150-Sheep!$R$351                                            )&lt;=0),"Wean-"&amp;DA34,""),"")
&amp;IFERROR(IF(AND((DA$33-DA35-150-Sheep!$R$352                                           )&gt;(DA$33-DB$33),(DA$33-DA35-150-Sheep!$R$352                                            )&lt;=0),"Alt1-"   &amp;DA34,""),"")
&amp;IFERROR(IF(AND((DA$33-DA35-150-Sheep!$R$353                                           )&gt;(DA$33-DB$33),(DA$33-DA35-150-Sheep!$R$353                                            )&lt;=0),"Alt2-"   &amp;DA34,""),"")</f>
        <v/>
      </c>
      <c r="DB36" s="274" t="str">
        <f xml:space="preserve">                    IF(AND((DB$33                                  -Sheep!$N$248                               )&gt;(DB$33-DC$33),(DB$33                                  -Sheep!$N$248                                )&lt;=0),"Born","")
&amp;                   IF(AND((DB$33-Sheep!$R$351-Sheep!$N$248                                )&gt;(DB$33-DC$33),(DB$33-Sheep!$R$351-Sheep!$N$248                                )&lt;=0),"WeanStd","")
&amp;                   IF(AND((DB$33-Sheep!$R$352-Sheep!$N$248                                )&gt;(DB$33-DC$33),(DB$33-Sheep!$R$352-Sheep!$N$248                                )&lt;=0),"WeanAlt1","")
&amp;                   IF(AND((DB$33-Sheep!$R$353-Sheep!$N$248                                )&gt;(DB$33-DC$33),(DB$33-Sheep!$R$353-Sheep!$N$248                                )&lt;=0),"WeanAlt2","")
&amp;IFERROR(IF(AND((DB$33-DB35                                                                                     )&gt;(DB$33-DC$33),(DB$33-DB35                                                                                     )&lt;=0),"Join-"    &amp;DB34,""),"")
&amp;IFERROR(IF(AND((DB$33-DB35-INDEX(Sheep!$V$358:$V$365,DB34,1))&gt;(DB$33-DC$33),(DB$33-DB35-INDEX(Sheep!$V$358:$V$365,DB34,1))&lt;=0),"Scan-"  &amp;DB34,""),"")
&amp;IFERROR(IF(AND((DB$33-DB35-150                                                                            )&gt;(DB$33-DC$33),(DB$33-DB35-150                                                                             )&lt;=0),"Birth-" &amp;DB34,""),"")
&amp;IFERROR(IF(AND((DB$33-DB35-150-Sheep!$R$351                                           )&gt;(DB$33-DC$33),(DB$33-DB35-150-Sheep!$R$351                                            )&lt;=0),"Wean-"&amp;DB34,""),"")
&amp;IFERROR(IF(AND((DB$33-DB35-150-Sheep!$R$352                                           )&gt;(DB$33-DC$33),(DB$33-DB35-150-Sheep!$R$352                                            )&lt;=0),"Alt1-"   &amp;DB34,""),"")
&amp;IFERROR(IF(AND((DB$33-DB35-150-Sheep!$R$353                                           )&gt;(DB$33-DC$33),(DB$33-DB35-150-Sheep!$R$353                                            )&lt;=0),"Alt2-"   &amp;DB34,""),"")</f>
        <v/>
      </c>
      <c r="DC36" s="274" t="str">
        <f xml:space="preserve">                    IF(AND((DC$33                                  -Sheep!$N$248                               )&gt;(DC$33-DD$33),(DC$33                                  -Sheep!$N$248                                )&lt;=0),"Born","")
&amp;                   IF(AND((DC$33-Sheep!$R$351-Sheep!$N$248                                )&gt;(DC$33-DD$33),(DC$33-Sheep!$R$351-Sheep!$N$248                                )&lt;=0),"WeanStd","")
&amp;                   IF(AND((DC$33-Sheep!$R$352-Sheep!$N$248                                )&gt;(DC$33-DD$33),(DC$33-Sheep!$R$352-Sheep!$N$248                                )&lt;=0),"WeanAlt1","")
&amp;                   IF(AND((DC$33-Sheep!$R$353-Sheep!$N$248                                )&gt;(DC$33-DD$33),(DC$33-Sheep!$R$353-Sheep!$N$248                                )&lt;=0),"WeanAlt2","")
&amp;IFERROR(IF(AND((DC$33-DC35                                                                                     )&gt;(DC$33-DD$33),(DC$33-DC35                                                                                     )&lt;=0),"Join-"    &amp;DC34,""),"")
&amp;IFERROR(IF(AND((DC$33-DC35-INDEX(Sheep!$V$358:$V$365,DC34,1))&gt;(DC$33-DD$33),(DC$33-DC35-INDEX(Sheep!$V$358:$V$365,DC34,1))&lt;=0),"Scan-"  &amp;DC34,""),"")
&amp;IFERROR(IF(AND((DC$33-DC35-150                                                                            )&gt;(DC$33-DD$33),(DC$33-DC35-150                                                                             )&lt;=0),"Birth-" &amp;DC34,""),"")
&amp;IFERROR(IF(AND((DC$33-DC35-150-Sheep!$R$351                                           )&gt;(DC$33-DD$33),(DC$33-DC35-150-Sheep!$R$351                                            )&lt;=0),"Wean-"&amp;DC34,""),"")
&amp;IFERROR(IF(AND((DC$33-DC35-150-Sheep!$R$352                                           )&gt;(DC$33-DD$33),(DC$33-DC35-150-Sheep!$R$352                                            )&lt;=0),"Alt1-"   &amp;DC34,""),"")
&amp;IFERROR(IF(AND((DC$33-DC35-150-Sheep!$R$353                                           )&gt;(DC$33-DD$33),(DC$33-DC35-150-Sheep!$R$353                                            )&lt;=0),"Alt2-"   &amp;DC34,""),"")</f>
        <v/>
      </c>
      <c r="DD36" s="274" t="str">
        <f xml:space="preserve">                    IF(AND((DD$33                                  -Sheep!$N$248                               )&gt;(DD$33-DE$33),(DD$33                                  -Sheep!$N$248                                )&lt;=0),"Born","")
&amp;                   IF(AND((DD$33-Sheep!$R$351-Sheep!$N$248                                )&gt;(DD$33-DE$33),(DD$33-Sheep!$R$351-Sheep!$N$248                                )&lt;=0),"WeanStd","")
&amp;                   IF(AND((DD$33-Sheep!$R$352-Sheep!$N$248                                )&gt;(DD$33-DE$33),(DD$33-Sheep!$R$352-Sheep!$N$248                                )&lt;=0),"WeanAlt1","")
&amp;                   IF(AND((DD$33-Sheep!$R$353-Sheep!$N$248                                )&gt;(DD$33-DE$33),(DD$33-Sheep!$R$353-Sheep!$N$248                                )&lt;=0),"WeanAlt2","")
&amp;IFERROR(IF(AND((DD$33-DD35                                                                                     )&gt;(DD$33-DE$33),(DD$33-DD35                                                                                     )&lt;=0),"Join-"    &amp;DD34,""),"")
&amp;IFERROR(IF(AND((DD$33-DD35-INDEX(Sheep!$V$358:$V$365,DD34,1))&gt;(DD$33-DE$33),(DD$33-DD35-INDEX(Sheep!$V$358:$V$365,DD34,1))&lt;=0),"Scan-"  &amp;DD34,""),"")
&amp;IFERROR(IF(AND((DD$33-DD35-150                                                                            )&gt;(DD$33-DE$33),(DD$33-DD35-150                                                                             )&lt;=0),"Birth-" &amp;DD34,""),"")
&amp;IFERROR(IF(AND((DD$33-DD35-150-Sheep!$R$351                                           )&gt;(DD$33-DE$33),(DD$33-DD35-150-Sheep!$R$351                                            )&lt;=0),"Wean-"&amp;DD34,""),"")
&amp;IFERROR(IF(AND((DD$33-DD35-150-Sheep!$R$352                                           )&gt;(DD$33-DE$33),(DD$33-DD35-150-Sheep!$R$352                                            )&lt;=0),"Alt1-"   &amp;DD34,""),"")
&amp;IFERROR(IF(AND((DD$33-DD35-150-Sheep!$R$353                                           )&gt;(DD$33-DE$33),(DD$33-DD35-150-Sheep!$R$353                                            )&lt;=0),"Alt2-"   &amp;DD34,""),"")</f>
        <v/>
      </c>
      <c r="DE36" s="274" t="str">
        <f xml:space="preserve">                    IF(AND((DE$33                                  -Sheep!$N$248                               )&gt;(DE$33-DF$33),(DE$33                                  -Sheep!$N$248                                )&lt;=0),"Born","")
&amp;                   IF(AND((DE$33-Sheep!$R$351-Sheep!$N$248                                )&gt;(DE$33-DF$33),(DE$33-Sheep!$R$351-Sheep!$N$248                                )&lt;=0),"WeanStd","")
&amp;                   IF(AND((DE$33-Sheep!$R$352-Sheep!$N$248                                )&gt;(DE$33-DF$33),(DE$33-Sheep!$R$352-Sheep!$N$248                                )&lt;=0),"WeanAlt1","")
&amp;                   IF(AND((DE$33-Sheep!$R$353-Sheep!$N$248                                )&gt;(DE$33-DF$33),(DE$33-Sheep!$R$353-Sheep!$N$248                                )&lt;=0),"WeanAlt2","")
&amp;IFERROR(IF(AND((DE$33-DE35                                                                                     )&gt;(DE$33-DF$33),(DE$33-DE35                                                                                     )&lt;=0),"Join-"    &amp;DE34,""),"")
&amp;IFERROR(IF(AND((DE$33-DE35-INDEX(Sheep!$V$358:$V$365,DE34,1))&gt;(DE$33-DF$33),(DE$33-DE35-INDEX(Sheep!$V$358:$V$365,DE34,1))&lt;=0),"Scan-"  &amp;DE34,""),"")
&amp;IFERROR(IF(AND((DE$33-DE35-150                                                                            )&gt;(DE$33-DF$33),(DE$33-DE35-150                                                                             )&lt;=0),"Birth-" &amp;DE34,""),"")
&amp;IFERROR(IF(AND((DE$33-DE35-150-Sheep!$R$351                                           )&gt;(DE$33-DF$33),(DE$33-DE35-150-Sheep!$R$351                                            )&lt;=0),"Wean-"&amp;DE34,""),"")
&amp;IFERROR(IF(AND((DE$33-DE35-150-Sheep!$R$352                                           )&gt;(DE$33-DF$33),(DE$33-DE35-150-Sheep!$R$352                                            )&lt;=0),"Alt1-"   &amp;DE34,""),"")
&amp;IFERROR(IF(AND((DE$33-DE35-150-Sheep!$R$353                                           )&gt;(DE$33-DF$33),(DE$33-DE35-150-Sheep!$R$353                                            )&lt;=0),"Alt2-"   &amp;DE34,""),"")</f>
        <v/>
      </c>
      <c r="DF36" s="274" t="str">
        <f xml:space="preserve">                    IF(AND((DF$33                                  -Sheep!$N$248                               )&gt;(DF$33-DG$33),(DF$33                                  -Sheep!$N$248                                )&lt;=0),"Born","")
&amp;                   IF(AND((DF$33-Sheep!$R$351-Sheep!$N$248                                )&gt;(DF$33-DG$33),(DF$33-Sheep!$R$351-Sheep!$N$248                                )&lt;=0),"WeanStd","")
&amp;                   IF(AND((DF$33-Sheep!$R$352-Sheep!$N$248                                )&gt;(DF$33-DG$33),(DF$33-Sheep!$R$352-Sheep!$N$248                                )&lt;=0),"WeanAlt1","")
&amp;                   IF(AND((DF$33-Sheep!$R$353-Sheep!$N$248                                )&gt;(DF$33-DG$33),(DF$33-Sheep!$R$353-Sheep!$N$248                                )&lt;=0),"WeanAlt2","")
&amp;IFERROR(IF(AND((DF$33-DF35                                                                                     )&gt;(DF$33-DG$33),(DF$33-DF35                                                                                     )&lt;=0),"Join-"    &amp;DF34,""),"")
&amp;IFERROR(IF(AND((DF$33-DF35-INDEX(Sheep!$V$358:$V$365,DF34,1))&gt;(DF$33-DG$33),(DF$33-DF35-INDEX(Sheep!$V$358:$V$365,DF34,1))&lt;=0),"Scan-"  &amp;DF34,""),"")
&amp;IFERROR(IF(AND((DF$33-DF35-150                                                                            )&gt;(DF$33-DG$33),(DF$33-DF35-150                                                                             )&lt;=0),"Birth-" &amp;DF34,""),"")
&amp;IFERROR(IF(AND((DF$33-DF35-150-Sheep!$R$351                                           )&gt;(DF$33-DG$33),(DF$33-DF35-150-Sheep!$R$351                                            )&lt;=0),"Wean-"&amp;DF34,""),"")
&amp;IFERROR(IF(AND((DF$33-DF35-150-Sheep!$R$352                                           )&gt;(DF$33-DG$33),(DF$33-DF35-150-Sheep!$R$352                                            )&lt;=0),"Alt1-"   &amp;DF34,""),"")
&amp;IFERROR(IF(AND((DF$33-DF35-150-Sheep!$R$353                                           )&gt;(DF$33-DG$33),(DF$33-DF35-150-Sheep!$R$353                                            )&lt;=0),"Alt2-"   &amp;DF34,""),"")</f>
        <v/>
      </c>
      <c r="DG36" s="274" t="str">
        <f xml:space="preserve">                    IF(AND((DG$33                                  -Sheep!$N$248                               )&gt;(DG$33-DH$33),(DG$33                                  -Sheep!$N$248                                )&lt;=0),"Born","")
&amp;                   IF(AND((DG$33-Sheep!$R$351-Sheep!$N$248                                )&gt;(DG$33-DH$33),(DG$33-Sheep!$R$351-Sheep!$N$248                                )&lt;=0),"WeanStd","")
&amp;                   IF(AND((DG$33-Sheep!$R$352-Sheep!$N$248                                )&gt;(DG$33-DH$33),(DG$33-Sheep!$R$352-Sheep!$N$248                                )&lt;=0),"WeanAlt1","")
&amp;                   IF(AND((DG$33-Sheep!$R$353-Sheep!$N$248                                )&gt;(DG$33-DH$33),(DG$33-Sheep!$R$353-Sheep!$N$248                                )&lt;=0),"WeanAlt2","")
&amp;IFERROR(IF(AND((DG$33-DG35                                                                                     )&gt;(DG$33-DH$33),(DG$33-DG35                                                                                     )&lt;=0),"Join-"    &amp;DG34,""),"")
&amp;IFERROR(IF(AND((DG$33-DG35-INDEX(Sheep!$V$358:$V$365,DG34,1))&gt;(DG$33-DH$33),(DG$33-DG35-INDEX(Sheep!$V$358:$V$365,DG34,1))&lt;=0),"Scan-"  &amp;DG34,""),"")
&amp;IFERROR(IF(AND((DG$33-DG35-150                                                                            )&gt;(DG$33-DH$33),(DG$33-DG35-150                                                                             )&lt;=0),"Birth-" &amp;DG34,""),"")
&amp;IFERROR(IF(AND((DG$33-DG35-150-Sheep!$R$351                                           )&gt;(DG$33-DH$33),(DG$33-DG35-150-Sheep!$R$351                                            )&lt;=0),"Wean-"&amp;DG34,""),"")
&amp;IFERROR(IF(AND((DG$33-DG35-150-Sheep!$R$352                                           )&gt;(DG$33-DH$33),(DG$33-DG35-150-Sheep!$R$352                                            )&lt;=0),"Alt1-"   &amp;DG34,""),"")
&amp;IFERROR(IF(AND((DG$33-DG35-150-Sheep!$R$353                                           )&gt;(DG$33-DH$33),(DG$33-DG35-150-Sheep!$R$353                                            )&lt;=0),"Alt2-"   &amp;DG34,""),"")</f>
        <v/>
      </c>
      <c r="DH36" s="274" t="str">
        <f xml:space="preserve">                    IF(AND((DH$33                                  -Sheep!$N$248                               )&gt;(DH$33-DI$33),(DH$33                                  -Sheep!$N$248                                )&lt;=0),"Born","")
&amp;                   IF(AND((DH$33-Sheep!$R$351-Sheep!$N$248                                )&gt;(DH$33-DI$33),(DH$33-Sheep!$R$351-Sheep!$N$248                                )&lt;=0),"WeanStd","")
&amp;                   IF(AND((DH$33-Sheep!$R$352-Sheep!$N$248                                )&gt;(DH$33-DI$33),(DH$33-Sheep!$R$352-Sheep!$N$248                                )&lt;=0),"WeanAlt1","")
&amp;                   IF(AND((DH$33-Sheep!$R$353-Sheep!$N$248                                )&gt;(DH$33-DI$33),(DH$33-Sheep!$R$353-Sheep!$N$248                                )&lt;=0),"WeanAlt2","")
&amp;IFERROR(IF(AND((DH$33-DH35                                                                                     )&gt;(DH$33-DI$33),(DH$33-DH35                                                                                     )&lt;=0),"Join-"    &amp;DH34,""),"")
&amp;IFERROR(IF(AND((DH$33-DH35-INDEX(Sheep!$V$358:$V$365,DH34,1))&gt;(DH$33-DI$33),(DH$33-DH35-INDEX(Sheep!$V$358:$V$365,DH34,1))&lt;=0),"Scan-"  &amp;DH34,""),"")
&amp;IFERROR(IF(AND((DH$33-DH35-150                                                                            )&gt;(DH$33-DI$33),(DH$33-DH35-150                                                                             )&lt;=0),"Birth-" &amp;DH34,""),"")
&amp;IFERROR(IF(AND((DH$33-DH35-150-Sheep!$R$351                                           )&gt;(DH$33-DI$33),(DH$33-DH35-150-Sheep!$R$351                                            )&lt;=0),"Wean-"&amp;DH34,""),"")
&amp;IFERROR(IF(AND((DH$33-DH35-150-Sheep!$R$352                                           )&gt;(DH$33-DI$33),(DH$33-DH35-150-Sheep!$R$352                                            )&lt;=0),"Alt1-"   &amp;DH34,""),"")
&amp;IFERROR(IF(AND((DH$33-DH35-150-Sheep!$R$353                                           )&gt;(DH$33-DI$33),(DH$33-DH35-150-Sheep!$R$353                                            )&lt;=0),"Alt2-"   &amp;DH34,""),"")</f>
        <v>Join-2</v>
      </c>
      <c r="DI36" s="274" t="str">
        <f xml:space="preserve">                    IF(AND((DI$33                                  -Sheep!$N$248                               )&gt;(DI$33-DJ$33),(DI$33                                  -Sheep!$N$248                                )&lt;=0),"Born","")
&amp;                   IF(AND((DI$33-Sheep!$R$351-Sheep!$N$248                                )&gt;(DI$33-DJ$33),(DI$33-Sheep!$R$351-Sheep!$N$248                                )&lt;=0),"WeanStd","")
&amp;                   IF(AND((DI$33-Sheep!$R$352-Sheep!$N$248                                )&gt;(DI$33-DJ$33),(DI$33-Sheep!$R$352-Sheep!$N$248                                )&lt;=0),"WeanAlt1","")
&amp;                   IF(AND((DI$33-Sheep!$R$353-Sheep!$N$248                                )&gt;(DI$33-DJ$33),(DI$33-Sheep!$R$353-Sheep!$N$248                                )&lt;=0),"WeanAlt2","")
&amp;IFERROR(IF(AND((DI$33-DI35                                                                                     )&gt;(DI$33-DJ$33),(DI$33-DI35                                                                                     )&lt;=0),"Join-"    &amp;DI34,""),"")
&amp;IFERROR(IF(AND((DI$33-DI35-INDEX(Sheep!$V$358:$V$365,DI34,1))&gt;(DI$33-DJ$33),(DI$33-DI35-INDEX(Sheep!$V$358:$V$365,DI34,1))&lt;=0),"Scan-"  &amp;DI34,""),"")
&amp;IFERROR(IF(AND((DI$33-DI35-150                                                                            )&gt;(DI$33-DJ$33),(DI$33-DI35-150                                                                             )&lt;=0),"Birth-" &amp;DI34,""),"")
&amp;IFERROR(IF(AND((DI$33-DI35-150-Sheep!$R$351                                           )&gt;(DI$33-DJ$33),(DI$33-DI35-150-Sheep!$R$351                                            )&lt;=0),"Wean-"&amp;DI34,""),"")
&amp;IFERROR(IF(AND((DI$33-DI35-150-Sheep!$R$352                                           )&gt;(DI$33-DJ$33),(DI$33-DI35-150-Sheep!$R$352                                            )&lt;=0),"Alt1-"   &amp;DI34,""),"")
&amp;IFERROR(IF(AND((DI$33-DI35-150-Sheep!$R$353                                           )&gt;(DI$33-DJ$33),(DI$33-DI35-150-Sheep!$R$353                                            )&lt;=0),"Alt2-"   &amp;DI34,""),"")</f>
        <v/>
      </c>
      <c r="DJ36" s="274" t="str">
        <f xml:space="preserve">                    IF(AND((DJ$33                                  -Sheep!$N$248                               )&gt;(DJ$33-DK$33),(DJ$33                                  -Sheep!$N$248                                )&lt;=0),"Born","")
&amp;                   IF(AND((DJ$33-Sheep!$R$351-Sheep!$N$248                                )&gt;(DJ$33-DK$33),(DJ$33-Sheep!$R$351-Sheep!$N$248                                )&lt;=0),"WeanStd","")
&amp;                   IF(AND((DJ$33-Sheep!$R$352-Sheep!$N$248                                )&gt;(DJ$33-DK$33),(DJ$33-Sheep!$R$352-Sheep!$N$248                                )&lt;=0),"WeanAlt1","")
&amp;                   IF(AND((DJ$33-Sheep!$R$353-Sheep!$N$248                                )&gt;(DJ$33-DK$33),(DJ$33-Sheep!$R$353-Sheep!$N$248                                )&lt;=0),"WeanAlt2","")
&amp;IFERROR(IF(AND((DJ$33-DJ35                                                                                     )&gt;(DJ$33-DK$33),(DJ$33-DJ35                                                                                     )&lt;=0),"Join-"    &amp;DJ34,""),"")
&amp;IFERROR(IF(AND((DJ$33-DJ35-INDEX(Sheep!$V$358:$V$365,DJ34,1))&gt;(DJ$33-DK$33),(DJ$33-DJ35-INDEX(Sheep!$V$358:$V$365,DJ34,1))&lt;=0),"Scan-"  &amp;DJ34,""),"")
&amp;IFERROR(IF(AND((DJ$33-DJ35-150                                                                            )&gt;(DJ$33-DK$33),(DJ$33-DJ35-150                                                                             )&lt;=0),"Birth-" &amp;DJ34,""),"")
&amp;IFERROR(IF(AND((DJ$33-DJ35-150-Sheep!$R$351                                           )&gt;(DJ$33-DK$33),(DJ$33-DJ35-150-Sheep!$R$351                                            )&lt;=0),"Wean-"&amp;DJ34,""),"")
&amp;IFERROR(IF(AND((DJ$33-DJ35-150-Sheep!$R$352                                           )&gt;(DJ$33-DK$33),(DJ$33-DJ35-150-Sheep!$R$352                                            )&lt;=0),"Alt1-"   &amp;DJ34,""),"")
&amp;IFERROR(IF(AND((DJ$33-DJ35-150-Sheep!$R$353                                           )&gt;(DJ$33-DK$33),(DJ$33-DJ35-150-Sheep!$R$353                                            )&lt;=0),"Alt2-"   &amp;DJ34,""),"")</f>
        <v/>
      </c>
      <c r="DK36" s="274" t="str">
        <f xml:space="preserve">                    IF(AND((DK$33                                  -Sheep!$N$248                               )&gt;(DK$33-DL$33),(DK$33                                  -Sheep!$N$248                                )&lt;=0),"Born","")
&amp;                   IF(AND((DK$33-Sheep!$R$351-Sheep!$N$248                                )&gt;(DK$33-DL$33),(DK$33-Sheep!$R$351-Sheep!$N$248                                )&lt;=0),"WeanStd","")
&amp;                   IF(AND((DK$33-Sheep!$R$352-Sheep!$N$248                                )&gt;(DK$33-DL$33),(DK$33-Sheep!$R$352-Sheep!$N$248                                )&lt;=0),"WeanAlt1","")
&amp;                   IF(AND((DK$33-Sheep!$R$353-Sheep!$N$248                                )&gt;(DK$33-DL$33),(DK$33-Sheep!$R$353-Sheep!$N$248                                )&lt;=0),"WeanAlt2","")
&amp;IFERROR(IF(AND((DK$33-DK35                                                                                     )&gt;(DK$33-DL$33),(DK$33-DK35                                                                                     )&lt;=0),"Join-"    &amp;DK34,""),"")
&amp;IFERROR(IF(AND((DK$33-DK35-INDEX(Sheep!$V$358:$V$365,DK34,1))&gt;(DK$33-DL$33),(DK$33-DK35-INDEX(Sheep!$V$358:$V$365,DK34,1))&lt;=0),"Scan-"  &amp;DK34,""),"")
&amp;IFERROR(IF(AND((DK$33-DK35-150                                                                            )&gt;(DK$33-DL$33),(DK$33-DK35-150                                                                             )&lt;=0),"Birth-" &amp;DK34,""),"")
&amp;IFERROR(IF(AND((DK$33-DK35-150-Sheep!$R$351                                           )&gt;(DK$33-DL$33),(DK$33-DK35-150-Sheep!$R$351                                            )&lt;=0),"Wean-"&amp;DK34,""),"")
&amp;IFERROR(IF(AND((DK$33-DK35-150-Sheep!$R$352                                           )&gt;(DK$33-DL$33),(DK$33-DK35-150-Sheep!$R$352                                            )&lt;=0),"Alt1-"   &amp;DK34,""),"")
&amp;IFERROR(IF(AND((DK$33-DK35-150-Sheep!$R$353                                           )&gt;(DK$33-DL$33),(DK$33-DK35-150-Sheep!$R$353                                            )&lt;=0),"Alt2-"   &amp;DK34,""),"")</f>
        <v/>
      </c>
      <c r="DL36" s="274" t="str">
        <f xml:space="preserve">                    IF(AND((DL$33                                  -Sheep!$N$248                               )&gt;(DL$33-DM$33),(DL$33                                  -Sheep!$N$248                                )&lt;=0),"Born","")
&amp;                   IF(AND((DL$33-Sheep!$R$351-Sheep!$N$248                                )&gt;(DL$33-DM$33),(DL$33-Sheep!$R$351-Sheep!$N$248                                )&lt;=0),"WeanStd","")
&amp;                   IF(AND((DL$33-Sheep!$R$352-Sheep!$N$248                                )&gt;(DL$33-DM$33),(DL$33-Sheep!$R$352-Sheep!$N$248                                )&lt;=0),"WeanAlt1","")
&amp;                   IF(AND((DL$33-Sheep!$R$353-Sheep!$N$248                                )&gt;(DL$33-DM$33),(DL$33-Sheep!$R$353-Sheep!$N$248                                )&lt;=0),"WeanAlt2","")
&amp;IFERROR(IF(AND((DL$33-DL35                                                                                     )&gt;(DL$33-DM$33),(DL$33-DL35                                                                                     )&lt;=0),"Join-"    &amp;DL34,""),"")
&amp;IFERROR(IF(AND((DL$33-DL35-INDEX(Sheep!$V$358:$V$365,DL34,1))&gt;(DL$33-DM$33),(DL$33-DL35-INDEX(Sheep!$V$358:$V$365,DL34,1))&lt;=0),"Scan-"  &amp;DL34,""),"")
&amp;IFERROR(IF(AND((DL$33-DL35-150                                                                            )&gt;(DL$33-DM$33),(DL$33-DL35-150                                                                             )&lt;=0),"Birth-" &amp;DL34,""),"")
&amp;IFERROR(IF(AND((DL$33-DL35-150-Sheep!$R$351                                           )&gt;(DL$33-DM$33),(DL$33-DL35-150-Sheep!$R$351                                            )&lt;=0),"Wean-"&amp;DL34,""),"")
&amp;IFERROR(IF(AND((DL$33-DL35-150-Sheep!$R$352                                           )&gt;(DL$33-DM$33),(DL$33-DL35-150-Sheep!$R$352                                            )&lt;=0),"Alt1-"   &amp;DL34,""),"")
&amp;IFERROR(IF(AND((DL$33-DL35-150-Sheep!$R$353                                           )&gt;(DL$33-DM$33),(DL$33-DL35-150-Sheep!$R$353                                            )&lt;=0),"Alt2-"   &amp;DL34,""),"")</f>
        <v/>
      </c>
      <c r="DM36" s="274" t="str">
        <f xml:space="preserve">                    IF(AND((DM$33                                  -Sheep!$N$248                               )&gt;(DM$33-DN$33),(DM$33                                  -Sheep!$N$248                                )&lt;=0),"Born","")
&amp;                   IF(AND((DM$33-Sheep!$R$351-Sheep!$N$248                                )&gt;(DM$33-DN$33),(DM$33-Sheep!$R$351-Sheep!$N$248                                )&lt;=0),"WeanStd","")
&amp;                   IF(AND((DM$33-Sheep!$R$352-Sheep!$N$248                                )&gt;(DM$33-DN$33),(DM$33-Sheep!$R$352-Sheep!$N$248                                )&lt;=0),"WeanAlt1","")
&amp;                   IF(AND((DM$33-Sheep!$R$353-Sheep!$N$248                                )&gt;(DM$33-DN$33),(DM$33-Sheep!$R$353-Sheep!$N$248                                )&lt;=0),"WeanAlt2","")
&amp;IFERROR(IF(AND((DM$33-DM35                                                                                     )&gt;(DM$33-DN$33),(DM$33-DM35                                                                                     )&lt;=0),"Join-"    &amp;DM34,""),"")
&amp;IFERROR(IF(AND((DM$33-DM35-INDEX(Sheep!$V$358:$V$365,DM34,1))&gt;(DM$33-DN$33),(DM$33-DM35-INDEX(Sheep!$V$358:$V$365,DM34,1))&lt;=0),"Scan-"  &amp;DM34,""),"")
&amp;IFERROR(IF(AND((DM$33-DM35-150                                                                            )&gt;(DM$33-DN$33),(DM$33-DM35-150                                                                             )&lt;=0),"Birth-" &amp;DM34,""),"")
&amp;IFERROR(IF(AND((DM$33-DM35-150-Sheep!$R$351                                           )&gt;(DM$33-DN$33),(DM$33-DM35-150-Sheep!$R$351                                            )&lt;=0),"Wean-"&amp;DM34,""),"")
&amp;IFERROR(IF(AND((DM$33-DM35-150-Sheep!$R$352                                           )&gt;(DM$33-DN$33),(DM$33-DM35-150-Sheep!$R$352                                            )&lt;=0),"Alt1-"   &amp;DM34,""),"")
&amp;IFERROR(IF(AND((DM$33-DM35-150-Sheep!$R$353                                           )&gt;(DM$33-DN$33),(DM$33-DM35-150-Sheep!$R$353                                            )&lt;=0),"Alt2-"   &amp;DM34,""),"")</f>
        <v/>
      </c>
      <c r="DN36" s="274" t="str">
        <f xml:space="preserve">                    IF(AND((DN$33                                  -Sheep!$N$248                               )&gt;(DN$33-DO$33),(DN$33                                  -Sheep!$N$248                                )&lt;=0),"Born","")
&amp;                   IF(AND((DN$33-Sheep!$R$351-Sheep!$N$248                                )&gt;(DN$33-DO$33),(DN$33-Sheep!$R$351-Sheep!$N$248                                )&lt;=0),"WeanStd","")
&amp;                   IF(AND((DN$33-Sheep!$R$352-Sheep!$N$248                                )&gt;(DN$33-DO$33),(DN$33-Sheep!$R$352-Sheep!$N$248                                )&lt;=0),"WeanAlt1","")
&amp;                   IF(AND((DN$33-Sheep!$R$353-Sheep!$N$248                                )&gt;(DN$33-DO$33),(DN$33-Sheep!$R$353-Sheep!$N$248                                )&lt;=0),"WeanAlt2","")
&amp;IFERROR(IF(AND((DN$33-DN35                                                                                     )&gt;(DN$33-DO$33),(DN$33-DN35                                                                                     )&lt;=0),"Join-"    &amp;DN34,""),"")
&amp;IFERROR(IF(AND((DN$33-DN35-INDEX(Sheep!$V$358:$V$365,DN34,1))&gt;(DN$33-DO$33),(DN$33-DN35-INDEX(Sheep!$V$358:$V$365,DN34,1))&lt;=0),"Scan-"  &amp;DN34,""),"")
&amp;IFERROR(IF(AND((DN$33-DN35-150                                                                            )&gt;(DN$33-DO$33),(DN$33-DN35-150                                                                             )&lt;=0),"Birth-" &amp;DN34,""),"")
&amp;IFERROR(IF(AND((DN$33-DN35-150-Sheep!$R$351                                           )&gt;(DN$33-DO$33),(DN$33-DN35-150-Sheep!$R$351                                            )&lt;=0),"Wean-"&amp;DN34,""),"")
&amp;IFERROR(IF(AND((DN$33-DN35-150-Sheep!$R$352                                           )&gt;(DN$33-DO$33),(DN$33-DN35-150-Sheep!$R$352                                            )&lt;=0),"Alt1-"   &amp;DN34,""),"")
&amp;IFERROR(IF(AND((DN$33-DN35-150-Sheep!$R$353                                           )&gt;(DN$33-DO$33),(DN$33-DN35-150-Sheep!$R$353                                            )&lt;=0),"Alt2-"   &amp;DN34,""),"")</f>
        <v/>
      </c>
      <c r="DO36" s="274" t="str">
        <f xml:space="preserve">                    IF(AND((DO$33                                  -Sheep!$N$248                               )&gt;(DO$33-DP$33),(DO$33                                  -Sheep!$N$248                                )&lt;=0),"Born","")
&amp;                   IF(AND((DO$33-Sheep!$R$351-Sheep!$N$248                                )&gt;(DO$33-DP$33),(DO$33-Sheep!$R$351-Sheep!$N$248                                )&lt;=0),"WeanStd","")
&amp;                   IF(AND((DO$33-Sheep!$R$352-Sheep!$N$248                                )&gt;(DO$33-DP$33),(DO$33-Sheep!$R$352-Sheep!$N$248                                )&lt;=0),"WeanAlt1","")
&amp;                   IF(AND((DO$33-Sheep!$R$353-Sheep!$N$248                                )&gt;(DO$33-DP$33),(DO$33-Sheep!$R$353-Sheep!$N$248                                )&lt;=0),"WeanAlt2","")
&amp;IFERROR(IF(AND((DO$33-DO35                                                                                     )&gt;(DO$33-DP$33),(DO$33-DO35                                                                                     )&lt;=0),"Join-"    &amp;DO34,""),"")
&amp;IFERROR(IF(AND((DO$33-DO35-INDEX(Sheep!$V$358:$V$365,DO34,1))&gt;(DO$33-DP$33),(DO$33-DO35-INDEX(Sheep!$V$358:$V$365,DO34,1))&lt;=0),"Scan-"  &amp;DO34,""),"")
&amp;IFERROR(IF(AND((DO$33-DO35-150                                                                            )&gt;(DO$33-DP$33),(DO$33-DO35-150                                                                             )&lt;=0),"Birth-" &amp;DO34,""),"")
&amp;IFERROR(IF(AND((DO$33-DO35-150-Sheep!$R$351                                           )&gt;(DO$33-DP$33),(DO$33-DO35-150-Sheep!$R$351                                            )&lt;=0),"Wean-"&amp;DO34,""),"")
&amp;IFERROR(IF(AND((DO$33-DO35-150-Sheep!$R$352                                           )&gt;(DO$33-DP$33),(DO$33-DO35-150-Sheep!$R$352                                            )&lt;=0),"Alt1-"   &amp;DO34,""),"")
&amp;IFERROR(IF(AND((DO$33-DO35-150-Sheep!$R$353                                           )&gt;(DO$33-DP$33),(DO$33-DO35-150-Sheep!$R$353                                            )&lt;=0),"Alt2-"   &amp;DO34,""),"")</f>
        <v/>
      </c>
      <c r="DP36" s="274" t="str">
        <f xml:space="preserve">                    IF(AND((DP$33                                  -Sheep!$N$248                               )&gt;(DP$33-DQ$33),(DP$33                                  -Sheep!$N$248                                )&lt;=0),"Born","")
&amp;                   IF(AND((DP$33-Sheep!$R$351-Sheep!$N$248                                )&gt;(DP$33-DQ$33),(DP$33-Sheep!$R$351-Sheep!$N$248                                )&lt;=0),"WeanStd","")
&amp;                   IF(AND((DP$33-Sheep!$R$352-Sheep!$N$248                                )&gt;(DP$33-DQ$33),(DP$33-Sheep!$R$352-Sheep!$N$248                                )&lt;=0),"WeanAlt1","")
&amp;                   IF(AND((DP$33-Sheep!$R$353-Sheep!$N$248                                )&gt;(DP$33-DQ$33),(DP$33-Sheep!$R$353-Sheep!$N$248                                )&lt;=0),"WeanAlt2","")
&amp;IFERROR(IF(AND((DP$33-DP35                                                                                     )&gt;(DP$33-DQ$33),(DP$33-DP35                                                                                     )&lt;=0),"Join-"    &amp;DP34,""),"")
&amp;IFERROR(IF(AND((DP$33-DP35-INDEX(Sheep!$V$358:$V$365,DP34,1))&gt;(DP$33-DQ$33),(DP$33-DP35-INDEX(Sheep!$V$358:$V$365,DP34,1))&lt;=0),"Scan-"  &amp;DP34,""),"")
&amp;IFERROR(IF(AND((DP$33-DP35-150                                                                            )&gt;(DP$33-DQ$33),(DP$33-DP35-150                                                                             )&lt;=0),"Birth-" &amp;DP34,""),"")
&amp;IFERROR(IF(AND((DP$33-DP35-150-Sheep!$R$351                                           )&gt;(DP$33-DQ$33),(DP$33-DP35-150-Sheep!$R$351                                            )&lt;=0),"Wean-"&amp;DP34,""),"")
&amp;IFERROR(IF(AND((DP$33-DP35-150-Sheep!$R$352                                           )&gt;(DP$33-DQ$33),(DP$33-DP35-150-Sheep!$R$352                                            )&lt;=0),"Alt1-"   &amp;DP34,""),"")
&amp;IFERROR(IF(AND((DP$33-DP35-150-Sheep!$R$353                                           )&gt;(DP$33-DQ$33),(DP$33-DP35-150-Sheep!$R$353                                            )&lt;=0),"Alt2-"   &amp;DP34,""),"")</f>
        <v/>
      </c>
      <c r="DQ36" s="274" t="str">
        <f xml:space="preserve">                    IF(AND((DQ$33                                  -Sheep!$N$248                               )&gt;(DQ$33-DR$33),(DQ$33                                  -Sheep!$N$248                                )&lt;=0),"Born","")
&amp;                   IF(AND((DQ$33-Sheep!$R$351-Sheep!$N$248                                )&gt;(DQ$33-DR$33),(DQ$33-Sheep!$R$351-Sheep!$N$248                                )&lt;=0),"WeanStd","")
&amp;                   IF(AND((DQ$33-Sheep!$R$352-Sheep!$N$248                                )&gt;(DQ$33-DR$33),(DQ$33-Sheep!$R$352-Sheep!$N$248                                )&lt;=0),"WeanAlt1","")
&amp;                   IF(AND((DQ$33-Sheep!$R$353-Sheep!$N$248                                )&gt;(DQ$33-DR$33),(DQ$33-Sheep!$R$353-Sheep!$N$248                                )&lt;=0),"WeanAlt2","")
&amp;IFERROR(IF(AND((DQ$33-DQ35                                                                                     )&gt;(DQ$33-DR$33),(DQ$33-DQ35                                                                                     )&lt;=0),"Join-"    &amp;DQ34,""),"")
&amp;IFERROR(IF(AND((DQ$33-DQ35-INDEX(Sheep!$V$358:$V$365,DQ34,1))&gt;(DQ$33-DR$33),(DQ$33-DQ35-INDEX(Sheep!$V$358:$V$365,DQ34,1))&lt;=0),"Scan-"  &amp;DQ34,""),"")
&amp;IFERROR(IF(AND((DQ$33-DQ35-150                                                                            )&gt;(DQ$33-DR$33),(DQ$33-DQ35-150                                                                             )&lt;=0),"Birth-" &amp;DQ34,""),"")
&amp;IFERROR(IF(AND((DQ$33-DQ35-150-Sheep!$R$351                                           )&gt;(DQ$33-DR$33),(DQ$33-DQ35-150-Sheep!$R$351                                            )&lt;=0),"Wean-"&amp;DQ34,""),"")
&amp;IFERROR(IF(AND((DQ$33-DQ35-150-Sheep!$R$352                                           )&gt;(DQ$33-DR$33),(DQ$33-DQ35-150-Sheep!$R$352                                            )&lt;=0),"Alt1-"   &amp;DQ34,""),"")
&amp;IFERROR(IF(AND((DQ$33-DQ35-150-Sheep!$R$353                                           )&gt;(DQ$33-DR$33),(DQ$33-DQ35-150-Sheep!$R$353                                            )&lt;=0),"Alt2-"   &amp;DQ34,""),"")</f>
        <v/>
      </c>
      <c r="DR36" s="274" t="str">
        <f xml:space="preserve">                    IF(AND((DR$33                                  -Sheep!$N$248                               )&gt;(DR$33-DS$33),(DR$33                                  -Sheep!$N$248                                )&lt;=0),"Born","")
&amp;                   IF(AND((DR$33-Sheep!$R$351-Sheep!$N$248                                )&gt;(DR$33-DS$33),(DR$33-Sheep!$R$351-Sheep!$N$248                                )&lt;=0),"WeanStd","")
&amp;                   IF(AND((DR$33-Sheep!$R$352-Sheep!$N$248                                )&gt;(DR$33-DS$33),(DR$33-Sheep!$R$352-Sheep!$N$248                                )&lt;=0),"WeanAlt1","")
&amp;                   IF(AND((DR$33-Sheep!$R$353-Sheep!$N$248                                )&gt;(DR$33-DS$33),(DR$33-Sheep!$R$353-Sheep!$N$248                                )&lt;=0),"WeanAlt2","")
&amp;IFERROR(IF(AND((DR$33-DR35                                                                                     )&gt;(DR$33-DS$33),(DR$33-DR35                                                                                     )&lt;=0),"Join-"    &amp;DR34,""),"")
&amp;IFERROR(IF(AND((DR$33-DR35-INDEX(Sheep!$V$358:$V$365,DR34,1))&gt;(DR$33-DS$33),(DR$33-DR35-INDEX(Sheep!$V$358:$V$365,DR34,1))&lt;=0),"Scan-"  &amp;DR34,""),"")
&amp;IFERROR(IF(AND((DR$33-DR35-150                                                                            )&gt;(DR$33-DS$33),(DR$33-DR35-150                                                                             )&lt;=0),"Birth-" &amp;DR34,""),"")
&amp;IFERROR(IF(AND((DR$33-DR35-150-Sheep!$R$351                                           )&gt;(DR$33-DS$33),(DR$33-DR35-150-Sheep!$R$351                                            )&lt;=0),"Wean-"&amp;DR34,""),"")
&amp;IFERROR(IF(AND((DR$33-DR35-150-Sheep!$R$352                                           )&gt;(DR$33-DS$33),(DR$33-DR35-150-Sheep!$R$352                                            )&lt;=0),"Alt1-"   &amp;DR34,""),"")
&amp;IFERROR(IF(AND((DR$33-DR35-150-Sheep!$R$353                                           )&gt;(DR$33-DS$33),(DR$33-DR35-150-Sheep!$R$353                                            )&lt;=0),"Alt2-"   &amp;DR34,""),"")</f>
        <v>Scan-2</v>
      </c>
      <c r="DS36" s="274" t="str">
        <f xml:space="preserve">                    IF(AND((DS$33                                  -Sheep!$N$248                               )&gt;(DS$33-DT$33),(DS$33                                  -Sheep!$N$248                                )&lt;=0),"Born","")
&amp;                   IF(AND((DS$33-Sheep!$R$351-Sheep!$N$248                                )&gt;(DS$33-DT$33),(DS$33-Sheep!$R$351-Sheep!$N$248                                )&lt;=0),"WeanStd","")
&amp;                   IF(AND((DS$33-Sheep!$R$352-Sheep!$N$248                                )&gt;(DS$33-DT$33),(DS$33-Sheep!$R$352-Sheep!$N$248                                )&lt;=0),"WeanAlt1","")
&amp;                   IF(AND((DS$33-Sheep!$R$353-Sheep!$N$248                                )&gt;(DS$33-DT$33),(DS$33-Sheep!$R$353-Sheep!$N$248                                )&lt;=0),"WeanAlt2","")
&amp;IFERROR(IF(AND((DS$33-DS35                                                                                     )&gt;(DS$33-DT$33),(DS$33-DS35                                                                                     )&lt;=0),"Join-"    &amp;DS34,""),"")
&amp;IFERROR(IF(AND((DS$33-DS35-INDEX(Sheep!$V$358:$V$365,DS34,1))&gt;(DS$33-DT$33),(DS$33-DS35-INDEX(Sheep!$V$358:$V$365,DS34,1))&lt;=0),"Scan-"  &amp;DS34,""),"")
&amp;IFERROR(IF(AND((DS$33-DS35-150                                                                            )&gt;(DS$33-DT$33),(DS$33-DS35-150                                                                             )&lt;=0),"Birth-" &amp;DS34,""),"")
&amp;IFERROR(IF(AND((DS$33-DS35-150-Sheep!$R$351                                           )&gt;(DS$33-DT$33),(DS$33-DS35-150-Sheep!$R$351                                            )&lt;=0),"Wean-"&amp;DS34,""),"")
&amp;IFERROR(IF(AND((DS$33-DS35-150-Sheep!$R$352                                           )&gt;(DS$33-DT$33),(DS$33-DS35-150-Sheep!$R$352                                            )&lt;=0),"Alt1-"   &amp;DS34,""),"")
&amp;IFERROR(IF(AND((DS$33-DS35-150-Sheep!$R$353                                           )&gt;(DS$33-DT$33),(DS$33-DS35-150-Sheep!$R$353                                            )&lt;=0),"Alt2-"   &amp;DS34,""),"")</f>
        <v/>
      </c>
      <c r="DT36" s="274" t="str">
        <f xml:space="preserve">                    IF(AND((DT$33                                  -Sheep!$N$248                               )&gt;(DT$33-DU$33),(DT$33                                  -Sheep!$N$248                                )&lt;=0),"Born","")
&amp;                   IF(AND((DT$33-Sheep!$R$351-Sheep!$N$248                                )&gt;(DT$33-DU$33),(DT$33-Sheep!$R$351-Sheep!$N$248                                )&lt;=0),"WeanStd","")
&amp;                   IF(AND((DT$33-Sheep!$R$352-Sheep!$N$248                                )&gt;(DT$33-DU$33),(DT$33-Sheep!$R$352-Sheep!$N$248                                )&lt;=0),"WeanAlt1","")
&amp;                   IF(AND((DT$33-Sheep!$R$353-Sheep!$N$248                                )&gt;(DT$33-DU$33),(DT$33-Sheep!$R$353-Sheep!$N$248                                )&lt;=0),"WeanAlt2","")
&amp;IFERROR(IF(AND((DT$33-DT35                                                                                     )&gt;(DT$33-DU$33),(DT$33-DT35                                                                                     )&lt;=0),"Join-"    &amp;DT34,""),"")
&amp;IFERROR(IF(AND((DT$33-DT35-INDEX(Sheep!$V$358:$V$365,DT34,1))&gt;(DT$33-DU$33),(DT$33-DT35-INDEX(Sheep!$V$358:$V$365,DT34,1))&lt;=0),"Scan-"  &amp;DT34,""),"")
&amp;IFERROR(IF(AND((DT$33-DT35-150                                                                            )&gt;(DT$33-DU$33),(DT$33-DT35-150                                                                             )&lt;=0),"Birth-" &amp;DT34,""),"")
&amp;IFERROR(IF(AND((DT$33-DT35-150-Sheep!$R$351                                           )&gt;(DT$33-DU$33),(DT$33-DT35-150-Sheep!$R$351                                            )&lt;=0),"Wean-"&amp;DT34,""),"")
&amp;IFERROR(IF(AND((DT$33-DT35-150-Sheep!$R$352                                           )&gt;(DT$33-DU$33),(DT$33-DT35-150-Sheep!$R$352                                            )&lt;=0),"Alt1-"   &amp;DT34,""),"")
&amp;IFERROR(IF(AND((DT$33-DT35-150-Sheep!$R$353                                           )&gt;(DT$33-DU$33),(DT$33-DT35-150-Sheep!$R$353                                            )&lt;=0),"Alt2-"   &amp;DT34,""),"")</f>
        <v/>
      </c>
      <c r="DU36" s="274" t="str">
        <f xml:space="preserve">                    IF(AND((DU$33                                  -Sheep!$N$248                               )&gt;(DU$33-DV$33),(DU$33                                  -Sheep!$N$248                                )&lt;=0),"Born","")
&amp;                   IF(AND((DU$33-Sheep!$R$351-Sheep!$N$248                                )&gt;(DU$33-DV$33),(DU$33-Sheep!$R$351-Sheep!$N$248                                )&lt;=0),"WeanStd","")
&amp;                   IF(AND((DU$33-Sheep!$R$352-Sheep!$N$248                                )&gt;(DU$33-DV$33),(DU$33-Sheep!$R$352-Sheep!$N$248                                )&lt;=0),"WeanAlt1","")
&amp;                   IF(AND((DU$33-Sheep!$R$353-Sheep!$N$248                                )&gt;(DU$33-DV$33),(DU$33-Sheep!$R$353-Sheep!$N$248                                )&lt;=0),"WeanAlt2","")
&amp;IFERROR(IF(AND((DU$33-DU35                                                                                     )&gt;(DU$33-DV$33),(DU$33-DU35                                                                                     )&lt;=0),"Join-"    &amp;DU34,""),"")
&amp;IFERROR(IF(AND((DU$33-DU35-INDEX(Sheep!$V$358:$V$365,DU34,1))&gt;(DU$33-DV$33),(DU$33-DU35-INDEX(Sheep!$V$358:$V$365,DU34,1))&lt;=0),"Scan-"  &amp;DU34,""),"")
&amp;IFERROR(IF(AND((DU$33-DU35-150                                                                            )&gt;(DU$33-DV$33),(DU$33-DU35-150                                                                             )&lt;=0),"Birth-" &amp;DU34,""),"")
&amp;IFERROR(IF(AND((DU$33-DU35-150-Sheep!$R$351                                           )&gt;(DU$33-DV$33),(DU$33-DU35-150-Sheep!$R$351                                            )&lt;=0),"Wean-"&amp;DU34,""),"")
&amp;IFERROR(IF(AND((DU$33-DU35-150-Sheep!$R$352                                           )&gt;(DU$33-DV$33),(DU$33-DU35-150-Sheep!$R$352                                            )&lt;=0),"Alt1-"   &amp;DU34,""),"")
&amp;IFERROR(IF(AND((DU$33-DU35-150-Sheep!$R$353                                           )&gt;(DU$33-DV$33),(DU$33-DU35-150-Sheep!$R$353                                            )&lt;=0),"Alt2-"   &amp;DU34,""),"")</f>
        <v/>
      </c>
      <c r="DV36" s="274" t="str">
        <f xml:space="preserve">                    IF(AND((DV$33                                  -Sheep!$N$248                               )&gt;(DV$33-DW$33),(DV$33                                  -Sheep!$N$248                                )&lt;=0),"Born","")
&amp;                   IF(AND((DV$33-Sheep!$R$351-Sheep!$N$248                                )&gt;(DV$33-DW$33),(DV$33-Sheep!$R$351-Sheep!$N$248                                )&lt;=0),"WeanStd","")
&amp;                   IF(AND((DV$33-Sheep!$R$352-Sheep!$N$248                                )&gt;(DV$33-DW$33),(DV$33-Sheep!$R$352-Sheep!$N$248                                )&lt;=0),"WeanAlt1","")
&amp;                   IF(AND((DV$33-Sheep!$R$353-Sheep!$N$248                                )&gt;(DV$33-DW$33),(DV$33-Sheep!$R$353-Sheep!$N$248                                )&lt;=0),"WeanAlt2","")
&amp;IFERROR(IF(AND((DV$33-DV35                                                                                     )&gt;(DV$33-DW$33),(DV$33-DV35                                                                                     )&lt;=0),"Join-"    &amp;DV34,""),"")
&amp;IFERROR(IF(AND((DV$33-DV35-INDEX(Sheep!$V$358:$V$365,DV34,1))&gt;(DV$33-DW$33),(DV$33-DV35-INDEX(Sheep!$V$358:$V$365,DV34,1))&lt;=0),"Scan-"  &amp;DV34,""),"")
&amp;IFERROR(IF(AND((DV$33-DV35-150                                                                            )&gt;(DV$33-DW$33),(DV$33-DV35-150                                                                             )&lt;=0),"Birth-" &amp;DV34,""),"")
&amp;IFERROR(IF(AND((DV$33-DV35-150-Sheep!$R$351                                           )&gt;(DV$33-DW$33),(DV$33-DV35-150-Sheep!$R$351                                            )&lt;=0),"Wean-"&amp;DV34,""),"")
&amp;IFERROR(IF(AND((DV$33-DV35-150-Sheep!$R$352                                           )&gt;(DV$33-DW$33),(DV$33-DV35-150-Sheep!$R$352                                            )&lt;=0),"Alt1-"   &amp;DV34,""),"")
&amp;IFERROR(IF(AND((DV$33-DV35-150-Sheep!$R$353                                           )&gt;(DV$33-DW$33),(DV$33-DV35-150-Sheep!$R$353                                            )&lt;=0),"Alt2-"   &amp;DV34,""),"")</f>
        <v/>
      </c>
      <c r="DW36" s="274" t="str">
        <f xml:space="preserve">                    IF(AND((DW$33                                  -Sheep!$N$248                               )&gt;(DW$33-DX$33),(DW$33                                  -Sheep!$N$248                                )&lt;=0),"Born","")
&amp;                   IF(AND((DW$33-Sheep!$R$351-Sheep!$N$248                                )&gt;(DW$33-DX$33),(DW$33-Sheep!$R$351-Sheep!$N$248                                )&lt;=0),"WeanStd","")
&amp;                   IF(AND((DW$33-Sheep!$R$352-Sheep!$N$248                                )&gt;(DW$33-DX$33),(DW$33-Sheep!$R$352-Sheep!$N$248                                )&lt;=0),"WeanAlt1","")
&amp;                   IF(AND((DW$33-Sheep!$R$353-Sheep!$N$248                                )&gt;(DW$33-DX$33),(DW$33-Sheep!$R$353-Sheep!$N$248                                )&lt;=0),"WeanAlt2","")
&amp;IFERROR(IF(AND((DW$33-DW35                                                                                     )&gt;(DW$33-DX$33),(DW$33-DW35                                                                                     )&lt;=0),"Join-"    &amp;DW34,""),"")
&amp;IFERROR(IF(AND((DW$33-DW35-INDEX(Sheep!$V$358:$V$365,DW34,1))&gt;(DW$33-DX$33),(DW$33-DW35-INDEX(Sheep!$V$358:$V$365,DW34,1))&lt;=0),"Scan-"  &amp;DW34,""),"")
&amp;IFERROR(IF(AND((DW$33-DW35-150                                                                            )&gt;(DW$33-DX$33),(DW$33-DW35-150                                                                             )&lt;=0),"Birth-" &amp;DW34,""),"")
&amp;IFERROR(IF(AND((DW$33-DW35-150-Sheep!$R$351                                           )&gt;(DW$33-DX$33),(DW$33-DW35-150-Sheep!$R$351                                            )&lt;=0),"Wean-"&amp;DW34,""),"")
&amp;IFERROR(IF(AND((DW$33-DW35-150-Sheep!$R$352                                           )&gt;(DW$33-DX$33),(DW$33-DW35-150-Sheep!$R$352                                            )&lt;=0),"Alt1-"   &amp;DW34,""),"")
&amp;IFERROR(IF(AND((DW$33-DW35-150-Sheep!$R$353                                           )&gt;(DW$33-DX$33),(DW$33-DW35-150-Sheep!$R$353                                            )&lt;=0),"Alt2-"   &amp;DW34,""),"")</f>
        <v/>
      </c>
      <c r="DX36" s="274" t="str">
        <f xml:space="preserve">                    IF(AND((DX$33                                  -Sheep!$N$248                               )&gt;(DX$33-DY$33),(DX$33                                  -Sheep!$N$248                                )&lt;=0),"Born","")
&amp;                   IF(AND((DX$33-Sheep!$R$351-Sheep!$N$248                                )&gt;(DX$33-DY$33),(DX$33-Sheep!$R$351-Sheep!$N$248                                )&lt;=0),"WeanStd","")
&amp;                   IF(AND((DX$33-Sheep!$R$352-Sheep!$N$248                                )&gt;(DX$33-DY$33),(DX$33-Sheep!$R$352-Sheep!$N$248                                )&lt;=0),"WeanAlt1","")
&amp;                   IF(AND((DX$33-Sheep!$R$353-Sheep!$N$248                                )&gt;(DX$33-DY$33),(DX$33-Sheep!$R$353-Sheep!$N$248                                )&lt;=0),"WeanAlt2","")
&amp;IFERROR(IF(AND((DX$33-DX35                                                                                     )&gt;(DX$33-DY$33),(DX$33-DX35                                                                                     )&lt;=0),"Join-"    &amp;DX34,""),"")
&amp;IFERROR(IF(AND((DX$33-DX35-INDEX(Sheep!$V$358:$V$365,DX34,1))&gt;(DX$33-DY$33),(DX$33-DX35-INDEX(Sheep!$V$358:$V$365,DX34,1))&lt;=0),"Scan-"  &amp;DX34,""),"")
&amp;IFERROR(IF(AND((DX$33-DX35-150                                                                            )&gt;(DX$33-DY$33),(DX$33-DX35-150                                                                             )&lt;=0),"Birth-" &amp;DX34,""),"")
&amp;IFERROR(IF(AND((DX$33-DX35-150-Sheep!$R$351                                           )&gt;(DX$33-DY$33),(DX$33-DX35-150-Sheep!$R$351                                            )&lt;=0),"Wean-"&amp;DX34,""),"")
&amp;IFERROR(IF(AND((DX$33-DX35-150-Sheep!$R$352                                           )&gt;(DX$33-DY$33),(DX$33-DX35-150-Sheep!$R$352                                            )&lt;=0),"Alt1-"   &amp;DX34,""),"")
&amp;IFERROR(IF(AND((DX$33-DX35-150-Sheep!$R$353                                           )&gt;(DX$33-DY$33),(DX$33-DX35-150-Sheep!$R$353                                            )&lt;=0),"Alt2-"   &amp;DX34,""),"")</f>
        <v/>
      </c>
      <c r="DY36" s="274" t="str">
        <f xml:space="preserve">                    IF(AND((DY$33                                  -Sheep!$N$248                               )&gt;(DY$33-DZ$33),(DY$33                                  -Sheep!$N$248                                )&lt;=0),"Born","")
&amp;                   IF(AND((DY$33-Sheep!$R$351-Sheep!$N$248                                )&gt;(DY$33-DZ$33),(DY$33-Sheep!$R$351-Sheep!$N$248                                )&lt;=0),"WeanStd","")
&amp;                   IF(AND((DY$33-Sheep!$R$352-Sheep!$N$248                                )&gt;(DY$33-DZ$33),(DY$33-Sheep!$R$352-Sheep!$N$248                                )&lt;=0),"WeanAlt1","")
&amp;                   IF(AND((DY$33-Sheep!$R$353-Sheep!$N$248                                )&gt;(DY$33-DZ$33),(DY$33-Sheep!$R$353-Sheep!$N$248                                )&lt;=0),"WeanAlt2","")
&amp;IFERROR(IF(AND((DY$33-DY35                                                                                     )&gt;(DY$33-DZ$33),(DY$33-DY35                                                                                     )&lt;=0),"Join-"    &amp;DY34,""),"")
&amp;IFERROR(IF(AND((DY$33-DY35-INDEX(Sheep!$V$358:$V$365,DY34,1))&gt;(DY$33-DZ$33),(DY$33-DY35-INDEX(Sheep!$V$358:$V$365,DY34,1))&lt;=0),"Scan-"  &amp;DY34,""),"")
&amp;IFERROR(IF(AND((DY$33-DY35-150                                                                            )&gt;(DY$33-DZ$33),(DY$33-DY35-150                                                                             )&lt;=0),"Birth-" &amp;DY34,""),"")
&amp;IFERROR(IF(AND((DY$33-DY35-150-Sheep!$R$351                                           )&gt;(DY$33-DZ$33),(DY$33-DY35-150-Sheep!$R$351                                            )&lt;=0),"Wean-"&amp;DY34,""),"")
&amp;IFERROR(IF(AND((DY$33-DY35-150-Sheep!$R$352                                           )&gt;(DY$33-DZ$33),(DY$33-DY35-150-Sheep!$R$352                                            )&lt;=0),"Alt1-"   &amp;DY34,""),"")
&amp;IFERROR(IF(AND((DY$33-DY35-150-Sheep!$R$353                                           )&gt;(DY$33-DZ$33),(DY$33-DY35-150-Sheep!$R$353                                            )&lt;=0),"Alt2-"   &amp;DY34,""),"")</f>
        <v/>
      </c>
      <c r="DZ36" s="274" t="str">
        <f xml:space="preserve">                    IF(AND((DZ$33                                  -Sheep!$N$248                               )&gt;(DZ$33-EA$33),(DZ$33                                  -Sheep!$N$248                                )&lt;=0),"Born","")
&amp;                   IF(AND((DZ$33-Sheep!$R$351-Sheep!$N$248                                )&gt;(DZ$33-EA$33),(DZ$33-Sheep!$R$351-Sheep!$N$248                                )&lt;=0),"WeanStd","")
&amp;                   IF(AND((DZ$33-Sheep!$R$352-Sheep!$N$248                                )&gt;(DZ$33-EA$33),(DZ$33-Sheep!$R$352-Sheep!$N$248                                )&lt;=0),"WeanAlt1","")
&amp;                   IF(AND((DZ$33-Sheep!$R$353-Sheep!$N$248                                )&gt;(DZ$33-EA$33),(DZ$33-Sheep!$R$353-Sheep!$N$248                                )&lt;=0),"WeanAlt2","")
&amp;IFERROR(IF(AND((DZ$33-DZ35                                                                                     )&gt;(DZ$33-EA$33),(DZ$33-DZ35                                                                                     )&lt;=0),"Join-"    &amp;DZ34,""),"")
&amp;IFERROR(IF(AND((DZ$33-DZ35-INDEX(Sheep!$V$358:$V$365,DZ34,1))&gt;(DZ$33-EA$33),(DZ$33-DZ35-INDEX(Sheep!$V$358:$V$365,DZ34,1))&lt;=0),"Scan-"  &amp;DZ34,""),"")
&amp;IFERROR(IF(AND((DZ$33-DZ35-150                                                                            )&gt;(DZ$33-EA$33),(DZ$33-DZ35-150                                                                             )&lt;=0),"Birth-" &amp;DZ34,""),"")
&amp;IFERROR(IF(AND((DZ$33-DZ35-150-Sheep!$R$351                                           )&gt;(DZ$33-EA$33),(DZ$33-DZ35-150-Sheep!$R$351                                            )&lt;=0),"Wean-"&amp;DZ34,""),"")
&amp;IFERROR(IF(AND((DZ$33-DZ35-150-Sheep!$R$352                                           )&gt;(DZ$33-EA$33),(DZ$33-DZ35-150-Sheep!$R$352                                            )&lt;=0),"Alt1-"   &amp;DZ34,""),"")
&amp;IFERROR(IF(AND((DZ$33-DZ35-150-Sheep!$R$353                                           )&gt;(DZ$33-EA$33),(DZ$33-DZ35-150-Sheep!$R$353                                            )&lt;=0),"Alt2-"   &amp;DZ34,""),"")</f>
        <v/>
      </c>
      <c r="EA36" s="274" t="str">
        <f xml:space="preserve">                    IF(AND((EA$33                                  -Sheep!$N$248                               )&gt;(EA$33-EB$33),(EA$33                                  -Sheep!$N$248                                )&lt;=0),"Born","")
&amp;                   IF(AND((EA$33-Sheep!$R$351-Sheep!$N$248                                )&gt;(EA$33-EB$33),(EA$33-Sheep!$R$351-Sheep!$N$248                                )&lt;=0),"WeanStd","")
&amp;                   IF(AND((EA$33-Sheep!$R$352-Sheep!$N$248                                )&gt;(EA$33-EB$33),(EA$33-Sheep!$R$352-Sheep!$N$248                                )&lt;=0),"WeanAlt1","")
&amp;                   IF(AND((EA$33-Sheep!$R$353-Sheep!$N$248                                )&gt;(EA$33-EB$33),(EA$33-Sheep!$R$353-Sheep!$N$248                                )&lt;=0),"WeanAlt2","")
&amp;IFERROR(IF(AND((EA$33-EA35                                                                                     )&gt;(EA$33-EB$33),(EA$33-EA35                                                                                     )&lt;=0),"Join-"    &amp;EA34,""),"")
&amp;IFERROR(IF(AND((EA$33-EA35-INDEX(Sheep!$V$358:$V$365,EA34,1))&gt;(EA$33-EB$33),(EA$33-EA35-INDEX(Sheep!$V$358:$V$365,EA34,1))&lt;=0),"Scan-"  &amp;EA34,""),"")
&amp;IFERROR(IF(AND((EA$33-EA35-150                                                                            )&gt;(EA$33-EB$33),(EA$33-EA35-150                                                                             )&lt;=0),"Birth-" &amp;EA34,""),"")
&amp;IFERROR(IF(AND((EA$33-EA35-150-Sheep!$R$351                                           )&gt;(EA$33-EB$33),(EA$33-EA35-150-Sheep!$R$351                                            )&lt;=0),"Wean-"&amp;EA34,""),"")
&amp;IFERROR(IF(AND((EA$33-EA35-150-Sheep!$R$352                                           )&gt;(EA$33-EB$33),(EA$33-EA35-150-Sheep!$R$352                                            )&lt;=0),"Alt1-"   &amp;EA34,""),"")
&amp;IFERROR(IF(AND((EA$33-EA35-150-Sheep!$R$353                                           )&gt;(EA$33-EB$33),(EA$33-EA35-150-Sheep!$R$353                                            )&lt;=0),"Alt2-"   &amp;EA34,""),"")</f>
        <v/>
      </c>
      <c r="EB36" s="274" t="str">
        <f xml:space="preserve">                    IF(AND((EB$33                                  -Sheep!$N$248                               )&gt;(EB$33-EC$33),(EB$33                                  -Sheep!$N$248                                )&lt;=0),"Born","")
&amp;                   IF(AND((EB$33-Sheep!$R$351-Sheep!$N$248                                )&gt;(EB$33-EC$33),(EB$33-Sheep!$R$351-Sheep!$N$248                                )&lt;=0),"WeanStd","")
&amp;                   IF(AND((EB$33-Sheep!$R$352-Sheep!$N$248                                )&gt;(EB$33-EC$33),(EB$33-Sheep!$R$352-Sheep!$N$248                                )&lt;=0),"WeanAlt1","")
&amp;                   IF(AND((EB$33-Sheep!$R$353-Sheep!$N$248                                )&gt;(EB$33-EC$33),(EB$33-Sheep!$R$353-Sheep!$N$248                                )&lt;=0),"WeanAlt2","")
&amp;IFERROR(IF(AND((EB$33-EB35                                                                                     )&gt;(EB$33-EC$33),(EB$33-EB35                                                                                     )&lt;=0),"Join-"    &amp;EB34,""),"")
&amp;IFERROR(IF(AND((EB$33-EB35-INDEX(Sheep!$V$358:$V$365,EB34,1))&gt;(EB$33-EC$33),(EB$33-EB35-INDEX(Sheep!$V$358:$V$365,EB34,1))&lt;=0),"Scan-"  &amp;EB34,""),"")
&amp;IFERROR(IF(AND((EB$33-EB35-150                                                                            )&gt;(EB$33-EC$33),(EB$33-EB35-150                                                                             )&lt;=0),"Birth-" &amp;EB34,""),"")
&amp;IFERROR(IF(AND((EB$33-EB35-150-Sheep!$R$351                                           )&gt;(EB$33-EC$33),(EB$33-EB35-150-Sheep!$R$351                                            )&lt;=0),"Wean-"&amp;EB34,""),"")
&amp;IFERROR(IF(AND((EB$33-EB35-150-Sheep!$R$352                                           )&gt;(EB$33-EC$33),(EB$33-EB35-150-Sheep!$R$352                                            )&lt;=0),"Alt1-"   &amp;EB34,""),"")
&amp;IFERROR(IF(AND((EB$33-EB35-150-Sheep!$R$353                                           )&gt;(EB$33-EC$33),(EB$33-EB35-150-Sheep!$R$353                                            )&lt;=0),"Alt2-"   &amp;EB34,""),"")</f>
        <v/>
      </c>
      <c r="EC36" s="274" t="str">
        <f xml:space="preserve">                    IF(AND((EC$33                                  -Sheep!$N$248                               )&gt;(EC$33-ED$33),(EC$33                                  -Sheep!$N$248                                )&lt;=0),"Born","")
&amp;                   IF(AND((EC$33-Sheep!$R$351-Sheep!$N$248                                )&gt;(EC$33-ED$33),(EC$33-Sheep!$R$351-Sheep!$N$248                                )&lt;=0),"WeanStd","")
&amp;                   IF(AND((EC$33-Sheep!$R$352-Sheep!$N$248                                )&gt;(EC$33-ED$33),(EC$33-Sheep!$R$352-Sheep!$N$248                                )&lt;=0),"WeanAlt1","")
&amp;                   IF(AND((EC$33-Sheep!$R$353-Sheep!$N$248                                )&gt;(EC$33-ED$33),(EC$33-Sheep!$R$353-Sheep!$N$248                                )&lt;=0),"WeanAlt2","")
&amp;IFERROR(IF(AND((EC$33-EC35                                                                                     )&gt;(EC$33-ED$33),(EC$33-EC35                                                                                     )&lt;=0),"Join-"    &amp;EC34,""),"")
&amp;IFERROR(IF(AND((EC$33-EC35-INDEX(Sheep!$V$358:$V$365,EC34,1))&gt;(EC$33-ED$33),(EC$33-EC35-INDEX(Sheep!$V$358:$V$365,EC34,1))&lt;=0),"Scan-"  &amp;EC34,""),"")
&amp;IFERROR(IF(AND((EC$33-EC35-150                                                                            )&gt;(EC$33-ED$33),(EC$33-EC35-150                                                                             )&lt;=0),"Birth-" &amp;EC34,""),"")
&amp;IFERROR(IF(AND((EC$33-EC35-150-Sheep!$R$351                                           )&gt;(EC$33-ED$33),(EC$33-EC35-150-Sheep!$R$351                                            )&lt;=0),"Wean-"&amp;EC34,""),"")
&amp;IFERROR(IF(AND((EC$33-EC35-150-Sheep!$R$352                                           )&gt;(EC$33-ED$33),(EC$33-EC35-150-Sheep!$R$352                                            )&lt;=0),"Alt1-"   &amp;EC34,""),"")
&amp;IFERROR(IF(AND((EC$33-EC35-150-Sheep!$R$353                                           )&gt;(EC$33-ED$33),(EC$33-EC35-150-Sheep!$R$353                                            )&lt;=0),"Alt2-"   &amp;EC34,""),"")</f>
        <v/>
      </c>
      <c r="ED36" s="274" t="str">
        <f xml:space="preserve">                    IF(AND((ED$33                                  -Sheep!$N$248                               )&gt;(ED$33-EE$33),(ED$33                                  -Sheep!$N$248                                )&lt;=0),"Born","")
&amp;                   IF(AND((ED$33-Sheep!$R$351-Sheep!$N$248                                )&gt;(ED$33-EE$33),(ED$33-Sheep!$R$351-Sheep!$N$248                                )&lt;=0),"WeanStd","")
&amp;                   IF(AND((ED$33-Sheep!$R$352-Sheep!$N$248                                )&gt;(ED$33-EE$33),(ED$33-Sheep!$R$352-Sheep!$N$248                                )&lt;=0),"WeanAlt1","")
&amp;                   IF(AND((ED$33-Sheep!$R$353-Sheep!$N$248                                )&gt;(ED$33-EE$33),(ED$33-Sheep!$R$353-Sheep!$N$248                                )&lt;=0),"WeanAlt2","")
&amp;IFERROR(IF(AND((ED$33-ED35                                                                                     )&gt;(ED$33-EE$33),(ED$33-ED35                                                                                     )&lt;=0),"Join-"    &amp;ED34,""),"")
&amp;IFERROR(IF(AND((ED$33-ED35-INDEX(Sheep!$V$358:$V$365,ED34,1))&gt;(ED$33-EE$33),(ED$33-ED35-INDEX(Sheep!$V$358:$V$365,ED34,1))&lt;=0),"Scan-"  &amp;ED34,""),"")
&amp;IFERROR(IF(AND((ED$33-ED35-150                                                                            )&gt;(ED$33-EE$33),(ED$33-ED35-150                                                                             )&lt;=0),"Birth-" &amp;ED34,""),"")
&amp;IFERROR(IF(AND((ED$33-ED35-150-Sheep!$R$351                                           )&gt;(ED$33-EE$33),(ED$33-ED35-150-Sheep!$R$351                                            )&lt;=0),"Wean-"&amp;ED34,""),"")
&amp;IFERROR(IF(AND((ED$33-ED35-150-Sheep!$R$352                                           )&gt;(ED$33-EE$33),(ED$33-ED35-150-Sheep!$R$352                                            )&lt;=0),"Alt1-"   &amp;ED34,""),"")
&amp;IFERROR(IF(AND((ED$33-ED35-150-Sheep!$R$353                                           )&gt;(ED$33-EE$33),(ED$33-ED35-150-Sheep!$R$353                                            )&lt;=0),"Alt2-"   &amp;ED34,""),"")</f>
        <v>Birth-2</v>
      </c>
      <c r="EE36" s="274" t="str">
        <f xml:space="preserve">                    IF(AND((EE$33                                  -Sheep!$N$248                               )&gt;(EE$33-EF$33),(EE$33                                  -Sheep!$N$248                                )&lt;=0),"Born","")
&amp;                   IF(AND((EE$33-Sheep!$R$351-Sheep!$N$248                                )&gt;(EE$33-EF$33),(EE$33-Sheep!$R$351-Sheep!$N$248                                )&lt;=0),"WeanStd","")
&amp;                   IF(AND((EE$33-Sheep!$R$352-Sheep!$N$248                                )&gt;(EE$33-EF$33),(EE$33-Sheep!$R$352-Sheep!$N$248                                )&lt;=0),"WeanAlt1","")
&amp;                   IF(AND((EE$33-Sheep!$R$353-Sheep!$N$248                                )&gt;(EE$33-EF$33),(EE$33-Sheep!$R$353-Sheep!$N$248                                )&lt;=0),"WeanAlt2","")
&amp;IFERROR(IF(AND((EE$33-EE35                                                                                     )&gt;(EE$33-EF$33),(EE$33-EE35                                                                                     )&lt;=0),"Join-"    &amp;EE34,""),"")
&amp;IFERROR(IF(AND((EE$33-EE35-INDEX(Sheep!$V$358:$V$365,EE34,1))&gt;(EE$33-EF$33),(EE$33-EE35-INDEX(Sheep!$V$358:$V$365,EE34,1))&lt;=0),"Scan-"  &amp;EE34,""),"")
&amp;IFERROR(IF(AND((EE$33-EE35-150                                                                            )&gt;(EE$33-EF$33),(EE$33-EE35-150                                                                             )&lt;=0),"Birth-" &amp;EE34,""),"")
&amp;IFERROR(IF(AND((EE$33-EE35-150-Sheep!$R$351                                           )&gt;(EE$33-EF$33),(EE$33-EE35-150-Sheep!$R$351                                            )&lt;=0),"Wean-"&amp;EE34,""),"")
&amp;IFERROR(IF(AND((EE$33-EE35-150-Sheep!$R$352                                           )&gt;(EE$33-EF$33),(EE$33-EE35-150-Sheep!$R$352                                            )&lt;=0),"Alt1-"   &amp;EE34,""),"")
&amp;IFERROR(IF(AND((EE$33-EE35-150-Sheep!$R$353                                           )&gt;(EE$33-EF$33),(EE$33-EE35-150-Sheep!$R$353                                            )&lt;=0),"Alt2-"   &amp;EE34,""),"")</f>
        <v/>
      </c>
      <c r="EF36" s="274" t="str">
        <f xml:space="preserve">                    IF(AND((EF$33                                  -Sheep!$N$248                               )&gt;(EF$33-EG$33),(EF$33                                  -Sheep!$N$248                                )&lt;=0),"Born","")
&amp;                   IF(AND((EF$33-Sheep!$R$351-Sheep!$N$248                                )&gt;(EF$33-EG$33),(EF$33-Sheep!$R$351-Sheep!$N$248                                )&lt;=0),"WeanStd","")
&amp;                   IF(AND((EF$33-Sheep!$R$352-Sheep!$N$248                                )&gt;(EF$33-EG$33),(EF$33-Sheep!$R$352-Sheep!$N$248                                )&lt;=0),"WeanAlt1","")
&amp;                   IF(AND((EF$33-Sheep!$R$353-Sheep!$N$248                                )&gt;(EF$33-EG$33),(EF$33-Sheep!$R$353-Sheep!$N$248                                )&lt;=0),"WeanAlt2","")
&amp;IFERROR(IF(AND((EF$33-EF35                                                                                     )&gt;(EF$33-EG$33),(EF$33-EF35                                                                                     )&lt;=0),"Join-"    &amp;EF34,""),"")
&amp;IFERROR(IF(AND((EF$33-EF35-INDEX(Sheep!$V$358:$V$365,EF34,1))&gt;(EF$33-EG$33),(EF$33-EF35-INDEX(Sheep!$V$358:$V$365,EF34,1))&lt;=0),"Scan-"  &amp;EF34,""),"")
&amp;IFERROR(IF(AND((EF$33-EF35-150                                                                            )&gt;(EF$33-EG$33),(EF$33-EF35-150                                                                             )&lt;=0),"Birth-" &amp;EF34,""),"")
&amp;IFERROR(IF(AND((EF$33-EF35-150-Sheep!$R$351                                           )&gt;(EF$33-EG$33),(EF$33-EF35-150-Sheep!$R$351                                            )&lt;=0),"Wean-"&amp;EF34,""),"")
&amp;IFERROR(IF(AND((EF$33-EF35-150-Sheep!$R$352                                           )&gt;(EF$33-EG$33),(EF$33-EF35-150-Sheep!$R$352                                            )&lt;=0),"Alt1-"   &amp;EF34,""),"")
&amp;IFERROR(IF(AND((EF$33-EF35-150-Sheep!$R$353                                           )&gt;(EF$33-EG$33),(EF$33-EF35-150-Sheep!$R$353                                            )&lt;=0),"Alt2-"   &amp;EF34,""),"")</f>
        <v/>
      </c>
      <c r="EG36" s="274" t="str">
        <f xml:space="preserve">                    IF(AND((EG$33                                  -Sheep!$N$248                               )&gt;(EG$33-EH$33),(EG$33                                  -Sheep!$N$248                                )&lt;=0),"Born","")
&amp;                   IF(AND((EG$33-Sheep!$R$351-Sheep!$N$248                                )&gt;(EG$33-EH$33),(EG$33-Sheep!$R$351-Sheep!$N$248                                )&lt;=0),"WeanStd","")
&amp;                   IF(AND((EG$33-Sheep!$R$352-Sheep!$N$248                                )&gt;(EG$33-EH$33),(EG$33-Sheep!$R$352-Sheep!$N$248                                )&lt;=0),"WeanAlt1","")
&amp;                   IF(AND((EG$33-Sheep!$R$353-Sheep!$N$248                                )&gt;(EG$33-EH$33),(EG$33-Sheep!$R$353-Sheep!$N$248                                )&lt;=0),"WeanAlt2","")
&amp;IFERROR(IF(AND((EG$33-EG35                                                                                     )&gt;(EG$33-EH$33),(EG$33-EG35                                                                                     )&lt;=0),"Join-"    &amp;EG34,""),"")
&amp;IFERROR(IF(AND((EG$33-EG35-INDEX(Sheep!$V$358:$V$365,EG34,1))&gt;(EG$33-EH$33),(EG$33-EG35-INDEX(Sheep!$V$358:$V$365,EG34,1))&lt;=0),"Scan-"  &amp;EG34,""),"")
&amp;IFERROR(IF(AND((EG$33-EG35-150                                                                            )&gt;(EG$33-EH$33),(EG$33-EG35-150                                                                             )&lt;=0),"Birth-" &amp;EG34,""),"")
&amp;IFERROR(IF(AND((EG$33-EG35-150-Sheep!$R$351                                           )&gt;(EG$33-EH$33),(EG$33-EG35-150-Sheep!$R$351                                            )&lt;=0),"Wean-"&amp;EG34,""),"")
&amp;IFERROR(IF(AND((EG$33-EG35-150-Sheep!$R$352                                           )&gt;(EG$33-EH$33),(EG$33-EG35-150-Sheep!$R$352                                            )&lt;=0),"Alt1-"   &amp;EG34,""),"")
&amp;IFERROR(IF(AND((EG$33-EG35-150-Sheep!$R$353                                           )&gt;(EG$33-EH$33),(EG$33-EG35-150-Sheep!$R$353                                            )&lt;=0),"Alt2-"   &amp;EG34,""),"")</f>
        <v/>
      </c>
      <c r="EH36" s="274" t="str">
        <f xml:space="preserve">                    IF(AND((EH$33                                  -Sheep!$N$248                               )&gt;(EH$33-EI$33),(EH$33                                  -Sheep!$N$248                                )&lt;=0),"Born","")
&amp;                   IF(AND((EH$33-Sheep!$R$351-Sheep!$N$248                                )&gt;(EH$33-EI$33),(EH$33-Sheep!$R$351-Sheep!$N$248                                )&lt;=0),"WeanStd","")
&amp;                   IF(AND((EH$33-Sheep!$R$352-Sheep!$N$248                                )&gt;(EH$33-EI$33),(EH$33-Sheep!$R$352-Sheep!$N$248                                )&lt;=0),"WeanAlt1","")
&amp;                   IF(AND((EH$33-Sheep!$R$353-Sheep!$N$248                                )&gt;(EH$33-EI$33),(EH$33-Sheep!$R$353-Sheep!$N$248                                )&lt;=0),"WeanAlt2","")
&amp;IFERROR(IF(AND((EH$33-EH35                                                                                     )&gt;(EH$33-EI$33),(EH$33-EH35                                                                                     )&lt;=0),"Join-"    &amp;EH34,""),"")
&amp;IFERROR(IF(AND((EH$33-EH35-INDEX(Sheep!$V$358:$V$365,EH34,1))&gt;(EH$33-EI$33),(EH$33-EH35-INDEX(Sheep!$V$358:$V$365,EH34,1))&lt;=0),"Scan-"  &amp;EH34,""),"")
&amp;IFERROR(IF(AND((EH$33-EH35-150                                                                            )&gt;(EH$33-EI$33),(EH$33-EH35-150                                                                             )&lt;=0),"Birth-" &amp;EH34,""),"")
&amp;IFERROR(IF(AND((EH$33-EH35-150-Sheep!$R$351                                           )&gt;(EH$33-EI$33),(EH$33-EH35-150-Sheep!$R$351                                            )&lt;=0),"Wean-"&amp;EH34,""),"")
&amp;IFERROR(IF(AND((EH$33-EH35-150-Sheep!$R$352                                           )&gt;(EH$33-EI$33),(EH$33-EH35-150-Sheep!$R$352                                            )&lt;=0),"Alt1-"   &amp;EH34,""),"")
&amp;IFERROR(IF(AND((EH$33-EH35-150-Sheep!$R$353                                           )&gt;(EH$33-EI$33),(EH$33-EH35-150-Sheep!$R$353                                            )&lt;=0),"Alt2-"   &amp;EH34,""),"")</f>
        <v/>
      </c>
      <c r="EI36" s="274" t="str">
        <f xml:space="preserve">                    IF(AND((EI$33                                  -Sheep!$N$248                               )&gt;(EI$33-EJ$33),(EI$33                                  -Sheep!$N$248                                )&lt;=0),"Born","")
&amp;                   IF(AND((EI$33-Sheep!$R$351-Sheep!$N$248                                )&gt;(EI$33-EJ$33),(EI$33-Sheep!$R$351-Sheep!$N$248                                )&lt;=0),"WeanStd","")
&amp;                   IF(AND((EI$33-Sheep!$R$352-Sheep!$N$248                                )&gt;(EI$33-EJ$33),(EI$33-Sheep!$R$352-Sheep!$N$248                                )&lt;=0),"WeanAlt1","")
&amp;                   IF(AND((EI$33-Sheep!$R$353-Sheep!$N$248                                )&gt;(EI$33-EJ$33),(EI$33-Sheep!$R$353-Sheep!$N$248                                )&lt;=0),"WeanAlt2","")
&amp;IFERROR(IF(AND((EI$33-EI35                                                                                     )&gt;(EI$33-EJ$33),(EI$33-EI35                                                                                     )&lt;=0),"Join-"    &amp;EI34,""),"")
&amp;IFERROR(IF(AND((EI$33-EI35-INDEX(Sheep!$V$358:$V$365,EI34,1))&gt;(EI$33-EJ$33),(EI$33-EI35-INDEX(Sheep!$V$358:$V$365,EI34,1))&lt;=0),"Scan-"  &amp;EI34,""),"")
&amp;IFERROR(IF(AND((EI$33-EI35-150                                                                            )&gt;(EI$33-EJ$33),(EI$33-EI35-150                                                                             )&lt;=0),"Birth-" &amp;EI34,""),"")
&amp;IFERROR(IF(AND((EI$33-EI35-150-Sheep!$R$351                                           )&gt;(EI$33-EJ$33),(EI$33-EI35-150-Sheep!$R$351                                            )&lt;=0),"Wean-"&amp;EI34,""),"")
&amp;IFERROR(IF(AND((EI$33-EI35-150-Sheep!$R$352                                           )&gt;(EI$33-EJ$33),(EI$33-EI35-150-Sheep!$R$352                                            )&lt;=0),"Alt1-"   &amp;EI34,""),"")
&amp;IFERROR(IF(AND((EI$33-EI35-150-Sheep!$R$353                                           )&gt;(EI$33-EJ$33),(EI$33-EI35-150-Sheep!$R$353                                            )&lt;=0),"Alt2-"   &amp;EI34,""),"")</f>
        <v/>
      </c>
      <c r="EJ36" s="274" t="str">
        <f xml:space="preserve">                    IF(AND((EJ$33                                  -Sheep!$N$248                               )&gt;(EJ$33-EK$33),(EJ$33                                  -Sheep!$N$248                                )&lt;=0),"Born","")
&amp;                   IF(AND((EJ$33-Sheep!$R$351-Sheep!$N$248                                )&gt;(EJ$33-EK$33),(EJ$33-Sheep!$R$351-Sheep!$N$248                                )&lt;=0),"WeanStd","")
&amp;                   IF(AND((EJ$33-Sheep!$R$352-Sheep!$N$248                                )&gt;(EJ$33-EK$33),(EJ$33-Sheep!$R$352-Sheep!$N$248                                )&lt;=0),"WeanAlt1","")
&amp;                   IF(AND((EJ$33-Sheep!$R$353-Sheep!$N$248                                )&gt;(EJ$33-EK$33),(EJ$33-Sheep!$R$353-Sheep!$N$248                                )&lt;=0),"WeanAlt2","")
&amp;IFERROR(IF(AND((EJ$33-EJ35                                                                                     )&gt;(EJ$33-EK$33),(EJ$33-EJ35                                                                                     )&lt;=0),"Join-"    &amp;EJ34,""),"")
&amp;IFERROR(IF(AND((EJ$33-EJ35-INDEX(Sheep!$V$358:$V$365,EJ34,1))&gt;(EJ$33-EK$33),(EJ$33-EJ35-INDEX(Sheep!$V$358:$V$365,EJ34,1))&lt;=0),"Scan-"  &amp;EJ34,""),"")
&amp;IFERROR(IF(AND((EJ$33-EJ35-150                                                                            )&gt;(EJ$33-EK$33),(EJ$33-EJ35-150                                                                             )&lt;=0),"Birth-" &amp;EJ34,""),"")
&amp;IFERROR(IF(AND((EJ$33-EJ35-150-Sheep!$R$351                                           )&gt;(EJ$33-EK$33),(EJ$33-EJ35-150-Sheep!$R$351                                            )&lt;=0),"Wean-"&amp;EJ34,""),"")
&amp;IFERROR(IF(AND((EJ$33-EJ35-150-Sheep!$R$352                                           )&gt;(EJ$33-EK$33),(EJ$33-EJ35-150-Sheep!$R$352                                            )&lt;=0),"Alt1-"   &amp;EJ34,""),"")
&amp;IFERROR(IF(AND((EJ$33-EJ35-150-Sheep!$R$353                                           )&gt;(EJ$33-EK$33),(EJ$33-EJ35-150-Sheep!$R$353                                            )&lt;=0),"Alt2-"   &amp;EJ34,""),"")</f>
        <v/>
      </c>
      <c r="EK36" s="274" t="str">
        <f xml:space="preserve">                    IF(AND((EK$33                                  -Sheep!$N$248                               )&gt;(EK$33-EL$33),(EK$33                                  -Sheep!$N$248                                )&lt;=0),"Born","")
&amp;                   IF(AND((EK$33-Sheep!$R$351-Sheep!$N$248                                )&gt;(EK$33-EL$33),(EK$33-Sheep!$R$351-Sheep!$N$248                                )&lt;=0),"WeanStd","")
&amp;                   IF(AND((EK$33-Sheep!$R$352-Sheep!$N$248                                )&gt;(EK$33-EL$33),(EK$33-Sheep!$R$352-Sheep!$N$248                                )&lt;=0),"WeanAlt1","")
&amp;                   IF(AND((EK$33-Sheep!$R$353-Sheep!$N$248                                )&gt;(EK$33-EL$33),(EK$33-Sheep!$R$353-Sheep!$N$248                                )&lt;=0),"WeanAlt2","")
&amp;IFERROR(IF(AND((EK$33-EK35                                                                                     )&gt;(EK$33-EL$33),(EK$33-EK35                                                                                     )&lt;=0),"Join-"    &amp;EK34,""),"")
&amp;IFERROR(IF(AND((EK$33-EK35-INDEX(Sheep!$V$358:$V$365,EK34,1))&gt;(EK$33-EL$33),(EK$33-EK35-INDEX(Sheep!$V$358:$V$365,EK34,1))&lt;=0),"Scan-"  &amp;EK34,""),"")
&amp;IFERROR(IF(AND((EK$33-EK35-150                                                                            )&gt;(EK$33-EL$33),(EK$33-EK35-150                                                                             )&lt;=0),"Birth-" &amp;EK34,""),"")
&amp;IFERROR(IF(AND((EK$33-EK35-150-Sheep!$R$351                                           )&gt;(EK$33-EL$33),(EK$33-EK35-150-Sheep!$R$351                                            )&lt;=0),"Wean-"&amp;EK34,""),"")
&amp;IFERROR(IF(AND((EK$33-EK35-150-Sheep!$R$352                                           )&gt;(EK$33-EL$33),(EK$33-EK35-150-Sheep!$R$352                                            )&lt;=0),"Alt1-"   &amp;EK34,""),"")
&amp;IFERROR(IF(AND((EK$33-EK35-150-Sheep!$R$353                                           )&gt;(EK$33-EL$33),(EK$33-EK35-150-Sheep!$R$353                                            )&lt;=0),"Alt2-"   &amp;EK34,""),"")</f>
        <v/>
      </c>
      <c r="EL36" s="274" t="str">
        <f xml:space="preserve">                    IF(AND((EL$33                                  -Sheep!$N$248                               )&gt;(EL$33-EM$33),(EL$33                                  -Sheep!$N$248                                )&lt;=0),"Born","")
&amp;                   IF(AND((EL$33-Sheep!$R$351-Sheep!$N$248                                )&gt;(EL$33-EM$33),(EL$33-Sheep!$R$351-Sheep!$N$248                                )&lt;=0),"WeanStd","")
&amp;                   IF(AND((EL$33-Sheep!$R$352-Sheep!$N$248                                )&gt;(EL$33-EM$33),(EL$33-Sheep!$R$352-Sheep!$N$248                                )&lt;=0),"WeanAlt1","")
&amp;                   IF(AND((EL$33-Sheep!$R$353-Sheep!$N$248                                )&gt;(EL$33-EM$33),(EL$33-Sheep!$R$353-Sheep!$N$248                                )&lt;=0),"WeanAlt2","")
&amp;IFERROR(IF(AND((EL$33-EL35                                                                                     )&gt;(EL$33-EM$33),(EL$33-EL35                                                                                     )&lt;=0),"Join-"    &amp;EL34,""),"")
&amp;IFERROR(IF(AND((EL$33-EL35-INDEX(Sheep!$V$358:$V$365,EL34,1))&gt;(EL$33-EM$33),(EL$33-EL35-INDEX(Sheep!$V$358:$V$365,EL34,1))&lt;=0),"Scan-"  &amp;EL34,""),"")
&amp;IFERROR(IF(AND((EL$33-EL35-150                                                                            )&gt;(EL$33-EM$33),(EL$33-EL35-150                                                                             )&lt;=0),"Birth-" &amp;EL34,""),"")
&amp;IFERROR(IF(AND((EL$33-EL35-150-Sheep!$R$351                                           )&gt;(EL$33-EM$33),(EL$33-EL35-150-Sheep!$R$351                                            )&lt;=0),"Wean-"&amp;EL34,""),"")
&amp;IFERROR(IF(AND((EL$33-EL35-150-Sheep!$R$352                                           )&gt;(EL$33-EM$33),(EL$33-EL35-150-Sheep!$R$352                                            )&lt;=0),"Alt1-"   &amp;EL34,""),"")
&amp;IFERROR(IF(AND((EL$33-EL35-150-Sheep!$R$353                                           )&gt;(EL$33-EM$33),(EL$33-EL35-150-Sheep!$R$353                                            )&lt;=0),"Alt2-"   &amp;EL34,""),"")</f>
        <v/>
      </c>
      <c r="EM36" s="274" t="str">
        <f xml:space="preserve">                    IF(AND((EM$33                                  -Sheep!$N$248                               )&gt;(EM$33-EN$33),(EM$33                                  -Sheep!$N$248                                )&lt;=0),"Born","")
&amp;                   IF(AND((EM$33-Sheep!$R$351-Sheep!$N$248                                )&gt;(EM$33-EN$33),(EM$33-Sheep!$R$351-Sheep!$N$248                                )&lt;=0),"WeanStd","")
&amp;                   IF(AND((EM$33-Sheep!$R$352-Sheep!$N$248                                )&gt;(EM$33-EN$33),(EM$33-Sheep!$R$352-Sheep!$N$248                                )&lt;=0),"WeanAlt1","")
&amp;                   IF(AND((EM$33-Sheep!$R$353-Sheep!$N$248                                )&gt;(EM$33-EN$33),(EM$33-Sheep!$R$353-Sheep!$N$248                                )&lt;=0),"WeanAlt2","")
&amp;IFERROR(IF(AND((EM$33-EM35                                                                                     )&gt;(EM$33-EN$33),(EM$33-EM35                                                                                     )&lt;=0),"Join-"    &amp;EM34,""),"")
&amp;IFERROR(IF(AND((EM$33-EM35-INDEX(Sheep!$V$358:$V$365,EM34,1))&gt;(EM$33-EN$33),(EM$33-EM35-INDEX(Sheep!$V$358:$V$365,EM34,1))&lt;=0),"Scan-"  &amp;EM34,""),"")
&amp;IFERROR(IF(AND((EM$33-EM35-150                                                                            )&gt;(EM$33-EN$33),(EM$33-EM35-150                                                                             )&lt;=0),"Birth-" &amp;EM34,""),"")
&amp;IFERROR(IF(AND((EM$33-EM35-150-Sheep!$R$351                                           )&gt;(EM$33-EN$33),(EM$33-EM35-150-Sheep!$R$351                                            )&lt;=0),"Wean-"&amp;EM34,""),"")
&amp;IFERROR(IF(AND((EM$33-EM35-150-Sheep!$R$352                                           )&gt;(EM$33-EN$33),(EM$33-EM35-150-Sheep!$R$352                                            )&lt;=0),"Alt1-"   &amp;EM34,""),"")
&amp;IFERROR(IF(AND((EM$33-EM35-150-Sheep!$R$353                                           )&gt;(EM$33-EN$33),(EM$33-EM35-150-Sheep!$R$353                                            )&lt;=0),"Alt2-"   &amp;EM34,""),"")</f>
        <v/>
      </c>
      <c r="EN36" s="274" t="str">
        <f xml:space="preserve">                    IF(AND((EN$33                                  -Sheep!$N$248                               )&gt;(EN$33-EO$33),(EN$33                                  -Sheep!$N$248                                )&lt;=0),"Born","")
&amp;                   IF(AND((EN$33-Sheep!$R$351-Sheep!$N$248                                )&gt;(EN$33-EO$33),(EN$33-Sheep!$R$351-Sheep!$N$248                                )&lt;=0),"WeanStd","")
&amp;                   IF(AND((EN$33-Sheep!$R$352-Sheep!$N$248                                )&gt;(EN$33-EO$33),(EN$33-Sheep!$R$352-Sheep!$N$248                                )&lt;=0),"WeanAlt1","")
&amp;                   IF(AND((EN$33-Sheep!$R$353-Sheep!$N$248                                )&gt;(EN$33-EO$33),(EN$33-Sheep!$R$353-Sheep!$N$248                                )&lt;=0),"WeanAlt2","")
&amp;IFERROR(IF(AND((EN$33-EN35                                                                                     )&gt;(EN$33-EO$33),(EN$33-EN35                                                                                     )&lt;=0),"Join-"    &amp;EN34,""),"")
&amp;IFERROR(IF(AND((EN$33-EN35-INDEX(Sheep!$V$358:$V$365,EN34,1))&gt;(EN$33-EO$33),(EN$33-EN35-INDEX(Sheep!$V$358:$V$365,EN34,1))&lt;=0),"Scan-"  &amp;EN34,""),"")
&amp;IFERROR(IF(AND((EN$33-EN35-150                                                                            )&gt;(EN$33-EO$33),(EN$33-EN35-150                                                                             )&lt;=0),"Birth-" &amp;EN34,""),"")
&amp;IFERROR(IF(AND((EN$33-EN35-150-Sheep!$R$351                                           )&gt;(EN$33-EO$33),(EN$33-EN35-150-Sheep!$R$351                                            )&lt;=0),"Wean-"&amp;EN34,""),"")
&amp;IFERROR(IF(AND((EN$33-EN35-150-Sheep!$R$352                                           )&gt;(EN$33-EO$33),(EN$33-EN35-150-Sheep!$R$352                                            )&lt;=0),"Alt1-"   &amp;EN34,""),"")
&amp;IFERROR(IF(AND((EN$33-EN35-150-Sheep!$R$353                                           )&gt;(EN$33-EO$33),(EN$33-EN35-150-Sheep!$R$353                                            )&lt;=0),"Alt2-"   &amp;EN34,""),"")</f>
        <v/>
      </c>
      <c r="EO36" s="274" t="str">
        <f xml:space="preserve">                    IF(AND((EO$33                                  -Sheep!$N$248                               )&gt;(EO$33-EP$33),(EO$33                                  -Sheep!$N$248                                )&lt;=0),"Born","")
&amp;                   IF(AND((EO$33-Sheep!$R$351-Sheep!$N$248                                )&gt;(EO$33-EP$33),(EO$33-Sheep!$R$351-Sheep!$N$248                                )&lt;=0),"WeanStd","")
&amp;                   IF(AND((EO$33-Sheep!$R$352-Sheep!$N$248                                )&gt;(EO$33-EP$33),(EO$33-Sheep!$R$352-Sheep!$N$248                                )&lt;=0),"WeanAlt1","")
&amp;                   IF(AND((EO$33-Sheep!$R$353-Sheep!$N$248                                )&gt;(EO$33-EP$33),(EO$33-Sheep!$R$353-Sheep!$N$248                                )&lt;=0),"WeanAlt2","")
&amp;IFERROR(IF(AND((EO$33-EO35                                                                                     )&gt;(EO$33-EP$33),(EO$33-EO35                                                                                     )&lt;=0),"Join-"    &amp;EO34,""),"")
&amp;IFERROR(IF(AND((EO$33-EO35-INDEX(Sheep!$V$358:$V$365,EO34,1))&gt;(EO$33-EP$33),(EO$33-EO35-INDEX(Sheep!$V$358:$V$365,EO34,1))&lt;=0),"Scan-"  &amp;EO34,""),"")
&amp;IFERROR(IF(AND((EO$33-EO35-150                                                                            )&gt;(EO$33-EP$33),(EO$33-EO35-150                                                                             )&lt;=0),"Birth-" &amp;EO34,""),"")
&amp;IFERROR(IF(AND((EO$33-EO35-150-Sheep!$R$351                                           )&gt;(EO$33-EP$33),(EO$33-EO35-150-Sheep!$R$351                                            )&lt;=0),"Wean-"&amp;EO34,""),"")
&amp;IFERROR(IF(AND((EO$33-EO35-150-Sheep!$R$352                                           )&gt;(EO$33-EP$33),(EO$33-EO35-150-Sheep!$R$352                                            )&lt;=0),"Alt1-"   &amp;EO34,""),"")
&amp;IFERROR(IF(AND((EO$33-EO35-150-Sheep!$R$353                                           )&gt;(EO$33-EP$33),(EO$33-EO35-150-Sheep!$R$353                                            )&lt;=0),"Alt2-"   &amp;EO34,""),"")</f>
        <v/>
      </c>
      <c r="EP36" s="274" t="str">
        <f xml:space="preserve">                    IF(AND((EP$33                                  -Sheep!$N$248                               )&gt;(EP$33-EQ$33),(EP$33                                  -Sheep!$N$248                                )&lt;=0),"Born","")
&amp;                   IF(AND((EP$33-Sheep!$R$351-Sheep!$N$248                                )&gt;(EP$33-EQ$33),(EP$33-Sheep!$R$351-Sheep!$N$248                                )&lt;=0),"WeanStd","")
&amp;                   IF(AND((EP$33-Sheep!$R$352-Sheep!$N$248                                )&gt;(EP$33-EQ$33),(EP$33-Sheep!$R$352-Sheep!$N$248                                )&lt;=0),"WeanAlt1","")
&amp;                   IF(AND((EP$33-Sheep!$R$353-Sheep!$N$248                                )&gt;(EP$33-EQ$33),(EP$33-Sheep!$R$353-Sheep!$N$248                                )&lt;=0),"WeanAlt2","")
&amp;IFERROR(IF(AND((EP$33-EP35                                                                                     )&gt;(EP$33-EQ$33),(EP$33-EP35                                                                                     )&lt;=0),"Join-"    &amp;EP34,""),"")
&amp;IFERROR(IF(AND((EP$33-EP35-INDEX(Sheep!$V$358:$V$365,EP34,1))&gt;(EP$33-EQ$33),(EP$33-EP35-INDEX(Sheep!$V$358:$V$365,EP34,1))&lt;=0),"Scan-"  &amp;EP34,""),"")
&amp;IFERROR(IF(AND((EP$33-EP35-150                                                                            )&gt;(EP$33-EQ$33),(EP$33-EP35-150                                                                             )&lt;=0),"Birth-" &amp;EP34,""),"")
&amp;IFERROR(IF(AND((EP$33-EP35-150-Sheep!$R$351                                           )&gt;(EP$33-EQ$33),(EP$33-EP35-150-Sheep!$R$351                                            )&lt;=0),"Wean-"&amp;EP34,""),"")
&amp;IFERROR(IF(AND((EP$33-EP35-150-Sheep!$R$352                                           )&gt;(EP$33-EQ$33),(EP$33-EP35-150-Sheep!$R$352                                            )&lt;=0),"Alt1-"   &amp;EP34,""),"")
&amp;IFERROR(IF(AND((EP$33-EP35-150-Sheep!$R$353                                           )&gt;(EP$33-EQ$33),(EP$33-EP35-150-Sheep!$R$353                                            )&lt;=0),"Alt2-"   &amp;EP34,""),"")</f>
        <v/>
      </c>
      <c r="EQ36" s="274" t="str">
        <f xml:space="preserve">                    IF(AND((EQ$33                                  -Sheep!$N$248                               )&gt;(EQ$33-ER$33),(EQ$33                                  -Sheep!$N$248                                )&lt;=0),"Born","")
&amp;                   IF(AND((EQ$33-Sheep!$R$351-Sheep!$N$248                                )&gt;(EQ$33-ER$33),(EQ$33-Sheep!$R$351-Sheep!$N$248                                )&lt;=0),"WeanStd","")
&amp;                   IF(AND((EQ$33-Sheep!$R$352-Sheep!$N$248                                )&gt;(EQ$33-ER$33),(EQ$33-Sheep!$R$352-Sheep!$N$248                                )&lt;=0),"WeanAlt1","")
&amp;                   IF(AND((EQ$33-Sheep!$R$353-Sheep!$N$248                                )&gt;(EQ$33-ER$33),(EQ$33-Sheep!$R$353-Sheep!$N$248                                )&lt;=0),"WeanAlt2","")
&amp;IFERROR(IF(AND((EQ$33-EQ35                                                                                     )&gt;(EQ$33-ER$33),(EQ$33-EQ35                                                                                     )&lt;=0),"Join-"    &amp;EQ34,""),"")
&amp;IFERROR(IF(AND((EQ$33-EQ35-INDEX(Sheep!$V$358:$V$365,EQ34,1))&gt;(EQ$33-ER$33),(EQ$33-EQ35-INDEX(Sheep!$V$358:$V$365,EQ34,1))&lt;=0),"Scan-"  &amp;EQ34,""),"")
&amp;IFERROR(IF(AND((EQ$33-EQ35-150                                                                            )&gt;(EQ$33-ER$33),(EQ$33-EQ35-150                                                                             )&lt;=0),"Birth-" &amp;EQ34,""),"")
&amp;IFERROR(IF(AND((EQ$33-EQ35-150-Sheep!$R$351                                           )&gt;(EQ$33-ER$33),(EQ$33-EQ35-150-Sheep!$R$351                                            )&lt;=0),"Wean-"&amp;EQ34,""),"")
&amp;IFERROR(IF(AND((EQ$33-EQ35-150-Sheep!$R$352                                           )&gt;(EQ$33-ER$33),(EQ$33-EQ35-150-Sheep!$R$352                                            )&lt;=0),"Alt1-"   &amp;EQ34,""),"")
&amp;IFERROR(IF(AND((EQ$33-EQ35-150-Sheep!$R$353                                           )&gt;(EQ$33-ER$33),(EQ$33-EQ35-150-Sheep!$R$353                                            )&lt;=0),"Alt2-"   &amp;EQ34,""),"")</f>
        <v>Wean-2</v>
      </c>
      <c r="ER36" s="274" t="str">
        <f xml:space="preserve">                    IF(AND((ER$33                                  -Sheep!$N$248                               )&gt;(ER$33-ES$33),(ER$33                                  -Sheep!$N$248                                )&lt;=0),"Born","")
&amp;                   IF(AND((ER$33-Sheep!$R$351-Sheep!$N$248                                )&gt;(ER$33-ES$33),(ER$33-Sheep!$R$351-Sheep!$N$248                                )&lt;=0),"WeanStd","")
&amp;                   IF(AND((ER$33-Sheep!$R$352-Sheep!$N$248                                )&gt;(ER$33-ES$33),(ER$33-Sheep!$R$352-Sheep!$N$248                                )&lt;=0),"WeanAlt1","")
&amp;                   IF(AND((ER$33-Sheep!$R$353-Sheep!$N$248                                )&gt;(ER$33-ES$33),(ER$33-Sheep!$R$353-Sheep!$N$248                                )&lt;=0),"WeanAlt2","")
&amp;IFERROR(IF(AND((ER$33-ER35                                                                                     )&gt;(ER$33-ES$33),(ER$33-ER35                                                                                     )&lt;=0),"Join-"    &amp;ER34,""),"")
&amp;IFERROR(IF(AND((ER$33-ER35-INDEX(Sheep!$V$358:$V$365,ER34,1))&gt;(ER$33-ES$33),(ER$33-ER35-INDEX(Sheep!$V$358:$V$365,ER34,1))&lt;=0),"Scan-"  &amp;ER34,""),"")
&amp;IFERROR(IF(AND((ER$33-ER35-150                                                                            )&gt;(ER$33-ES$33),(ER$33-ER35-150                                                                             )&lt;=0),"Birth-" &amp;ER34,""),"")
&amp;IFERROR(IF(AND((ER$33-ER35-150-Sheep!$R$351                                           )&gt;(ER$33-ES$33),(ER$33-ER35-150-Sheep!$R$351                                            )&lt;=0),"Wean-"&amp;ER34,""),"")
&amp;IFERROR(IF(AND((ER$33-ER35-150-Sheep!$R$352                                           )&gt;(ER$33-ES$33),(ER$33-ER35-150-Sheep!$R$352                                            )&lt;=0),"Alt1-"   &amp;ER34,""),"")
&amp;IFERROR(IF(AND((ER$33-ER35-150-Sheep!$R$353                                           )&gt;(ER$33-ES$33),(ER$33-ER35-150-Sheep!$R$353                                            )&lt;=0),"Alt2-"   &amp;ER34,""),"")</f>
        <v/>
      </c>
      <c r="ES36" s="274" t="str">
        <f xml:space="preserve">                    IF(AND((ES$33                                  -Sheep!$N$248                               )&gt;(ES$33-ET$33),(ES$33                                  -Sheep!$N$248                                )&lt;=0),"Born","")
&amp;                   IF(AND((ES$33-Sheep!$R$351-Sheep!$N$248                                )&gt;(ES$33-ET$33),(ES$33-Sheep!$R$351-Sheep!$N$248                                )&lt;=0),"WeanStd","")
&amp;                   IF(AND((ES$33-Sheep!$R$352-Sheep!$N$248                                )&gt;(ES$33-ET$33),(ES$33-Sheep!$R$352-Sheep!$N$248                                )&lt;=0),"WeanAlt1","")
&amp;                   IF(AND((ES$33-Sheep!$R$353-Sheep!$N$248                                )&gt;(ES$33-ET$33),(ES$33-Sheep!$R$353-Sheep!$N$248                                )&lt;=0),"WeanAlt2","")
&amp;IFERROR(IF(AND((ES$33-ES35                                                                                     )&gt;(ES$33-ET$33),(ES$33-ES35                                                                                     )&lt;=0),"Join-"    &amp;ES34,""),"")
&amp;IFERROR(IF(AND((ES$33-ES35-INDEX(Sheep!$V$358:$V$365,ES34,1))&gt;(ES$33-ET$33),(ES$33-ES35-INDEX(Sheep!$V$358:$V$365,ES34,1))&lt;=0),"Scan-"  &amp;ES34,""),"")
&amp;IFERROR(IF(AND((ES$33-ES35-150                                                                            )&gt;(ES$33-ET$33),(ES$33-ES35-150                                                                             )&lt;=0),"Birth-" &amp;ES34,""),"")
&amp;IFERROR(IF(AND((ES$33-ES35-150-Sheep!$R$351                                           )&gt;(ES$33-ET$33),(ES$33-ES35-150-Sheep!$R$351                                            )&lt;=0),"Wean-"&amp;ES34,""),"")
&amp;IFERROR(IF(AND((ES$33-ES35-150-Sheep!$R$352                                           )&gt;(ES$33-ET$33),(ES$33-ES35-150-Sheep!$R$352                                            )&lt;=0),"Alt1-"   &amp;ES34,""),"")
&amp;IFERROR(IF(AND((ES$33-ES35-150-Sheep!$R$353                                           )&gt;(ES$33-ET$33),(ES$33-ES35-150-Sheep!$R$353                                            )&lt;=0),"Alt2-"   &amp;ES34,""),"")</f>
        <v/>
      </c>
      <c r="ET36" s="274" t="str">
        <f xml:space="preserve">                    IF(AND((ET$33                                  -Sheep!$N$248                               )&gt;(ET$33-EU$33),(ET$33                                  -Sheep!$N$248                                )&lt;=0),"Born","")
&amp;                   IF(AND((ET$33-Sheep!$R$351-Sheep!$N$248                                )&gt;(ET$33-EU$33),(ET$33-Sheep!$R$351-Sheep!$N$248                                )&lt;=0),"WeanStd","")
&amp;                   IF(AND((ET$33-Sheep!$R$352-Sheep!$N$248                                )&gt;(ET$33-EU$33),(ET$33-Sheep!$R$352-Sheep!$N$248                                )&lt;=0),"WeanAlt1","")
&amp;                   IF(AND((ET$33-Sheep!$R$353-Sheep!$N$248                                )&gt;(ET$33-EU$33),(ET$33-Sheep!$R$353-Sheep!$N$248                                )&lt;=0),"WeanAlt2","")
&amp;IFERROR(IF(AND((ET$33-ET35                                                                                     )&gt;(ET$33-EU$33),(ET$33-ET35                                                                                     )&lt;=0),"Join-"    &amp;ET34,""),"")
&amp;IFERROR(IF(AND((ET$33-ET35-INDEX(Sheep!$V$358:$V$365,ET34,1))&gt;(ET$33-EU$33),(ET$33-ET35-INDEX(Sheep!$V$358:$V$365,ET34,1))&lt;=0),"Scan-"  &amp;ET34,""),"")
&amp;IFERROR(IF(AND((ET$33-ET35-150                                                                            )&gt;(ET$33-EU$33),(ET$33-ET35-150                                                                             )&lt;=0),"Birth-" &amp;ET34,""),"")
&amp;IFERROR(IF(AND((ET$33-ET35-150-Sheep!$R$351                                           )&gt;(ET$33-EU$33),(ET$33-ET35-150-Sheep!$R$351                                            )&lt;=0),"Wean-"&amp;ET34,""),"")
&amp;IFERROR(IF(AND((ET$33-ET35-150-Sheep!$R$352                                           )&gt;(ET$33-EU$33),(ET$33-ET35-150-Sheep!$R$352                                            )&lt;=0),"Alt1-"   &amp;ET34,""),"")
&amp;IFERROR(IF(AND((ET$33-ET35-150-Sheep!$R$353                                           )&gt;(ET$33-EU$33),(ET$33-ET35-150-Sheep!$R$353                                            )&lt;=0),"Alt2-"   &amp;ET34,""),"")</f>
        <v/>
      </c>
      <c r="EU36" s="274" t="str">
        <f xml:space="preserve">                    IF(AND((EU$33                                  -Sheep!$N$248                               )&gt;(EU$33-EV$33),(EU$33                                  -Sheep!$N$248                                )&lt;=0),"Born","")
&amp;                   IF(AND((EU$33-Sheep!$R$351-Sheep!$N$248                                )&gt;(EU$33-EV$33),(EU$33-Sheep!$R$351-Sheep!$N$248                                )&lt;=0),"WeanStd","")
&amp;                   IF(AND((EU$33-Sheep!$R$352-Sheep!$N$248                                )&gt;(EU$33-EV$33),(EU$33-Sheep!$R$352-Sheep!$N$248                                )&lt;=0),"WeanAlt1","")
&amp;                   IF(AND((EU$33-Sheep!$R$353-Sheep!$N$248                                )&gt;(EU$33-EV$33),(EU$33-Sheep!$R$353-Sheep!$N$248                                )&lt;=0),"WeanAlt2","")
&amp;IFERROR(IF(AND((EU$33-EU35                                                                                     )&gt;(EU$33-EV$33),(EU$33-EU35                                                                                     )&lt;=0),"Join-"    &amp;EU34,""),"")
&amp;IFERROR(IF(AND((EU$33-EU35-INDEX(Sheep!$V$358:$V$365,EU34,1))&gt;(EU$33-EV$33),(EU$33-EU35-INDEX(Sheep!$V$358:$V$365,EU34,1))&lt;=0),"Scan-"  &amp;EU34,""),"")
&amp;IFERROR(IF(AND((EU$33-EU35-150                                                                            )&gt;(EU$33-EV$33),(EU$33-EU35-150                                                                             )&lt;=0),"Birth-" &amp;EU34,""),"")
&amp;IFERROR(IF(AND((EU$33-EU35-150-Sheep!$R$351                                           )&gt;(EU$33-EV$33),(EU$33-EU35-150-Sheep!$R$351                                            )&lt;=0),"Wean-"&amp;EU34,""),"")
&amp;IFERROR(IF(AND((EU$33-EU35-150-Sheep!$R$352                                           )&gt;(EU$33-EV$33),(EU$33-EU35-150-Sheep!$R$352                                            )&lt;=0),"Alt1-"   &amp;EU34,""),"")
&amp;IFERROR(IF(AND((EU$33-EU35-150-Sheep!$R$353                                           )&gt;(EU$33-EV$33),(EU$33-EU35-150-Sheep!$R$353                                            )&lt;=0),"Alt2-"   &amp;EU34,""),"")</f>
        <v>Alt1-2</v>
      </c>
      <c r="EV36" s="274" t="str">
        <f xml:space="preserve">                    IF(AND((EV$33                                  -Sheep!$N$248                               )&gt;(EV$33-EW$33),(EV$33                                  -Sheep!$N$248                                )&lt;=0),"Born","")
&amp;                   IF(AND((EV$33-Sheep!$R$351-Sheep!$N$248                                )&gt;(EV$33-EW$33),(EV$33-Sheep!$R$351-Sheep!$N$248                                )&lt;=0),"WeanStd","")
&amp;                   IF(AND((EV$33-Sheep!$R$352-Sheep!$N$248                                )&gt;(EV$33-EW$33),(EV$33-Sheep!$R$352-Sheep!$N$248                                )&lt;=0),"WeanAlt1","")
&amp;                   IF(AND((EV$33-Sheep!$R$353-Sheep!$N$248                                )&gt;(EV$33-EW$33),(EV$33-Sheep!$R$353-Sheep!$N$248                                )&lt;=0),"WeanAlt2","")
&amp;IFERROR(IF(AND((EV$33-EV35                                                                                     )&gt;(EV$33-EW$33),(EV$33-EV35                                                                                     )&lt;=0),"Join-"    &amp;EV34,""),"")
&amp;IFERROR(IF(AND((EV$33-EV35-INDEX(Sheep!$V$358:$V$365,EV34,1))&gt;(EV$33-EW$33),(EV$33-EV35-INDEX(Sheep!$V$358:$V$365,EV34,1))&lt;=0),"Scan-"  &amp;EV34,""),"")
&amp;IFERROR(IF(AND((EV$33-EV35-150                                                                            )&gt;(EV$33-EW$33),(EV$33-EV35-150                                                                             )&lt;=0),"Birth-" &amp;EV34,""),"")
&amp;IFERROR(IF(AND((EV$33-EV35-150-Sheep!$R$351                                           )&gt;(EV$33-EW$33),(EV$33-EV35-150-Sheep!$R$351                                            )&lt;=0),"Wean-"&amp;EV34,""),"")
&amp;IFERROR(IF(AND((EV$33-EV35-150-Sheep!$R$352                                           )&gt;(EV$33-EW$33),(EV$33-EV35-150-Sheep!$R$352                                            )&lt;=0),"Alt1-"   &amp;EV34,""),"")
&amp;IFERROR(IF(AND((EV$33-EV35-150-Sheep!$R$353                                           )&gt;(EV$33-EW$33),(EV$33-EV35-150-Sheep!$R$353                                            )&lt;=0),"Alt2-"   &amp;EV34,""),"")</f>
        <v/>
      </c>
      <c r="EW36" s="274" t="str">
        <f xml:space="preserve">                    IF(AND((EW$33                                  -Sheep!$N$248                               )&gt;(EW$33-EX$33),(EW$33                                  -Sheep!$N$248                                )&lt;=0),"Born","")
&amp;                   IF(AND((EW$33-Sheep!$R$351-Sheep!$N$248                                )&gt;(EW$33-EX$33),(EW$33-Sheep!$R$351-Sheep!$N$248                                )&lt;=0),"WeanStd","")
&amp;                   IF(AND((EW$33-Sheep!$R$352-Sheep!$N$248                                )&gt;(EW$33-EX$33),(EW$33-Sheep!$R$352-Sheep!$N$248                                )&lt;=0),"WeanAlt1","")
&amp;                   IF(AND((EW$33-Sheep!$R$353-Sheep!$N$248                                )&gt;(EW$33-EX$33),(EW$33-Sheep!$R$353-Sheep!$N$248                                )&lt;=0),"WeanAlt2","")
&amp;IFERROR(IF(AND((EW$33-EW35                                                                                     )&gt;(EW$33-EX$33),(EW$33-EW35                                                                                     )&lt;=0),"Join-"    &amp;EW34,""),"")
&amp;IFERROR(IF(AND((EW$33-EW35-INDEX(Sheep!$V$358:$V$365,EW34,1))&gt;(EW$33-EX$33),(EW$33-EW35-INDEX(Sheep!$V$358:$V$365,EW34,1))&lt;=0),"Scan-"  &amp;EW34,""),"")
&amp;IFERROR(IF(AND((EW$33-EW35-150                                                                            )&gt;(EW$33-EX$33),(EW$33-EW35-150                                                                             )&lt;=0),"Birth-" &amp;EW34,""),"")
&amp;IFERROR(IF(AND((EW$33-EW35-150-Sheep!$R$351                                           )&gt;(EW$33-EX$33),(EW$33-EW35-150-Sheep!$R$351                                            )&lt;=0),"Wean-"&amp;EW34,""),"")
&amp;IFERROR(IF(AND((EW$33-EW35-150-Sheep!$R$352                                           )&gt;(EW$33-EX$33),(EW$33-EW35-150-Sheep!$R$352                                            )&lt;=0),"Alt1-"   &amp;EW34,""),"")
&amp;IFERROR(IF(AND((EW$33-EW35-150-Sheep!$R$353                                           )&gt;(EW$33-EX$33),(EW$33-EW35-150-Sheep!$R$353                                            )&lt;=0),"Alt2-"   &amp;EW34,""),"")</f>
        <v/>
      </c>
      <c r="EX36" s="274" t="str">
        <f xml:space="preserve">                    IF(AND((EX$33                                  -Sheep!$N$248                               )&gt;(EX$33-EY$33),(EX$33                                  -Sheep!$N$248                                )&lt;=0),"Born","")
&amp;                   IF(AND((EX$33-Sheep!$R$351-Sheep!$N$248                                )&gt;(EX$33-EY$33),(EX$33-Sheep!$R$351-Sheep!$N$248                                )&lt;=0),"WeanStd","")
&amp;                   IF(AND((EX$33-Sheep!$R$352-Sheep!$N$248                                )&gt;(EX$33-EY$33),(EX$33-Sheep!$R$352-Sheep!$N$248                                )&lt;=0),"WeanAlt1","")
&amp;                   IF(AND((EX$33-Sheep!$R$353-Sheep!$N$248                                )&gt;(EX$33-EY$33),(EX$33-Sheep!$R$353-Sheep!$N$248                                )&lt;=0),"WeanAlt2","")
&amp;IFERROR(IF(AND((EX$33-EX35                                                                                     )&gt;(EX$33-EY$33),(EX$33-EX35                                                                                     )&lt;=0),"Join-"    &amp;EX34,""),"")
&amp;IFERROR(IF(AND((EX$33-EX35-INDEX(Sheep!$V$358:$V$365,EX34,1))&gt;(EX$33-EY$33),(EX$33-EX35-INDEX(Sheep!$V$358:$V$365,EX34,1))&lt;=0),"Scan-"  &amp;EX34,""),"")
&amp;IFERROR(IF(AND((EX$33-EX35-150                                                                            )&gt;(EX$33-EY$33),(EX$33-EX35-150                                                                             )&lt;=0),"Birth-" &amp;EX34,""),"")
&amp;IFERROR(IF(AND((EX$33-EX35-150-Sheep!$R$351                                           )&gt;(EX$33-EY$33),(EX$33-EX35-150-Sheep!$R$351                                            )&lt;=0),"Wean-"&amp;EX34,""),"")
&amp;IFERROR(IF(AND((EX$33-EX35-150-Sheep!$R$352                                           )&gt;(EX$33-EY$33),(EX$33-EX35-150-Sheep!$R$352                                            )&lt;=0),"Alt1-"   &amp;EX34,""),"")
&amp;IFERROR(IF(AND((EX$33-EX35-150-Sheep!$R$353                                           )&gt;(EX$33-EY$33),(EX$33-EX35-150-Sheep!$R$353                                            )&lt;=0),"Alt2-"   &amp;EX34,""),"")</f>
        <v/>
      </c>
      <c r="EY36" s="274" t="str">
        <f xml:space="preserve">                    IF(AND((EY$33                                  -Sheep!$N$248                               )&gt;(EY$33-EZ$33),(EY$33                                  -Sheep!$N$248                                )&lt;=0),"Born","")
&amp;                   IF(AND((EY$33-Sheep!$R$351-Sheep!$N$248                                )&gt;(EY$33-EZ$33),(EY$33-Sheep!$R$351-Sheep!$N$248                                )&lt;=0),"WeanStd","")
&amp;                   IF(AND((EY$33-Sheep!$R$352-Sheep!$N$248                                )&gt;(EY$33-EZ$33),(EY$33-Sheep!$R$352-Sheep!$N$248                                )&lt;=0),"WeanAlt1","")
&amp;                   IF(AND((EY$33-Sheep!$R$353-Sheep!$N$248                                )&gt;(EY$33-EZ$33),(EY$33-Sheep!$R$353-Sheep!$N$248                                )&lt;=0),"WeanAlt2","")
&amp;IFERROR(IF(AND((EY$33-EY35                                                                                     )&gt;(EY$33-EZ$33),(EY$33-EY35                                                                                     )&lt;=0),"Join-"    &amp;EY34,""),"")
&amp;IFERROR(IF(AND((EY$33-EY35-INDEX(Sheep!$V$358:$V$365,EY34,1))&gt;(EY$33-EZ$33),(EY$33-EY35-INDEX(Sheep!$V$358:$V$365,EY34,1))&lt;=0),"Scan-"  &amp;EY34,""),"")
&amp;IFERROR(IF(AND((EY$33-EY35-150                                                                            )&gt;(EY$33-EZ$33),(EY$33-EY35-150                                                                             )&lt;=0),"Birth-" &amp;EY34,""),"")
&amp;IFERROR(IF(AND((EY$33-EY35-150-Sheep!$R$351                                           )&gt;(EY$33-EZ$33),(EY$33-EY35-150-Sheep!$R$351                                            )&lt;=0),"Wean-"&amp;EY34,""),"")
&amp;IFERROR(IF(AND((EY$33-EY35-150-Sheep!$R$352                                           )&gt;(EY$33-EZ$33),(EY$33-EY35-150-Sheep!$R$352                                            )&lt;=0),"Alt1-"   &amp;EY34,""),"")
&amp;IFERROR(IF(AND((EY$33-EY35-150-Sheep!$R$353                                           )&gt;(EY$33-EZ$33),(EY$33-EY35-150-Sheep!$R$353                                            )&lt;=0),"Alt2-"   &amp;EY34,""),"")</f>
        <v>Alt2-2</v>
      </c>
      <c r="EZ36" s="274" t="str">
        <f xml:space="preserve">                    IF(AND((EZ$33                                  -Sheep!$N$248                               )&gt;(EZ$33-FA$33),(EZ$33                                  -Sheep!$N$248                                )&lt;=0),"Born","")
&amp;                   IF(AND((EZ$33-Sheep!$R$351-Sheep!$N$248                                )&gt;(EZ$33-FA$33),(EZ$33-Sheep!$R$351-Sheep!$N$248                                )&lt;=0),"WeanStd","")
&amp;                   IF(AND((EZ$33-Sheep!$R$352-Sheep!$N$248                                )&gt;(EZ$33-FA$33),(EZ$33-Sheep!$R$352-Sheep!$N$248                                )&lt;=0),"WeanAlt1","")
&amp;                   IF(AND((EZ$33-Sheep!$R$353-Sheep!$N$248                                )&gt;(EZ$33-FA$33),(EZ$33-Sheep!$R$353-Sheep!$N$248                                )&lt;=0),"WeanAlt2","")
&amp;IFERROR(IF(AND((EZ$33-EZ35                                                                                     )&gt;(EZ$33-FA$33),(EZ$33-EZ35                                                                                     )&lt;=0),"Join-"    &amp;EZ34,""),"")
&amp;IFERROR(IF(AND((EZ$33-EZ35-INDEX(Sheep!$V$358:$V$365,EZ34,1))&gt;(EZ$33-FA$33),(EZ$33-EZ35-INDEX(Sheep!$V$358:$V$365,EZ34,1))&lt;=0),"Scan-"  &amp;EZ34,""),"")
&amp;IFERROR(IF(AND((EZ$33-EZ35-150                                                                            )&gt;(EZ$33-FA$33),(EZ$33-EZ35-150                                                                             )&lt;=0),"Birth-" &amp;EZ34,""),"")
&amp;IFERROR(IF(AND((EZ$33-EZ35-150-Sheep!$R$351                                           )&gt;(EZ$33-FA$33),(EZ$33-EZ35-150-Sheep!$R$351                                            )&lt;=0),"Wean-"&amp;EZ34,""),"")
&amp;IFERROR(IF(AND((EZ$33-EZ35-150-Sheep!$R$352                                           )&gt;(EZ$33-FA$33),(EZ$33-EZ35-150-Sheep!$R$352                                            )&lt;=0),"Alt1-"   &amp;EZ34,""),"")
&amp;IFERROR(IF(AND((EZ$33-EZ35-150-Sheep!$R$353                                           )&gt;(EZ$33-FA$33),(EZ$33-EZ35-150-Sheep!$R$353                                            )&lt;=0),"Alt2-"   &amp;EZ34,""),"")</f>
        <v/>
      </c>
      <c r="FA36" s="274" t="str">
        <f xml:space="preserve">                    IF(AND((FA$33                                  -Sheep!$N$248                               )&gt;(FA$33-FB$33),(FA$33                                  -Sheep!$N$248                                )&lt;=0),"Born","")
&amp;                   IF(AND((FA$33-Sheep!$R$351-Sheep!$N$248                                )&gt;(FA$33-FB$33),(FA$33-Sheep!$R$351-Sheep!$N$248                                )&lt;=0),"WeanStd","")
&amp;                   IF(AND((FA$33-Sheep!$R$352-Sheep!$N$248                                )&gt;(FA$33-FB$33),(FA$33-Sheep!$R$352-Sheep!$N$248                                )&lt;=0),"WeanAlt1","")
&amp;                   IF(AND((FA$33-Sheep!$R$353-Sheep!$N$248                                )&gt;(FA$33-FB$33),(FA$33-Sheep!$R$353-Sheep!$N$248                                )&lt;=0),"WeanAlt2","")
&amp;IFERROR(IF(AND((FA$33-FA35                                                                                     )&gt;(FA$33-FB$33),(FA$33-FA35                                                                                     )&lt;=0),"Join-"    &amp;FA34,""),"")
&amp;IFERROR(IF(AND((FA$33-FA35-INDEX(Sheep!$V$358:$V$365,FA34,1))&gt;(FA$33-FB$33),(FA$33-FA35-INDEX(Sheep!$V$358:$V$365,FA34,1))&lt;=0),"Scan-"  &amp;FA34,""),"")
&amp;IFERROR(IF(AND((FA$33-FA35-150                                                                            )&gt;(FA$33-FB$33),(FA$33-FA35-150                                                                             )&lt;=0),"Birth-" &amp;FA34,""),"")
&amp;IFERROR(IF(AND((FA$33-FA35-150-Sheep!$R$351                                           )&gt;(FA$33-FB$33),(FA$33-FA35-150-Sheep!$R$351                                            )&lt;=0),"Wean-"&amp;FA34,""),"")
&amp;IFERROR(IF(AND((FA$33-FA35-150-Sheep!$R$352                                           )&gt;(FA$33-FB$33),(FA$33-FA35-150-Sheep!$R$352                                            )&lt;=0),"Alt1-"   &amp;FA34,""),"")
&amp;IFERROR(IF(AND((FA$33-FA35-150-Sheep!$R$353                                           )&gt;(FA$33-FB$33),(FA$33-FA35-150-Sheep!$R$353                                            )&lt;=0),"Alt2-"   &amp;FA34,""),"")</f>
        <v/>
      </c>
      <c r="FB36" s="274" t="str">
        <f xml:space="preserve">                    IF(AND((FB$33                                  -Sheep!$N$248                               )&gt;(FB$33-FC$33),(FB$33                                  -Sheep!$N$248                                )&lt;=0),"Born","")
&amp;                   IF(AND((FB$33-Sheep!$R$351-Sheep!$N$248                                )&gt;(FB$33-FC$33),(FB$33-Sheep!$R$351-Sheep!$N$248                                )&lt;=0),"WeanStd","")
&amp;                   IF(AND((FB$33-Sheep!$R$352-Sheep!$N$248                                )&gt;(FB$33-FC$33),(FB$33-Sheep!$R$352-Sheep!$N$248                                )&lt;=0),"WeanAlt1","")
&amp;                   IF(AND((FB$33-Sheep!$R$353-Sheep!$N$248                                )&gt;(FB$33-FC$33),(FB$33-Sheep!$R$353-Sheep!$N$248                                )&lt;=0),"WeanAlt2","")
&amp;IFERROR(IF(AND((FB$33-FB35                                                                                     )&gt;(FB$33-FC$33),(FB$33-FB35                                                                                     )&lt;=0),"Join-"    &amp;FB34,""),"")
&amp;IFERROR(IF(AND((FB$33-FB35-INDEX(Sheep!$V$358:$V$365,FB34,1))&gt;(FB$33-FC$33),(FB$33-FB35-INDEX(Sheep!$V$358:$V$365,FB34,1))&lt;=0),"Scan-"  &amp;FB34,""),"")
&amp;IFERROR(IF(AND((FB$33-FB35-150                                                                            )&gt;(FB$33-FC$33),(FB$33-FB35-150                                                                             )&lt;=0),"Birth-" &amp;FB34,""),"")
&amp;IFERROR(IF(AND((FB$33-FB35-150-Sheep!$R$351                                           )&gt;(FB$33-FC$33),(FB$33-FB35-150-Sheep!$R$351                                            )&lt;=0),"Wean-"&amp;FB34,""),"")
&amp;IFERROR(IF(AND((FB$33-FB35-150-Sheep!$R$352                                           )&gt;(FB$33-FC$33),(FB$33-FB35-150-Sheep!$R$352                                            )&lt;=0),"Alt1-"   &amp;FB34,""),"")
&amp;IFERROR(IF(AND((FB$33-FB35-150-Sheep!$R$353                                           )&gt;(FB$33-FC$33),(FB$33-FB35-150-Sheep!$R$353                                            )&lt;=0),"Alt2-"   &amp;FB34,""),"")</f>
        <v/>
      </c>
      <c r="FC36" s="274" t="str">
        <f xml:space="preserve">                    IF(AND((FC$33                                  -Sheep!$N$248                               )&gt;(FC$33-FD$33),(FC$33                                  -Sheep!$N$248                                )&lt;=0),"Born","")
&amp;                   IF(AND((FC$33-Sheep!$R$351-Sheep!$N$248                                )&gt;(FC$33-FD$33),(FC$33-Sheep!$R$351-Sheep!$N$248                                )&lt;=0),"WeanStd","")
&amp;                   IF(AND((FC$33-Sheep!$R$352-Sheep!$N$248                                )&gt;(FC$33-FD$33),(FC$33-Sheep!$R$352-Sheep!$N$248                                )&lt;=0),"WeanAlt1","")
&amp;                   IF(AND((FC$33-Sheep!$R$353-Sheep!$N$248                                )&gt;(FC$33-FD$33),(FC$33-Sheep!$R$353-Sheep!$N$248                                )&lt;=0),"WeanAlt2","")
&amp;IFERROR(IF(AND((FC$33-FC35                                                                                     )&gt;(FC$33-FD$33),(FC$33-FC35                                                                                     )&lt;=0),"Join-"    &amp;FC34,""),"")
&amp;IFERROR(IF(AND((FC$33-FC35-INDEX(Sheep!$V$358:$V$365,FC34,1))&gt;(FC$33-FD$33),(FC$33-FC35-INDEX(Sheep!$V$358:$V$365,FC34,1))&lt;=0),"Scan-"  &amp;FC34,""),"")
&amp;IFERROR(IF(AND((FC$33-FC35-150                                                                            )&gt;(FC$33-FD$33),(FC$33-FC35-150                                                                             )&lt;=0),"Birth-" &amp;FC34,""),"")
&amp;IFERROR(IF(AND((FC$33-FC35-150-Sheep!$R$351                                           )&gt;(FC$33-FD$33),(FC$33-FC35-150-Sheep!$R$351                                            )&lt;=0),"Wean-"&amp;FC34,""),"")
&amp;IFERROR(IF(AND((FC$33-FC35-150-Sheep!$R$352                                           )&gt;(FC$33-FD$33),(FC$33-FC35-150-Sheep!$R$352                                            )&lt;=0),"Alt1-"   &amp;FC34,""),"")
&amp;IFERROR(IF(AND((FC$33-FC35-150-Sheep!$R$353                                           )&gt;(FC$33-FD$33),(FC$33-FC35-150-Sheep!$R$353                                            )&lt;=0),"Alt2-"   &amp;FC34,""),"")</f>
        <v/>
      </c>
      <c r="FD36" s="274" t="str">
        <f xml:space="preserve">                    IF(AND((FD$33                                  -Sheep!$N$248                               )&gt;(FD$33-FE$33),(FD$33                                  -Sheep!$N$248                                )&lt;=0),"Born","")
&amp;                   IF(AND((FD$33-Sheep!$R$351-Sheep!$N$248                                )&gt;(FD$33-FE$33),(FD$33-Sheep!$R$351-Sheep!$N$248                                )&lt;=0),"WeanStd","")
&amp;                   IF(AND((FD$33-Sheep!$R$352-Sheep!$N$248                                )&gt;(FD$33-FE$33),(FD$33-Sheep!$R$352-Sheep!$N$248                                )&lt;=0),"WeanAlt1","")
&amp;                   IF(AND((FD$33-Sheep!$R$353-Sheep!$N$248                                )&gt;(FD$33-FE$33),(FD$33-Sheep!$R$353-Sheep!$N$248                                )&lt;=0),"WeanAlt2","")
&amp;IFERROR(IF(AND((FD$33-FD35                                                                                     )&gt;(FD$33-FE$33),(FD$33-FD35                                                                                     )&lt;=0),"Join-"    &amp;FD34,""),"")
&amp;IFERROR(IF(AND((FD$33-FD35-INDEX(Sheep!$V$358:$V$365,FD34,1))&gt;(FD$33-FE$33),(FD$33-FD35-INDEX(Sheep!$V$358:$V$365,FD34,1))&lt;=0),"Scan-"  &amp;FD34,""),"")
&amp;IFERROR(IF(AND((FD$33-FD35-150                                                                            )&gt;(FD$33-FE$33),(FD$33-FD35-150                                                                             )&lt;=0),"Birth-" &amp;FD34,""),"")
&amp;IFERROR(IF(AND((FD$33-FD35-150-Sheep!$R$351                                           )&gt;(FD$33-FE$33),(FD$33-FD35-150-Sheep!$R$351                                            )&lt;=0),"Wean-"&amp;FD34,""),"")
&amp;IFERROR(IF(AND((FD$33-FD35-150-Sheep!$R$352                                           )&gt;(FD$33-FE$33),(FD$33-FD35-150-Sheep!$R$352                                            )&lt;=0),"Alt1-"   &amp;FD34,""),"")
&amp;IFERROR(IF(AND((FD$33-FD35-150-Sheep!$R$353                                           )&gt;(FD$33-FE$33),(FD$33-FD35-150-Sheep!$R$353                                            )&lt;=0),"Alt2-"   &amp;FD34,""),"")</f>
        <v/>
      </c>
      <c r="FE36" s="274" t="str">
        <f xml:space="preserve">                    IF(AND((FE$33                                  -Sheep!$N$248                               )&gt;(FE$33-FF$33),(FE$33                                  -Sheep!$N$248                                )&lt;=0),"Born","")
&amp;                   IF(AND((FE$33-Sheep!$R$351-Sheep!$N$248                                )&gt;(FE$33-FF$33),(FE$33-Sheep!$R$351-Sheep!$N$248                                )&lt;=0),"WeanStd","")
&amp;                   IF(AND((FE$33-Sheep!$R$352-Sheep!$N$248                                )&gt;(FE$33-FF$33),(FE$33-Sheep!$R$352-Sheep!$N$248                                )&lt;=0),"WeanAlt1","")
&amp;                   IF(AND((FE$33-Sheep!$R$353-Sheep!$N$248                                )&gt;(FE$33-FF$33),(FE$33-Sheep!$R$353-Sheep!$N$248                                )&lt;=0),"WeanAlt2","")
&amp;IFERROR(IF(AND((FE$33-FE35                                                                                     )&gt;(FE$33-FF$33),(FE$33-FE35                                                                                     )&lt;=0),"Join-"    &amp;FE34,""),"")
&amp;IFERROR(IF(AND((FE$33-FE35-INDEX(Sheep!$V$358:$V$365,FE34,1))&gt;(FE$33-FF$33),(FE$33-FE35-INDEX(Sheep!$V$358:$V$365,FE34,1))&lt;=0),"Scan-"  &amp;FE34,""),"")
&amp;IFERROR(IF(AND((FE$33-FE35-150                                                                            )&gt;(FE$33-FF$33),(FE$33-FE35-150                                                                             )&lt;=0),"Birth-" &amp;FE34,""),"")
&amp;IFERROR(IF(AND((FE$33-FE35-150-Sheep!$R$351                                           )&gt;(FE$33-FF$33),(FE$33-FE35-150-Sheep!$R$351                                            )&lt;=0),"Wean-"&amp;FE34,""),"")
&amp;IFERROR(IF(AND((FE$33-FE35-150-Sheep!$R$352                                           )&gt;(FE$33-FF$33),(FE$33-FE35-150-Sheep!$R$352                                            )&lt;=0),"Alt1-"   &amp;FE34,""),"")
&amp;IFERROR(IF(AND((FE$33-FE35-150-Sheep!$R$353                                           )&gt;(FE$33-FF$33),(FE$33-FE35-150-Sheep!$R$353                                            )&lt;=0),"Alt2-"   &amp;FE34,""),"")</f>
        <v/>
      </c>
      <c r="FF36" s="274" t="str">
        <f xml:space="preserve">                    IF(AND((FF$33                                  -Sheep!$N$248                               )&gt;(FF$33-FG$33),(FF$33                                  -Sheep!$N$248                                )&lt;=0),"Born","")
&amp;                   IF(AND((FF$33-Sheep!$R$351-Sheep!$N$248                                )&gt;(FF$33-FG$33),(FF$33-Sheep!$R$351-Sheep!$N$248                                )&lt;=0),"WeanStd","")
&amp;                   IF(AND((FF$33-Sheep!$R$352-Sheep!$N$248                                )&gt;(FF$33-FG$33),(FF$33-Sheep!$R$352-Sheep!$N$248                                )&lt;=0),"WeanAlt1","")
&amp;                   IF(AND((FF$33-Sheep!$R$353-Sheep!$N$248                                )&gt;(FF$33-FG$33),(FF$33-Sheep!$R$353-Sheep!$N$248                                )&lt;=0),"WeanAlt2","")
&amp;IFERROR(IF(AND((FF$33-FF35                                                                                     )&gt;(FF$33-FG$33),(FF$33-FF35                                                                                     )&lt;=0),"Join-"    &amp;FF34,""),"")
&amp;IFERROR(IF(AND((FF$33-FF35-INDEX(Sheep!$V$358:$V$365,FF34,1))&gt;(FF$33-FG$33),(FF$33-FF35-INDEX(Sheep!$V$358:$V$365,FF34,1))&lt;=0),"Scan-"  &amp;FF34,""),"")
&amp;IFERROR(IF(AND((FF$33-FF35-150                                                                            )&gt;(FF$33-FG$33),(FF$33-FF35-150                                                                             )&lt;=0),"Birth-" &amp;FF34,""),"")
&amp;IFERROR(IF(AND((FF$33-FF35-150-Sheep!$R$351                                           )&gt;(FF$33-FG$33),(FF$33-FF35-150-Sheep!$R$351                                            )&lt;=0),"Wean-"&amp;FF34,""),"")
&amp;IFERROR(IF(AND((FF$33-FF35-150-Sheep!$R$352                                           )&gt;(FF$33-FG$33),(FF$33-FF35-150-Sheep!$R$352                                            )&lt;=0),"Alt1-"   &amp;FF34,""),"")
&amp;IFERROR(IF(AND((FF$33-FF35-150-Sheep!$R$353                                           )&gt;(FF$33-FG$33),(FF$33-FF35-150-Sheep!$R$353                                            )&lt;=0),"Alt2-"   &amp;FF34,""),"")</f>
        <v/>
      </c>
      <c r="FG36" s="274" t="str">
        <f xml:space="preserve">                    IF(AND((FG$33                                  -Sheep!$N$248                               )&gt;(FG$33-FH$33),(FG$33                                  -Sheep!$N$248                                )&lt;=0),"Born","")
&amp;                   IF(AND((FG$33-Sheep!$R$351-Sheep!$N$248                                )&gt;(FG$33-FH$33),(FG$33-Sheep!$R$351-Sheep!$N$248                                )&lt;=0),"WeanStd","")
&amp;                   IF(AND((FG$33-Sheep!$R$352-Sheep!$N$248                                )&gt;(FG$33-FH$33),(FG$33-Sheep!$R$352-Sheep!$N$248                                )&lt;=0),"WeanAlt1","")
&amp;                   IF(AND((FG$33-Sheep!$R$353-Sheep!$N$248                                )&gt;(FG$33-FH$33),(FG$33-Sheep!$R$353-Sheep!$N$248                                )&lt;=0),"WeanAlt2","")
&amp;IFERROR(IF(AND((FG$33-FG35                                                                                     )&gt;(FG$33-FH$33),(FG$33-FG35                                                                                     )&lt;=0),"Join-"    &amp;FG34,""),"")
&amp;IFERROR(IF(AND((FG$33-FG35-INDEX(Sheep!$V$358:$V$365,FG34,1))&gt;(FG$33-FH$33),(FG$33-FG35-INDEX(Sheep!$V$358:$V$365,FG34,1))&lt;=0),"Scan-"  &amp;FG34,""),"")
&amp;IFERROR(IF(AND((FG$33-FG35-150                                                                            )&gt;(FG$33-FH$33),(FG$33-FG35-150                                                                             )&lt;=0),"Birth-" &amp;FG34,""),"")
&amp;IFERROR(IF(AND((FG$33-FG35-150-Sheep!$R$351                                           )&gt;(FG$33-FH$33),(FG$33-FG35-150-Sheep!$R$351                                            )&lt;=0),"Wean-"&amp;FG34,""),"")
&amp;IFERROR(IF(AND((FG$33-FG35-150-Sheep!$R$352                                           )&gt;(FG$33-FH$33),(FG$33-FG35-150-Sheep!$R$352                                            )&lt;=0),"Alt1-"   &amp;FG34,""),"")
&amp;IFERROR(IF(AND((FG$33-FG35-150-Sheep!$R$353                                           )&gt;(FG$33-FH$33),(FG$33-FG35-150-Sheep!$R$353                                            )&lt;=0),"Alt2-"   &amp;FG34,""),"")</f>
        <v/>
      </c>
      <c r="FH36" s="274" t="str">
        <f xml:space="preserve">                    IF(AND((FH$33                                  -Sheep!$N$248                               )&gt;(FH$33-FI$33),(FH$33                                  -Sheep!$N$248                                )&lt;=0),"Born","")
&amp;                   IF(AND((FH$33-Sheep!$R$351-Sheep!$N$248                                )&gt;(FH$33-FI$33),(FH$33-Sheep!$R$351-Sheep!$N$248                                )&lt;=0),"WeanStd","")
&amp;                   IF(AND((FH$33-Sheep!$R$352-Sheep!$N$248                                )&gt;(FH$33-FI$33),(FH$33-Sheep!$R$352-Sheep!$N$248                                )&lt;=0),"WeanAlt1","")
&amp;                   IF(AND((FH$33-Sheep!$R$353-Sheep!$N$248                                )&gt;(FH$33-FI$33),(FH$33-Sheep!$R$353-Sheep!$N$248                                )&lt;=0),"WeanAlt2","")
&amp;IFERROR(IF(AND((FH$33-FH35                                                                                     )&gt;(FH$33-FI$33),(FH$33-FH35                                                                                     )&lt;=0),"Join-"    &amp;FH34,""),"")
&amp;IFERROR(IF(AND((FH$33-FH35-INDEX(Sheep!$V$358:$V$365,FH34,1))&gt;(FH$33-FI$33),(FH$33-FH35-INDEX(Sheep!$V$358:$V$365,FH34,1))&lt;=0),"Scan-"  &amp;FH34,""),"")
&amp;IFERROR(IF(AND((FH$33-FH35-150                                                                            )&gt;(FH$33-FI$33),(FH$33-FH35-150                                                                             )&lt;=0),"Birth-" &amp;FH34,""),"")
&amp;IFERROR(IF(AND((FH$33-FH35-150-Sheep!$R$351                                           )&gt;(FH$33-FI$33),(FH$33-FH35-150-Sheep!$R$351                                            )&lt;=0),"Wean-"&amp;FH34,""),"")
&amp;IFERROR(IF(AND((FH$33-FH35-150-Sheep!$R$352                                           )&gt;(FH$33-FI$33),(FH$33-FH35-150-Sheep!$R$352                                            )&lt;=0),"Alt1-"   &amp;FH34,""),"")
&amp;IFERROR(IF(AND((FH$33-FH35-150-Sheep!$R$353                                           )&gt;(FH$33-FI$33),(FH$33-FH35-150-Sheep!$R$353                                            )&lt;=0),"Alt2-"   &amp;FH34,""),"")</f>
        <v>Join-3</v>
      </c>
      <c r="FI36" s="274" t="str">
        <f xml:space="preserve">                    IF(AND((FI$33                                  -Sheep!$N$248                               )&gt;(FI$33-FJ$33),(FI$33                                  -Sheep!$N$248                                )&lt;=0),"Born","")
&amp;                   IF(AND((FI$33-Sheep!$R$351-Sheep!$N$248                                )&gt;(FI$33-FJ$33),(FI$33-Sheep!$R$351-Sheep!$N$248                                )&lt;=0),"WeanStd","")
&amp;                   IF(AND((FI$33-Sheep!$R$352-Sheep!$N$248                                )&gt;(FI$33-FJ$33),(FI$33-Sheep!$R$352-Sheep!$N$248                                )&lt;=0),"WeanAlt1","")
&amp;                   IF(AND((FI$33-Sheep!$R$353-Sheep!$N$248                                )&gt;(FI$33-FJ$33),(FI$33-Sheep!$R$353-Sheep!$N$248                                )&lt;=0),"WeanAlt2","")
&amp;IFERROR(IF(AND((FI$33-FI35                                                                                     )&gt;(FI$33-FJ$33),(FI$33-FI35                                                                                     )&lt;=0),"Join-"    &amp;FI34,""),"")
&amp;IFERROR(IF(AND((FI$33-FI35-INDEX(Sheep!$V$358:$V$365,FI34,1))&gt;(FI$33-FJ$33),(FI$33-FI35-INDEX(Sheep!$V$358:$V$365,FI34,1))&lt;=0),"Scan-"  &amp;FI34,""),"")
&amp;IFERROR(IF(AND((FI$33-FI35-150                                                                            )&gt;(FI$33-FJ$33),(FI$33-FI35-150                                                                             )&lt;=0),"Birth-" &amp;FI34,""),"")
&amp;IFERROR(IF(AND((FI$33-FI35-150-Sheep!$R$351                                           )&gt;(FI$33-FJ$33),(FI$33-FI35-150-Sheep!$R$351                                            )&lt;=0),"Wean-"&amp;FI34,""),"")
&amp;IFERROR(IF(AND((FI$33-FI35-150-Sheep!$R$352                                           )&gt;(FI$33-FJ$33),(FI$33-FI35-150-Sheep!$R$352                                            )&lt;=0),"Alt1-"   &amp;FI34,""),"")
&amp;IFERROR(IF(AND((FI$33-FI35-150-Sheep!$R$353                                           )&gt;(FI$33-FJ$33),(FI$33-FI35-150-Sheep!$R$353                                            )&lt;=0),"Alt2-"   &amp;FI34,""),"")</f>
        <v/>
      </c>
      <c r="FJ36" s="274" t="str">
        <f xml:space="preserve">                    IF(AND((FJ$33                                  -Sheep!$N$248                               )&gt;(FJ$33-FK$33),(FJ$33                                  -Sheep!$N$248                                )&lt;=0),"Born","")
&amp;                   IF(AND((FJ$33-Sheep!$R$351-Sheep!$N$248                                )&gt;(FJ$33-FK$33),(FJ$33-Sheep!$R$351-Sheep!$N$248                                )&lt;=0),"WeanStd","")
&amp;                   IF(AND((FJ$33-Sheep!$R$352-Sheep!$N$248                                )&gt;(FJ$33-FK$33),(FJ$33-Sheep!$R$352-Sheep!$N$248                                )&lt;=0),"WeanAlt1","")
&amp;                   IF(AND((FJ$33-Sheep!$R$353-Sheep!$N$248                                )&gt;(FJ$33-FK$33),(FJ$33-Sheep!$R$353-Sheep!$N$248                                )&lt;=0),"WeanAlt2","")
&amp;IFERROR(IF(AND((FJ$33-FJ35                                                                                     )&gt;(FJ$33-FK$33),(FJ$33-FJ35                                                                                     )&lt;=0),"Join-"    &amp;FJ34,""),"")
&amp;IFERROR(IF(AND((FJ$33-FJ35-INDEX(Sheep!$V$358:$V$365,FJ34,1))&gt;(FJ$33-FK$33),(FJ$33-FJ35-INDEX(Sheep!$V$358:$V$365,FJ34,1))&lt;=0),"Scan-"  &amp;FJ34,""),"")
&amp;IFERROR(IF(AND((FJ$33-FJ35-150                                                                            )&gt;(FJ$33-FK$33),(FJ$33-FJ35-150                                                                             )&lt;=0),"Birth-" &amp;FJ34,""),"")
&amp;IFERROR(IF(AND((FJ$33-FJ35-150-Sheep!$R$351                                           )&gt;(FJ$33-FK$33),(FJ$33-FJ35-150-Sheep!$R$351                                            )&lt;=0),"Wean-"&amp;FJ34,""),"")
&amp;IFERROR(IF(AND((FJ$33-FJ35-150-Sheep!$R$352                                           )&gt;(FJ$33-FK$33),(FJ$33-FJ35-150-Sheep!$R$352                                            )&lt;=0),"Alt1-"   &amp;FJ34,""),"")
&amp;IFERROR(IF(AND((FJ$33-FJ35-150-Sheep!$R$353                                           )&gt;(FJ$33-FK$33),(FJ$33-FJ35-150-Sheep!$R$353                                            )&lt;=0),"Alt2-"   &amp;FJ34,""),"")</f>
        <v/>
      </c>
      <c r="FK36" s="274" t="str">
        <f xml:space="preserve">                    IF(AND((FK$33                                  -Sheep!$N$248                               )&gt;(FK$33-FL$33),(FK$33                                  -Sheep!$N$248                                )&lt;=0),"Born","")
&amp;                   IF(AND((FK$33-Sheep!$R$351-Sheep!$N$248                                )&gt;(FK$33-FL$33),(FK$33-Sheep!$R$351-Sheep!$N$248                                )&lt;=0),"WeanStd","")
&amp;                   IF(AND((FK$33-Sheep!$R$352-Sheep!$N$248                                )&gt;(FK$33-FL$33),(FK$33-Sheep!$R$352-Sheep!$N$248                                )&lt;=0),"WeanAlt1","")
&amp;                   IF(AND((FK$33-Sheep!$R$353-Sheep!$N$248                                )&gt;(FK$33-FL$33),(FK$33-Sheep!$R$353-Sheep!$N$248                                )&lt;=0),"WeanAlt2","")
&amp;IFERROR(IF(AND((FK$33-FK35                                                                                     )&gt;(FK$33-FL$33),(FK$33-FK35                                                                                     )&lt;=0),"Join-"    &amp;FK34,""),"")
&amp;IFERROR(IF(AND((FK$33-FK35-INDEX(Sheep!$V$358:$V$365,FK34,1))&gt;(FK$33-FL$33),(FK$33-FK35-INDEX(Sheep!$V$358:$V$365,FK34,1))&lt;=0),"Scan-"  &amp;FK34,""),"")
&amp;IFERROR(IF(AND((FK$33-FK35-150                                                                            )&gt;(FK$33-FL$33),(FK$33-FK35-150                                                                             )&lt;=0),"Birth-" &amp;FK34,""),"")
&amp;IFERROR(IF(AND((FK$33-FK35-150-Sheep!$R$351                                           )&gt;(FK$33-FL$33),(FK$33-FK35-150-Sheep!$R$351                                            )&lt;=0),"Wean-"&amp;FK34,""),"")
&amp;IFERROR(IF(AND((FK$33-FK35-150-Sheep!$R$352                                           )&gt;(FK$33-FL$33),(FK$33-FK35-150-Sheep!$R$352                                            )&lt;=0),"Alt1-"   &amp;FK34,""),"")
&amp;IFERROR(IF(AND((FK$33-FK35-150-Sheep!$R$353                                           )&gt;(FK$33-FL$33),(FK$33-FK35-150-Sheep!$R$353                                            )&lt;=0),"Alt2-"   &amp;FK34,""),"")</f>
        <v/>
      </c>
      <c r="FL36" s="274" t="str">
        <f xml:space="preserve">                    IF(AND((FL$33                                  -Sheep!$N$248                               )&gt;(FL$33-FM$33),(FL$33                                  -Sheep!$N$248                                )&lt;=0),"Born","")
&amp;                   IF(AND((FL$33-Sheep!$R$351-Sheep!$N$248                                )&gt;(FL$33-FM$33),(FL$33-Sheep!$R$351-Sheep!$N$248                                )&lt;=0),"WeanStd","")
&amp;                   IF(AND((FL$33-Sheep!$R$352-Sheep!$N$248                                )&gt;(FL$33-FM$33),(FL$33-Sheep!$R$352-Sheep!$N$248                                )&lt;=0),"WeanAlt1","")
&amp;                   IF(AND((FL$33-Sheep!$R$353-Sheep!$N$248                                )&gt;(FL$33-FM$33),(FL$33-Sheep!$R$353-Sheep!$N$248                                )&lt;=0),"WeanAlt2","")
&amp;IFERROR(IF(AND((FL$33-FL35                                                                                     )&gt;(FL$33-FM$33),(FL$33-FL35                                                                                     )&lt;=0),"Join-"    &amp;FL34,""),"")
&amp;IFERROR(IF(AND((FL$33-FL35-INDEX(Sheep!$V$358:$V$365,FL34,1))&gt;(FL$33-FM$33),(FL$33-FL35-INDEX(Sheep!$V$358:$V$365,FL34,1))&lt;=0),"Scan-"  &amp;FL34,""),"")
&amp;IFERROR(IF(AND((FL$33-FL35-150                                                                            )&gt;(FL$33-FM$33),(FL$33-FL35-150                                                                             )&lt;=0),"Birth-" &amp;FL34,""),"")
&amp;IFERROR(IF(AND((FL$33-FL35-150-Sheep!$R$351                                           )&gt;(FL$33-FM$33),(FL$33-FL35-150-Sheep!$R$351                                            )&lt;=0),"Wean-"&amp;FL34,""),"")
&amp;IFERROR(IF(AND((FL$33-FL35-150-Sheep!$R$352                                           )&gt;(FL$33-FM$33),(FL$33-FL35-150-Sheep!$R$352                                            )&lt;=0),"Alt1-"   &amp;FL34,""),"")
&amp;IFERROR(IF(AND((FL$33-FL35-150-Sheep!$R$353                                           )&gt;(FL$33-FM$33),(FL$33-FL35-150-Sheep!$R$353                                            )&lt;=0),"Alt2-"   &amp;FL34,""),"")</f>
        <v/>
      </c>
      <c r="FM36" s="274" t="str">
        <f xml:space="preserve">                    IF(AND((FM$33                                  -Sheep!$N$248                               )&gt;(FM$33-FN$33),(FM$33                                  -Sheep!$N$248                                )&lt;=0),"Born","")
&amp;                   IF(AND((FM$33-Sheep!$R$351-Sheep!$N$248                                )&gt;(FM$33-FN$33),(FM$33-Sheep!$R$351-Sheep!$N$248                                )&lt;=0),"WeanStd","")
&amp;                   IF(AND((FM$33-Sheep!$R$352-Sheep!$N$248                                )&gt;(FM$33-FN$33),(FM$33-Sheep!$R$352-Sheep!$N$248                                )&lt;=0),"WeanAlt1","")
&amp;                   IF(AND((FM$33-Sheep!$R$353-Sheep!$N$248                                )&gt;(FM$33-FN$33),(FM$33-Sheep!$R$353-Sheep!$N$248                                )&lt;=0),"WeanAlt2","")
&amp;IFERROR(IF(AND((FM$33-FM35                                                                                     )&gt;(FM$33-FN$33),(FM$33-FM35                                                                                     )&lt;=0),"Join-"    &amp;FM34,""),"")
&amp;IFERROR(IF(AND((FM$33-FM35-INDEX(Sheep!$V$358:$V$365,FM34,1))&gt;(FM$33-FN$33),(FM$33-FM35-INDEX(Sheep!$V$358:$V$365,FM34,1))&lt;=0),"Scan-"  &amp;FM34,""),"")
&amp;IFERROR(IF(AND((FM$33-FM35-150                                                                            )&gt;(FM$33-FN$33),(FM$33-FM35-150                                                                             )&lt;=0),"Birth-" &amp;FM34,""),"")
&amp;IFERROR(IF(AND((FM$33-FM35-150-Sheep!$R$351                                           )&gt;(FM$33-FN$33),(FM$33-FM35-150-Sheep!$R$351                                            )&lt;=0),"Wean-"&amp;FM34,""),"")
&amp;IFERROR(IF(AND((FM$33-FM35-150-Sheep!$R$352                                           )&gt;(FM$33-FN$33),(FM$33-FM35-150-Sheep!$R$352                                            )&lt;=0),"Alt1-"   &amp;FM34,""),"")
&amp;IFERROR(IF(AND((FM$33-FM35-150-Sheep!$R$353                                           )&gt;(FM$33-FN$33),(FM$33-FM35-150-Sheep!$R$353                                            )&lt;=0),"Alt2-"   &amp;FM34,""),"")</f>
        <v/>
      </c>
      <c r="FN36" s="274" t="str">
        <f xml:space="preserve">                    IF(AND((FN$33                                  -Sheep!$N$248                               )&gt;(FN$33-FO$33),(FN$33                                  -Sheep!$N$248                                )&lt;=0),"Born","")
&amp;                   IF(AND((FN$33-Sheep!$R$351-Sheep!$N$248                                )&gt;(FN$33-FO$33),(FN$33-Sheep!$R$351-Sheep!$N$248                                )&lt;=0),"WeanStd","")
&amp;                   IF(AND((FN$33-Sheep!$R$352-Sheep!$N$248                                )&gt;(FN$33-FO$33),(FN$33-Sheep!$R$352-Sheep!$N$248                                )&lt;=0),"WeanAlt1","")
&amp;                   IF(AND((FN$33-Sheep!$R$353-Sheep!$N$248                                )&gt;(FN$33-FO$33),(FN$33-Sheep!$R$353-Sheep!$N$248                                )&lt;=0),"WeanAlt2","")
&amp;IFERROR(IF(AND((FN$33-FN35                                                                                     )&gt;(FN$33-FO$33),(FN$33-FN35                                                                                     )&lt;=0),"Join-"    &amp;FN34,""),"")
&amp;IFERROR(IF(AND((FN$33-FN35-INDEX(Sheep!$V$358:$V$365,FN34,1))&gt;(FN$33-FO$33),(FN$33-FN35-INDEX(Sheep!$V$358:$V$365,FN34,1))&lt;=0),"Scan-"  &amp;FN34,""),"")
&amp;IFERROR(IF(AND((FN$33-FN35-150                                                                            )&gt;(FN$33-FO$33),(FN$33-FN35-150                                                                             )&lt;=0),"Birth-" &amp;FN34,""),"")
&amp;IFERROR(IF(AND((FN$33-FN35-150-Sheep!$R$351                                           )&gt;(FN$33-FO$33),(FN$33-FN35-150-Sheep!$R$351                                            )&lt;=0),"Wean-"&amp;FN34,""),"")
&amp;IFERROR(IF(AND((FN$33-FN35-150-Sheep!$R$352                                           )&gt;(FN$33-FO$33),(FN$33-FN35-150-Sheep!$R$352                                            )&lt;=0),"Alt1-"   &amp;FN34,""),"")
&amp;IFERROR(IF(AND((FN$33-FN35-150-Sheep!$R$353                                           )&gt;(FN$33-FO$33),(FN$33-FN35-150-Sheep!$R$353                                            )&lt;=0),"Alt2-"   &amp;FN34,""),"")</f>
        <v/>
      </c>
      <c r="FO36" s="274" t="str">
        <f xml:space="preserve">                    IF(AND((FO$33                                  -Sheep!$N$248                               )&gt;(FO$33-FP$33),(FO$33                                  -Sheep!$N$248                                )&lt;=0),"Born","")
&amp;                   IF(AND((FO$33-Sheep!$R$351-Sheep!$N$248                                )&gt;(FO$33-FP$33),(FO$33-Sheep!$R$351-Sheep!$N$248                                )&lt;=0),"WeanStd","")
&amp;                   IF(AND((FO$33-Sheep!$R$352-Sheep!$N$248                                )&gt;(FO$33-FP$33),(FO$33-Sheep!$R$352-Sheep!$N$248                                )&lt;=0),"WeanAlt1","")
&amp;                   IF(AND((FO$33-Sheep!$R$353-Sheep!$N$248                                )&gt;(FO$33-FP$33),(FO$33-Sheep!$R$353-Sheep!$N$248                                )&lt;=0),"WeanAlt2","")
&amp;IFERROR(IF(AND((FO$33-FO35                                                                                     )&gt;(FO$33-FP$33),(FO$33-FO35                                                                                     )&lt;=0),"Join-"    &amp;FO34,""),"")
&amp;IFERROR(IF(AND((FO$33-FO35-INDEX(Sheep!$V$358:$V$365,FO34,1))&gt;(FO$33-FP$33),(FO$33-FO35-INDEX(Sheep!$V$358:$V$365,FO34,1))&lt;=0),"Scan-"  &amp;FO34,""),"")
&amp;IFERROR(IF(AND((FO$33-FO35-150                                                                            )&gt;(FO$33-FP$33),(FO$33-FO35-150                                                                             )&lt;=0),"Birth-" &amp;FO34,""),"")
&amp;IFERROR(IF(AND((FO$33-FO35-150-Sheep!$R$351                                           )&gt;(FO$33-FP$33),(FO$33-FO35-150-Sheep!$R$351                                            )&lt;=0),"Wean-"&amp;FO34,""),"")
&amp;IFERROR(IF(AND((FO$33-FO35-150-Sheep!$R$352                                           )&gt;(FO$33-FP$33),(FO$33-FO35-150-Sheep!$R$352                                            )&lt;=0),"Alt1-"   &amp;FO34,""),"")
&amp;IFERROR(IF(AND((FO$33-FO35-150-Sheep!$R$353                                           )&gt;(FO$33-FP$33),(FO$33-FO35-150-Sheep!$R$353                                            )&lt;=0),"Alt2-"   &amp;FO34,""),"")</f>
        <v/>
      </c>
      <c r="FP36" s="274" t="str">
        <f xml:space="preserve">                    IF(AND((FP$33                                  -Sheep!$N$248                               )&gt;(FP$33-FQ$33),(FP$33                                  -Sheep!$N$248                                )&lt;=0),"Born","")
&amp;                   IF(AND((FP$33-Sheep!$R$351-Sheep!$N$248                                )&gt;(FP$33-FQ$33),(FP$33-Sheep!$R$351-Sheep!$N$248                                )&lt;=0),"WeanStd","")
&amp;                   IF(AND((FP$33-Sheep!$R$352-Sheep!$N$248                                )&gt;(FP$33-FQ$33),(FP$33-Sheep!$R$352-Sheep!$N$248                                )&lt;=0),"WeanAlt1","")
&amp;                   IF(AND((FP$33-Sheep!$R$353-Sheep!$N$248                                )&gt;(FP$33-FQ$33),(FP$33-Sheep!$R$353-Sheep!$N$248                                )&lt;=0),"WeanAlt2","")
&amp;IFERROR(IF(AND((FP$33-FP35                                                                                     )&gt;(FP$33-FQ$33),(FP$33-FP35                                                                                     )&lt;=0),"Join-"    &amp;FP34,""),"")
&amp;IFERROR(IF(AND((FP$33-FP35-INDEX(Sheep!$V$358:$V$365,FP34,1))&gt;(FP$33-FQ$33),(FP$33-FP35-INDEX(Sheep!$V$358:$V$365,FP34,1))&lt;=0),"Scan-"  &amp;FP34,""),"")
&amp;IFERROR(IF(AND((FP$33-FP35-150                                                                            )&gt;(FP$33-FQ$33),(FP$33-FP35-150                                                                             )&lt;=0),"Birth-" &amp;FP34,""),"")
&amp;IFERROR(IF(AND((FP$33-FP35-150-Sheep!$R$351                                           )&gt;(FP$33-FQ$33),(FP$33-FP35-150-Sheep!$R$351                                            )&lt;=0),"Wean-"&amp;FP34,""),"")
&amp;IFERROR(IF(AND((FP$33-FP35-150-Sheep!$R$352                                           )&gt;(FP$33-FQ$33),(FP$33-FP35-150-Sheep!$R$352                                            )&lt;=0),"Alt1-"   &amp;FP34,""),"")
&amp;IFERROR(IF(AND((FP$33-FP35-150-Sheep!$R$353                                           )&gt;(FP$33-FQ$33),(FP$33-FP35-150-Sheep!$R$353                                            )&lt;=0),"Alt2-"   &amp;FP34,""),"")</f>
        <v/>
      </c>
      <c r="FQ36" s="274" t="str">
        <f xml:space="preserve">                    IF(AND((FQ$33                                  -Sheep!$N$248                               )&gt;(FQ$33-FR$33),(FQ$33                                  -Sheep!$N$248                                )&lt;=0),"Born","")
&amp;                   IF(AND((FQ$33-Sheep!$R$351-Sheep!$N$248                                )&gt;(FQ$33-FR$33),(FQ$33-Sheep!$R$351-Sheep!$N$248                                )&lt;=0),"WeanStd","")
&amp;                   IF(AND((FQ$33-Sheep!$R$352-Sheep!$N$248                                )&gt;(FQ$33-FR$33),(FQ$33-Sheep!$R$352-Sheep!$N$248                                )&lt;=0),"WeanAlt1","")
&amp;                   IF(AND((FQ$33-Sheep!$R$353-Sheep!$N$248                                )&gt;(FQ$33-FR$33),(FQ$33-Sheep!$R$353-Sheep!$N$248                                )&lt;=0),"WeanAlt2","")
&amp;IFERROR(IF(AND((FQ$33-FQ35                                                                                     )&gt;(FQ$33-FR$33),(FQ$33-FQ35                                                                                     )&lt;=0),"Join-"    &amp;FQ34,""),"")
&amp;IFERROR(IF(AND((FQ$33-FQ35-INDEX(Sheep!$V$358:$V$365,FQ34,1))&gt;(FQ$33-FR$33),(FQ$33-FQ35-INDEX(Sheep!$V$358:$V$365,FQ34,1))&lt;=0),"Scan-"  &amp;FQ34,""),"")
&amp;IFERROR(IF(AND((FQ$33-FQ35-150                                                                            )&gt;(FQ$33-FR$33),(FQ$33-FQ35-150                                                                             )&lt;=0),"Birth-" &amp;FQ34,""),"")
&amp;IFERROR(IF(AND((FQ$33-FQ35-150-Sheep!$R$351                                           )&gt;(FQ$33-FR$33),(FQ$33-FQ35-150-Sheep!$R$351                                            )&lt;=0),"Wean-"&amp;FQ34,""),"")
&amp;IFERROR(IF(AND((FQ$33-FQ35-150-Sheep!$R$352                                           )&gt;(FQ$33-FR$33),(FQ$33-FQ35-150-Sheep!$R$352                                            )&lt;=0),"Alt1-"   &amp;FQ34,""),"")
&amp;IFERROR(IF(AND((FQ$33-FQ35-150-Sheep!$R$353                                           )&gt;(FQ$33-FR$33),(FQ$33-FQ35-150-Sheep!$R$353                                            )&lt;=0),"Alt2-"   &amp;FQ34,""),"")</f>
        <v/>
      </c>
      <c r="FR36" s="274" t="str">
        <f xml:space="preserve">                    IF(AND((FR$33                                  -Sheep!$N$248                               )&gt;(FR$33-FS$33),(FR$33                                  -Sheep!$N$248                                )&lt;=0),"Born","")
&amp;                   IF(AND((FR$33-Sheep!$R$351-Sheep!$N$248                                )&gt;(FR$33-FS$33),(FR$33-Sheep!$R$351-Sheep!$N$248                                )&lt;=0),"WeanStd","")
&amp;                   IF(AND((FR$33-Sheep!$R$352-Sheep!$N$248                                )&gt;(FR$33-FS$33),(FR$33-Sheep!$R$352-Sheep!$N$248                                )&lt;=0),"WeanAlt1","")
&amp;                   IF(AND((FR$33-Sheep!$R$353-Sheep!$N$248                                )&gt;(FR$33-FS$33),(FR$33-Sheep!$R$353-Sheep!$N$248                                )&lt;=0),"WeanAlt2","")
&amp;IFERROR(IF(AND((FR$33-FR35                                                                                     )&gt;(FR$33-FS$33),(FR$33-FR35                                                                                     )&lt;=0),"Join-"    &amp;FR34,""),"")
&amp;IFERROR(IF(AND((FR$33-FR35-INDEX(Sheep!$V$358:$V$365,FR34,1))&gt;(FR$33-FS$33),(FR$33-FR35-INDEX(Sheep!$V$358:$V$365,FR34,1))&lt;=0),"Scan-"  &amp;FR34,""),"")
&amp;IFERROR(IF(AND((FR$33-FR35-150                                                                            )&gt;(FR$33-FS$33),(FR$33-FR35-150                                                                             )&lt;=0),"Birth-" &amp;FR34,""),"")
&amp;IFERROR(IF(AND((FR$33-FR35-150-Sheep!$R$351                                           )&gt;(FR$33-FS$33),(FR$33-FR35-150-Sheep!$R$351                                            )&lt;=0),"Wean-"&amp;FR34,""),"")
&amp;IFERROR(IF(AND((FR$33-FR35-150-Sheep!$R$352                                           )&gt;(FR$33-FS$33),(FR$33-FR35-150-Sheep!$R$352                                            )&lt;=0),"Alt1-"   &amp;FR34,""),"")
&amp;IFERROR(IF(AND((FR$33-FR35-150-Sheep!$R$353                                           )&gt;(FR$33-FS$33),(FR$33-FR35-150-Sheep!$R$353                                            )&lt;=0),"Alt2-"   &amp;FR34,""),"")</f>
        <v>Scan-3</v>
      </c>
      <c r="FS36" s="274" t="str">
        <f xml:space="preserve">                    IF(AND((FS$33                                  -Sheep!$N$248                               )&gt;(FS$33-FT$33),(FS$33                                  -Sheep!$N$248                                )&lt;=0),"Born","")
&amp;                   IF(AND((FS$33-Sheep!$R$351-Sheep!$N$248                                )&gt;(FS$33-FT$33),(FS$33-Sheep!$R$351-Sheep!$N$248                                )&lt;=0),"WeanStd","")
&amp;                   IF(AND((FS$33-Sheep!$R$352-Sheep!$N$248                                )&gt;(FS$33-FT$33),(FS$33-Sheep!$R$352-Sheep!$N$248                                )&lt;=0),"WeanAlt1","")
&amp;                   IF(AND((FS$33-Sheep!$R$353-Sheep!$N$248                                )&gt;(FS$33-FT$33),(FS$33-Sheep!$R$353-Sheep!$N$248                                )&lt;=0),"WeanAlt2","")
&amp;IFERROR(IF(AND((FS$33-FS35                                                                                     )&gt;(FS$33-FT$33),(FS$33-FS35                                                                                     )&lt;=0),"Join-"    &amp;FS34,""),"")
&amp;IFERROR(IF(AND((FS$33-FS35-INDEX(Sheep!$V$358:$V$365,FS34,1))&gt;(FS$33-FT$33),(FS$33-FS35-INDEX(Sheep!$V$358:$V$365,FS34,1))&lt;=0),"Scan-"  &amp;FS34,""),"")
&amp;IFERROR(IF(AND((FS$33-FS35-150                                                                            )&gt;(FS$33-FT$33),(FS$33-FS35-150                                                                             )&lt;=0),"Birth-" &amp;FS34,""),"")
&amp;IFERROR(IF(AND((FS$33-FS35-150-Sheep!$R$351                                           )&gt;(FS$33-FT$33),(FS$33-FS35-150-Sheep!$R$351                                            )&lt;=0),"Wean-"&amp;FS34,""),"")
&amp;IFERROR(IF(AND((FS$33-FS35-150-Sheep!$R$352                                           )&gt;(FS$33-FT$33),(FS$33-FS35-150-Sheep!$R$352                                            )&lt;=0),"Alt1-"   &amp;FS34,""),"")
&amp;IFERROR(IF(AND((FS$33-FS35-150-Sheep!$R$353                                           )&gt;(FS$33-FT$33),(FS$33-FS35-150-Sheep!$R$353                                            )&lt;=0),"Alt2-"   &amp;FS34,""),"")</f>
        <v/>
      </c>
      <c r="FT36" s="274" t="str">
        <f xml:space="preserve">                    IF(AND((FT$33                                  -Sheep!$N$248                               )&gt;(FT$33-FU$33),(FT$33                                  -Sheep!$N$248                                )&lt;=0),"Born","")
&amp;                   IF(AND((FT$33-Sheep!$R$351-Sheep!$N$248                                )&gt;(FT$33-FU$33),(FT$33-Sheep!$R$351-Sheep!$N$248                                )&lt;=0),"WeanStd","")
&amp;                   IF(AND((FT$33-Sheep!$R$352-Sheep!$N$248                                )&gt;(FT$33-FU$33),(FT$33-Sheep!$R$352-Sheep!$N$248                                )&lt;=0),"WeanAlt1","")
&amp;                   IF(AND((FT$33-Sheep!$R$353-Sheep!$N$248                                )&gt;(FT$33-FU$33),(FT$33-Sheep!$R$353-Sheep!$N$248                                )&lt;=0),"WeanAlt2","")
&amp;IFERROR(IF(AND((FT$33-FT35                                                                                     )&gt;(FT$33-FU$33),(FT$33-FT35                                                                                     )&lt;=0),"Join-"    &amp;FT34,""),"")
&amp;IFERROR(IF(AND((FT$33-FT35-INDEX(Sheep!$V$358:$V$365,FT34,1))&gt;(FT$33-FU$33),(FT$33-FT35-INDEX(Sheep!$V$358:$V$365,FT34,1))&lt;=0),"Scan-"  &amp;FT34,""),"")
&amp;IFERROR(IF(AND((FT$33-FT35-150                                                                            )&gt;(FT$33-FU$33),(FT$33-FT35-150                                                                             )&lt;=0),"Birth-" &amp;FT34,""),"")
&amp;IFERROR(IF(AND((FT$33-FT35-150-Sheep!$R$351                                           )&gt;(FT$33-FU$33),(FT$33-FT35-150-Sheep!$R$351                                            )&lt;=0),"Wean-"&amp;FT34,""),"")
&amp;IFERROR(IF(AND((FT$33-FT35-150-Sheep!$R$352                                           )&gt;(FT$33-FU$33),(FT$33-FT35-150-Sheep!$R$352                                            )&lt;=0),"Alt1-"   &amp;FT34,""),"")
&amp;IFERROR(IF(AND((FT$33-FT35-150-Sheep!$R$353                                           )&gt;(FT$33-FU$33),(FT$33-FT35-150-Sheep!$R$353                                            )&lt;=0),"Alt2-"   &amp;FT34,""),"")</f>
        <v/>
      </c>
      <c r="FU36" s="274" t="str">
        <f xml:space="preserve">                    IF(AND((FU$33                                  -Sheep!$N$248                               )&gt;(FU$33-FV$33),(FU$33                                  -Sheep!$N$248                                )&lt;=0),"Born","")
&amp;                   IF(AND((FU$33-Sheep!$R$351-Sheep!$N$248                                )&gt;(FU$33-FV$33),(FU$33-Sheep!$R$351-Sheep!$N$248                                )&lt;=0),"WeanStd","")
&amp;                   IF(AND((FU$33-Sheep!$R$352-Sheep!$N$248                                )&gt;(FU$33-FV$33),(FU$33-Sheep!$R$352-Sheep!$N$248                                )&lt;=0),"WeanAlt1","")
&amp;                   IF(AND((FU$33-Sheep!$R$353-Sheep!$N$248                                )&gt;(FU$33-FV$33),(FU$33-Sheep!$R$353-Sheep!$N$248                                )&lt;=0),"WeanAlt2","")
&amp;IFERROR(IF(AND((FU$33-FU35                                                                                     )&gt;(FU$33-FV$33),(FU$33-FU35                                                                                     )&lt;=0),"Join-"    &amp;FU34,""),"")
&amp;IFERROR(IF(AND((FU$33-FU35-INDEX(Sheep!$V$358:$V$365,FU34,1))&gt;(FU$33-FV$33),(FU$33-FU35-INDEX(Sheep!$V$358:$V$365,FU34,1))&lt;=0),"Scan-"  &amp;FU34,""),"")
&amp;IFERROR(IF(AND((FU$33-FU35-150                                                                            )&gt;(FU$33-FV$33),(FU$33-FU35-150                                                                             )&lt;=0),"Birth-" &amp;FU34,""),"")
&amp;IFERROR(IF(AND((FU$33-FU35-150-Sheep!$R$351                                           )&gt;(FU$33-FV$33),(FU$33-FU35-150-Sheep!$R$351                                            )&lt;=0),"Wean-"&amp;FU34,""),"")
&amp;IFERROR(IF(AND((FU$33-FU35-150-Sheep!$R$352                                           )&gt;(FU$33-FV$33),(FU$33-FU35-150-Sheep!$R$352                                            )&lt;=0),"Alt1-"   &amp;FU34,""),"")
&amp;IFERROR(IF(AND((FU$33-FU35-150-Sheep!$R$353                                           )&gt;(FU$33-FV$33),(FU$33-FU35-150-Sheep!$R$353                                            )&lt;=0),"Alt2-"   &amp;FU34,""),"")</f>
        <v/>
      </c>
      <c r="FV36" s="274" t="str">
        <f xml:space="preserve">                    IF(AND((FV$33                                  -Sheep!$N$248                               )&gt;(FV$33-FW$33),(FV$33                                  -Sheep!$N$248                                )&lt;=0),"Born","")
&amp;                   IF(AND((FV$33-Sheep!$R$351-Sheep!$N$248                                )&gt;(FV$33-FW$33),(FV$33-Sheep!$R$351-Sheep!$N$248                                )&lt;=0),"WeanStd","")
&amp;                   IF(AND((FV$33-Sheep!$R$352-Sheep!$N$248                                )&gt;(FV$33-FW$33),(FV$33-Sheep!$R$352-Sheep!$N$248                                )&lt;=0),"WeanAlt1","")
&amp;                   IF(AND((FV$33-Sheep!$R$353-Sheep!$N$248                                )&gt;(FV$33-FW$33),(FV$33-Sheep!$R$353-Sheep!$N$248                                )&lt;=0),"WeanAlt2","")
&amp;IFERROR(IF(AND((FV$33-FV35                                                                                     )&gt;(FV$33-FW$33),(FV$33-FV35                                                                                     )&lt;=0),"Join-"    &amp;FV34,""),"")
&amp;IFERROR(IF(AND((FV$33-FV35-INDEX(Sheep!$V$358:$V$365,FV34,1))&gt;(FV$33-FW$33),(FV$33-FV35-INDEX(Sheep!$V$358:$V$365,FV34,1))&lt;=0),"Scan-"  &amp;FV34,""),"")
&amp;IFERROR(IF(AND((FV$33-FV35-150                                                                            )&gt;(FV$33-FW$33),(FV$33-FV35-150                                                                             )&lt;=0),"Birth-" &amp;FV34,""),"")
&amp;IFERROR(IF(AND((FV$33-FV35-150-Sheep!$R$351                                           )&gt;(FV$33-FW$33),(FV$33-FV35-150-Sheep!$R$351                                            )&lt;=0),"Wean-"&amp;FV34,""),"")
&amp;IFERROR(IF(AND((FV$33-FV35-150-Sheep!$R$352                                           )&gt;(FV$33-FW$33),(FV$33-FV35-150-Sheep!$R$352                                            )&lt;=0),"Alt1-"   &amp;FV34,""),"")
&amp;IFERROR(IF(AND((FV$33-FV35-150-Sheep!$R$353                                           )&gt;(FV$33-FW$33),(FV$33-FV35-150-Sheep!$R$353                                            )&lt;=0),"Alt2-"   &amp;FV34,""),"")</f>
        <v/>
      </c>
      <c r="FW36" s="274" t="str">
        <f xml:space="preserve">                    IF(AND((FW$33                                  -Sheep!$N$248                               )&gt;(FW$33-FX$33),(FW$33                                  -Sheep!$N$248                                )&lt;=0),"Born","")
&amp;                   IF(AND((FW$33-Sheep!$R$351-Sheep!$N$248                                )&gt;(FW$33-FX$33),(FW$33-Sheep!$R$351-Sheep!$N$248                                )&lt;=0),"WeanStd","")
&amp;                   IF(AND((FW$33-Sheep!$R$352-Sheep!$N$248                                )&gt;(FW$33-FX$33),(FW$33-Sheep!$R$352-Sheep!$N$248                                )&lt;=0),"WeanAlt1","")
&amp;                   IF(AND((FW$33-Sheep!$R$353-Sheep!$N$248                                )&gt;(FW$33-FX$33),(FW$33-Sheep!$R$353-Sheep!$N$248                                )&lt;=0),"WeanAlt2","")
&amp;IFERROR(IF(AND((FW$33-FW35                                                                                     )&gt;(FW$33-FX$33),(FW$33-FW35                                                                                     )&lt;=0),"Join-"    &amp;FW34,""),"")
&amp;IFERROR(IF(AND((FW$33-FW35-INDEX(Sheep!$V$358:$V$365,FW34,1))&gt;(FW$33-FX$33),(FW$33-FW35-INDEX(Sheep!$V$358:$V$365,FW34,1))&lt;=0),"Scan-"  &amp;FW34,""),"")
&amp;IFERROR(IF(AND((FW$33-FW35-150                                                                            )&gt;(FW$33-FX$33),(FW$33-FW35-150                                                                             )&lt;=0),"Birth-" &amp;FW34,""),"")
&amp;IFERROR(IF(AND((FW$33-FW35-150-Sheep!$R$351                                           )&gt;(FW$33-FX$33),(FW$33-FW35-150-Sheep!$R$351                                            )&lt;=0),"Wean-"&amp;FW34,""),"")
&amp;IFERROR(IF(AND((FW$33-FW35-150-Sheep!$R$352                                           )&gt;(FW$33-FX$33),(FW$33-FW35-150-Sheep!$R$352                                            )&lt;=0),"Alt1-"   &amp;FW34,""),"")
&amp;IFERROR(IF(AND((FW$33-FW35-150-Sheep!$R$353                                           )&gt;(FW$33-FX$33),(FW$33-FW35-150-Sheep!$R$353                                            )&lt;=0),"Alt2-"   &amp;FW34,""),"")</f>
        <v/>
      </c>
      <c r="FX36" s="274" t="str">
        <f xml:space="preserve">                    IF(AND((FX$33                                  -Sheep!$N$248                               )&gt;(FX$33-FY$33),(FX$33                                  -Sheep!$N$248                                )&lt;=0),"Born","")
&amp;                   IF(AND((FX$33-Sheep!$R$351-Sheep!$N$248                                )&gt;(FX$33-FY$33),(FX$33-Sheep!$R$351-Sheep!$N$248                                )&lt;=0),"WeanStd","")
&amp;                   IF(AND((FX$33-Sheep!$R$352-Sheep!$N$248                                )&gt;(FX$33-FY$33),(FX$33-Sheep!$R$352-Sheep!$N$248                                )&lt;=0),"WeanAlt1","")
&amp;                   IF(AND((FX$33-Sheep!$R$353-Sheep!$N$248                                )&gt;(FX$33-FY$33),(FX$33-Sheep!$R$353-Sheep!$N$248                                )&lt;=0),"WeanAlt2","")
&amp;IFERROR(IF(AND((FX$33-FX35                                                                                     )&gt;(FX$33-FY$33),(FX$33-FX35                                                                                     )&lt;=0),"Join-"    &amp;FX34,""),"")
&amp;IFERROR(IF(AND((FX$33-FX35-INDEX(Sheep!$V$358:$V$365,FX34,1))&gt;(FX$33-FY$33),(FX$33-FX35-INDEX(Sheep!$V$358:$V$365,FX34,1))&lt;=0),"Scan-"  &amp;FX34,""),"")
&amp;IFERROR(IF(AND((FX$33-FX35-150                                                                            )&gt;(FX$33-FY$33),(FX$33-FX35-150                                                                             )&lt;=0),"Birth-" &amp;FX34,""),"")
&amp;IFERROR(IF(AND((FX$33-FX35-150-Sheep!$R$351                                           )&gt;(FX$33-FY$33),(FX$33-FX35-150-Sheep!$R$351                                            )&lt;=0),"Wean-"&amp;FX34,""),"")
&amp;IFERROR(IF(AND((FX$33-FX35-150-Sheep!$R$352                                           )&gt;(FX$33-FY$33),(FX$33-FX35-150-Sheep!$R$352                                            )&lt;=0),"Alt1-"   &amp;FX34,""),"")
&amp;IFERROR(IF(AND((FX$33-FX35-150-Sheep!$R$353                                           )&gt;(FX$33-FY$33),(FX$33-FX35-150-Sheep!$R$353                                            )&lt;=0),"Alt2-"   &amp;FX34,""),"")</f>
        <v/>
      </c>
      <c r="FY36" s="274" t="str">
        <f xml:space="preserve">                    IF(AND((FY$33                                  -Sheep!$N$248                               )&gt;(FY$33-FZ$33),(FY$33                                  -Sheep!$N$248                                )&lt;=0),"Born","")
&amp;                   IF(AND((FY$33-Sheep!$R$351-Sheep!$N$248                                )&gt;(FY$33-FZ$33),(FY$33-Sheep!$R$351-Sheep!$N$248                                )&lt;=0),"WeanStd","")
&amp;                   IF(AND((FY$33-Sheep!$R$352-Sheep!$N$248                                )&gt;(FY$33-FZ$33),(FY$33-Sheep!$R$352-Sheep!$N$248                                )&lt;=0),"WeanAlt1","")
&amp;                   IF(AND((FY$33-Sheep!$R$353-Sheep!$N$248                                )&gt;(FY$33-FZ$33),(FY$33-Sheep!$R$353-Sheep!$N$248                                )&lt;=0),"WeanAlt2","")
&amp;IFERROR(IF(AND((FY$33-FY35                                                                                     )&gt;(FY$33-FZ$33),(FY$33-FY35                                                                                     )&lt;=0),"Join-"    &amp;FY34,""),"")
&amp;IFERROR(IF(AND((FY$33-FY35-INDEX(Sheep!$V$358:$V$365,FY34,1))&gt;(FY$33-FZ$33),(FY$33-FY35-INDEX(Sheep!$V$358:$V$365,FY34,1))&lt;=0),"Scan-"  &amp;FY34,""),"")
&amp;IFERROR(IF(AND((FY$33-FY35-150                                                                            )&gt;(FY$33-FZ$33),(FY$33-FY35-150                                                                             )&lt;=0),"Birth-" &amp;FY34,""),"")
&amp;IFERROR(IF(AND((FY$33-FY35-150-Sheep!$R$351                                           )&gt;(FY$33-FZ$33),(FY$33-FY35-150-Sheep!$R$351                                            )&lt;=0),"Wean-"&amp;FY34,""),"")
&amp;IFERROR(IF(AND((FY$33-FY35-150-Sheep!$R$352                                           )&gt;(FY$33-FZ$33),(FY$33-FY35-150-Sheep!$R$352                                            )&lt;=0),"Alt1-"   &amp;FY34,""),"")
&amp;IFERROR(IF(AND((FY$33-FY35-150-Sheep!$R$353                                           )&gt;(FY$33-FZ$33),(FY$33-FY35-150-Sheep!$R$353                                            )&lt;=0),"Alt2-"   &amp;FY34,""),"")</f>
        <v/>
      </c>
      <c r="FZ36" s="274" t="str">
        <f xml:space="preserve">                    IF(AND((FZ$33                                  -Sheep!$N$248                               )&gt;(FZ$33-GA$33),(FZ$33                                  -Sheep!$N$248                                )&lt;=0),"Born","")
&amp;                   IF(AND((FZ$33-Sheep!$R$351-Sheep!$N$248                                )&gt;(FZ$33-GA$33),(FZ$33-Sheep!$R$351-Sheep!$N$248                                )&lt;=0),"WeanStd","")
&amp;                   IF(AND((FZ$33-Sheep!$R$352-Sheep!$N$248                                )&gt;(FZ$33-GA$33),(FZ$33-Sheep!$R$352-Sheep!$N$248                                )&lt;=0),"WeanAlt1","")
&amp;                   IF(AND((FZ$33-Sheep!$R$353-Sheep!$N$248                                )&gt;(FZ$33-GA$33),(FZ$33-Sheep!$R$353-Sheep!$N$248                                )&lt;=0),"WeanAlt2","")
&amp;IFERROR(IF(AND((FZ$33-FZ35                                                                                     )&gt;(FZ$33-GA$33),(FZ$33-FZ35                                                                                     )&lt;=0),"Join-"    &amp;FZ34,""),"")
&amp;IFERROR(IF(AND((FZ$33-FZ35-INDEX(Sheep!$V$358:$V$365,FZ34,1))&gt;(FZ$33-GA$33),(FZ$33-FZ35-INDEX(Sheep!$V$358:$V$365,FZ34,1))&lt;=0),"Scan-"  &amp;FZ34,""),"")
&amp;IFERROR(IF(AND((FZ$33-FZ35-150                                                                            )&gt;(FZ$33-GA$33),(FZ$33-FZ35-150                                                                             )&lt;=0),"Birth-" &amp;FZ34,""),"")
&amp;IFERROR(IF(AND((FZ$33-FZ35-150-Sheep!$R$351                                           )&gt;(FZ$33-GA$33),(FZ$33-FZ35-150-Sheep!$R$351                                            )&lt;=0),"Wean-"&amp;FZ34,""),"")
&amp;IFERROR(IF(AND((FZ$33-FZ35-150-Sheep!$R$352                                           )&gt;(FZ$33-GA$33),(FZ$33-FZ35-150-Sheep!$R$352                                            )&lt;=0),"Alt1-"   &amp;FZ34,""),"")
&amp;IFERROR(IF(AND((FZ$33-FZ35-150-Sheep!$R$353                                           )&gt;(FZ$33-GA$33),(FZ$33-FZ35-150-Sheep!$R$353                                            )&lt;=0),"Alt2-"   &amp;FZ34,""),"")</f>
        <v/>
      </c>
      <c r="GA36" s="274" t="str">
        <f xml:space="preserve">                    IF(AND((GA$33                                  -Sheep!$N$248                               )&gt;(GA$33-GB$33),(GA$33                                  -Sheep!$N$248                                )&lt;=0),"Born","")
&amp;                   IF(AND((GA$33-Sheep!$R$351-Sheep!$N$248                                )&gt;(GA$33-GB$33),(GA$33-Sheep!$R$351-Sheep!$N$248                                )&lt;=0),"WeanStd","")
&amp;                   IF(AND((GA$33-Sheep!$R$352-Sheep!$N$248                                )&gt;(GA$33-GB$33),(GA$33-Sheep!$R$352-Sheep!$N$248                                )&lt;=0),"WeanAlt1","")
&amp;                   IF(AND((GA$33-Sheep!$R$353-Sheep!$N$248                                )&gt;(GA$33-GB$33),(GA$33-Sheep!$R$353-Sheep!$N$248                                )&lt;=0),"WeanAlt2","")
&amp;IFERROR(IF(AND((GA$33-GA35                                                                                     )&gt;(GA$33-GB$33),(GA$33-GA35                                                                                     )&lt;=0),"Join-"    &amp;GA34,""),"")
&amp;IFERROR(IF(AND((GA$33-GA35-INDEX(Sheep!$V$358:$V$365,GA34,1))&gt;(GA$33-GB$33),(GA$33-GA35-INDEX(Sheep!$V$358:$V$365,GA34,1))&lt;=0),"Scan-"  &amp;GA34,""),"")
&amp;IFERROR(IF(AND((GA$33-GA35-150                                                                            )&gt;(GA$33-GB$33),(GA$33-GA35-150                                                                             )&lt;=0),"Birth-" &amp;GA34,""),"")
&amp;IFERROR(IF(AND((GA$33-GA35-150-Sheep!$R$351                                           )&gt;(GA$33-GB$33),(GA$33-GA35-150-Sheep!$R$351                                            )&lt;=0),"Wean-"&amp;GA34,""),"")
&amp;IFERROR(IF(AND((GA$33-GA35-150-Sheep!$R$352                                           )&gt;(GA$33-GB$33),(GA$33-GA35-150-Sheep!$R$352                                            )&lt;=0),"Alt1-"   &amp;GA34,""),"")
&amp;IFERROR(IF(AND((GA$33-GA35-150-Sheep!$R$353                                           )&gt;(GA$33-GB$33),(GA$33-GA35-150-Sheep!$R$353                                            )&lt;=0),"Alt2-"   &amp;GA34,""),"")</f>
        <v/>
      </c>
      <c r="GB36" s="274" t="str">
        <f xml:space="preserve">                    IF(AND((GB$33                                  -Sheep!$N$248                               )&gt;(GB$33-GC$33),(GB$33                                  -Sheep!$N$248                                )&lt;=0),"Born","")
&amp;                   IF(AND((GB$33-Sheep!$R$351-Sheep!$N$248                                )&gt;(GB$33-GC$33),(GB$33-Sheep!$R$351-Sheep!$N$248                                )&lt;=0),"WeanStd","")
&amp;                   IF(AND((GB$33-Sheep!$R$352-Sheep!$N$248                                )&gt;(GB$33-GC$33),(GB$33-Sheep!$R$352-Sheep!$N$248                                )&lt;=0),"WeanAlt1","")
&amp;                   IF(AND((GB$33-Sheep!$R$353-Sheep!$N$248                                )&gt;(GB$33-GC$33),(GB$33-Sheep!$R$353-Sheep!$N$248                                )&lt;=0),"WeanAlt2","")
&amp;IFERROR(IF(AND((GB$33-GB35                                                                                     )&gt;(GB$33-GC$33),(GB$33-GB35                                                                                     )&lt;=0),"Join-"    &amp;GB34,""),"")
&amp;IFERROR(IF(AND((GB$33-GB35-INDEX(Sheep!$V$358:$V$365,GB34,1))&gt;(GB$33-GC$33),(GB$33-GB35-INDEX(Sheep!$V$358:$V$365,GB34,1))&lt;=0),"Scan-"  &amp;GB34,""),"")
&amp;IFERROR(IF(AND((GB$33-GB35-150                                                                            )&gt;(GB$33-GC$33),(GB$33-GB35-150                                                                             )&lt;=0),"Birth-" &amp;GB34,""),"")
&amp;IFERROR(IF(AND((GB$33-GB35-150-Sheep!$R$351                                           )&gt;(GB$33-GC$33),(GB$33-GB35-150-Sheep!$R$351                                            )&lt;=0),"Wean-"&amp;GB34,""),"")
&amp;IFERROR(IF(AND((GB$33-GB35-150-Sheep!$R$352                                           )&gt;(GB$33-GC$33),(GB$33-GB35-150-Sheep!$R$352                                            )&lt;=0),"Alt1-"   &amp;GB34,""),"")
&amp;IFERROR(IF(AND((GB$33-GB35-150-Sheep!$R$353                                           )&gt;(GB$33-GC$33),(GB$33-GB35-150-Sheep!$R$353                                            )&lt;=0),"Alt2-"   &amp;GB34,""),"")</f>
        <v/>
      </c>
      <c r="GC36" s="274" t="str">
        <f xml:space="preserve">                    IF(AND((GC$33                                  -Sheep!$N$248                               )&gt;(GC$33-GD$33),(GC$33                                  -Sheep!$N$248                                )&lt;=0),"Born","")
&amp;                   IF(AND((GC$33-Sheep!$R$351-Sheep!$N$248                                )&gt;(GC$33-GD$33),(GC$33-Sheep!$R$351-Sheep!$N$248                                )&lt;=0),"WeanStd","")
&amp;                   IF(AND((GC$33-Sheep!$R$352-Sheep!$N$248                                )&gt;(GC$33-GD$33),(GC$33-Sheep!$R$352-Sheep!$N$248                                )&lt;=0),"WeanAlt1","")
&amp;                   IF(AND((GC$33-Sheep!$R$353-Sheep!$N$248                                )&gt;(GC$33-GD$33),(GC$33-Sheep!$R$353-Sheep!$N$248                                )&lt;=0),"WeanAlt2","")
&amp;IFERROR(IF(AND((GC$33-GC35                                                                                     )&gt;(GC$33-GD$33),(GC$33-GC35                                                                                     )&lt;=0),"Join-"    &amp;GC34,""),"")
&amp;IFERROR(IF(AND((GC$33-GC35-INDEX(Sheep!$V$358:$V$365,GC34,1))&gt;(GC$33-GD$33),(GC$33-GC35-INDEX(Sheep!$V$358:$V$365,GC34,1))&lt;=0),"Scan-"  &amp;GC34,""),"")
&amp;IFERROR(IF(AND((GC$33-GC35-150                                                                            )&gt;(GC$33-GD$33),(GC$33-GC35-150                                                                             )&lt;=0),"Birth-" &amp;GC34,""),"")
&amp;IFERROR(IF(AND((GC$33-GC35-150-Sheep!$R$351                                           )&gt;(GC$33-GD$33),(GC$33-GC35-150-Sheep!$R$351                                            )&lt;=0),"Wean-"&amp;GC34,""),"")
&amp;IFERROR(IF(AND((GC$33-GC35-150-Sheep!$R$352                                           )&gt;(GC$33-GD$33),(GC$33-GC35-150-Sheep!$R$352                                            )&lt;=0),"Alt1-"   &amp;GC34,""),"")
&amp;IFERROR(IF(AND((GC$33-GC35-150-Sheep!$R$353                                           )&gt;(GC$33-GD$33),(GC$33-GC35-150-Sheep!$R$353                                            )&lt;=0),"Alt2-"   &amp;GC34,""),"")</f>
        <v/>
      </c>
      <c r="GD36" s="274" t="str">
        <f xml:space="preserve">                    IF(AND((GD$33                                  -Sheep!$N$248                               )&gt;(GD$33-GE$33),(GD$33                                  -Sheep!$N$248                                )&lt;=0),"Born","")
&amp;                   IF(AND((GD$33-Sheep!$R$351-Sheep!$N$248                                )&gt;(GD$33-GE$33),(GD$33-Sheep!$R$351-Sheep!$N$248                                )&lt;=0),"WeanStd","")
&amp;                   IF(AND((GD$33-Sheep!$R$352-Sheep!$N$248                                )&gt;(GD$33-GE$33),(GD$33-Sheep!$R$352-Sheep!$N$248                                )&lt;=0),"WeanAlt1","")
&amp;                   IF(AND((GD$33-Sheep!$R$353-Sheep!$N$248                                )&gt;(GD$33-GE$33),(GD$33-Sheep!$R$353-Sheep!$N$248                                )&lt;=0),"WeanAlt2","")
&amp;IFERROR(IF(AND((GD$33-GD35                                                                                     )&gt;(GD$33-GE$33),(GD$33-GD35                                                                                     )&lt;=0),"Join-"    &amp;GD34,""),"")
&amp;IFERROR(IF(AND((GD$33-GD35-INDEX(Sheep!$V$358:$V$365,GD34,1))&gt;(GD$33-GE$33),(GD$33-GD35-INDEX(Sheep!$V$358:$V$365,GD34,1))&lt;=0),"Scan-"  &amp;GD34,""),"")
&amp;IFERROR(IF(AND((GD$33-GD35-150                                                                            )&gt;(GD$33-GE$33),(GD$33-GD35-150                                                                             )&lt;=0),"Birth-" &amp;GD34,""),"")
&amp;IFERROR(IF(AND((GD$33-GD35-150-Sheep!$R$351                                           )&gt;(GD$33-GE$33),(GD$33-GD35-150-Sheep!$R$351                                            )&lt;=0),"Wean-"&amp;GD34,""),"")
&amp;IFERROR(IF(AND((GD$33-GD35-150-Sheep!$R$352                                           )&gt;(GD$33-GE$33),(GD$33-GD35-150-Sheep!$R$352                                            )&lt;=0),"Alt1-"   &amp;GD34,""),"")
&amp;IFERROR(IF(AND((GD$33-GD35-150-Sheep!$R$353                                           )&gt;(GD$33-GE$33),(GD$33-GD35-150-Sheep!$R$353                                            )&lt;=0),"Alt2-"   &amp;GD34,""),"")</f>
        <v>Birth-3</v>
      </c>
      <c r="GE36" s="274" t="str">
        <f xml:space="preserve">                    IF(AND((GE$33                                  -Sheep!$N$248                               )&gt;(GE$33-GF$33),(GE$33                                  -Sheep!$N$248                                )&lt;=0),"Born","")
&amp;                   IF(AND((GE$33-Sheep!$R$351-Sheep!$N$248                                )&gt;(GE$33-GF$33),(GE$33-Sheep!$R$351-Sheep!$N$248                                )&lt;=0),"WeanStd","")
&amp;                   IF(AND((GE$33-Sheep!$R$352-Sheep!$N$248                                )&gt;(GE$33-GF$33),(GE$33-Sheep!$R$352-Sheep!$N$248                                )&lt;=0),"WeanAlt1","")
&amp;                   IF(AND((GE$33-Sheep!$R$353-Sheep!$N$248                                )&gt;(GE$33-GF$33),(GE$33-Sheep!$R$353-Sheep!$N$248                                )&lt;=0),"WeanAlt2","")
&amp;IFERROR(IF(AND((GE$33-GE35                                                                                     )&gt;(GE$33-GF$33),(GE$33-GE35                                                                                     )&lt;=0),"Join-"    &amp;GE34,""),"")
&amp;IFERROR(IF(AND((GE$33-GE35-INDEX(Sheep!$V$358:$V$365,GE34,1))&gt;(GE$33-GF$33),(GE$33-GE35-INDEX(Sheep!$V$358:$V$365,GE34,1))&lt;=0),"Scan-"  &amp;GE34,""),"")
&amp;IFERROR(IF(AND((GE$33-GE35-150                                                                            )&gt;(GE$33-GF$33),(GE$33-GE35-150                                                                             )&lt;=0),"Birth-" &amp;GE34,""),"")
&amp;IFERROR(IF(AND((GE$33-GE35-150-Sheep!$R$351                                           )&gt;(GE$33-GF$33),(GE$33-GE35-150-Sheep!$R$351                                            )&lt;=0),"Wean-"&amp;GE34,""),"")
&amp;IFERROR(IF(AND((GE$33-GE35-150-Sheep!$R$352                                           )&gt;(GE$33-GF$33),(GE$33-GE35-150-Sheep!$R$352                                            )&lt;=0),"Alt1-"   &amp;GE34,""),"")
&amp;IFERROR(IF(AND((GE$33-GE35-150-Sheep!$R$353                                           )&gt;(GE$33-GF$33),(GE$33-GE35-150-Sheep!$R$353                                            )&lt;=0),"Alt2-"   &amp;GE34,""),"")</f>
        <v/>
      </c>
      <c r="GF36" s="274" t="str">
        <f xml:space="preserve">                    IF(AND((GF$33                                  -Sheep!$N$248                               )&gt;(GF$33-GG$33),(GF$33                                  -Sheep!$N$248                                )&lt;=0),"Born","")
&amp;                   IF(AND((GF$33-Sheep!$R$351-Sheep!$N$248                                )&gt;(GF$33-GG$33),(GF$33-Sheep!$R$351-Sheep!$N$248                                )&lt;=0),"WeanStd","")
&amp;                   IF(AND((GF$33-Sheep!$R$352-Sheep!$N$248                                )&gt;(GF$33-GG$33),(GF$33-Sheep!$R$352-Sheep!$N$248                                )&lt;=0),"WeanAlt1","")
&amp;                   IF(AND((GF$33-Sheep!$R$353-Sheep!$N$248                                )&gt;(GF$33-GG$33),(GF$33-Sheep!$R$353-Sheep!$N$248                                )&lt;=0),"WeanAlt2","")
&amp;IFERROR(IF(AND((GF$33-GF35                                                                                     )&gt;(GF$33-GG$33),(GF$33-GF35                                                                                     )&lt;=0),"Join-"    &amp;GF34,""),"")
&amp;IFERROR(IF(AND((GF$33-GF35-INDEX(Sheep!$V$358:$V$365,GF34,1))&gt;(GF$33-GG$33),(GF$33-GF35-INDEX(Sheep!$V$358:$V$365,GF34,1))&lt;=0),"Scan-"  &amp;GF34,""),"")
&amp;IFERROR(IF(AND((GF$33-GF35-150                                                                            )&gt;(GF$33-GG$33),(GF$33-GF35-150                                                                             )&lt;=0),"Birth-" &amp;GF34,""),"")
&amp;IFERROR(IF(AND((GF$33-GF35-150-Sheep!$R$351                                           )&gt;(GF$33-GG$33),(GF$33-GF35-150-Sheep!$R$351                                            )&lt;=0),"Wean-"&amp;GF34,""),"")
&amp;IFERROR(IF(AND((GF$33-GF35-150-Sheep!$R$352                                           )&gt;(GF$33-GG$33),(GF$33-GF35-150-Sheep!$R$352                                            )&lt;=0),"Alt1-"   &amp;GF34,""),"")
&amp;IFERROR(IF(AND((GF$33-GF35-150-Sheep!$R$353                                           )&gt;(GF$33-GG$33),(GF$33-GF35-150-Sheep!$R$353                                            )&lt;=0),"Alt2-"   &amp;GF34,""),"")</f>
        <v/>
      </c>
      <c r="GG36" s="274" t="str">
        <f xml:space="preserve">                    IF(AND((GG$33                                  -Sheep!$N$248                               )&gt;(GG$33-GH$33),(GG$33                                  -Sheep!$N$248                                )&lt;=0),"Born","")
&amp;                   IF(AND((GG$33-Sheep!$R$351-Sheep!$N$248                                )&gt;(GG$33-GH$33),(GG$33-Sheep!$R$351-Sheep!$N$248                                )&lt;=0),"WeanStd","")
&amp;                   IF(AND((GG$33-Sheep!$R$352-Sheep!$N$248                                )&gt;(GG$33-GH$33),(GG$33-Sheep!$R$352-Sheep!$N$248                                )&lt;=0),"WeanAlt1","")
&amp;                   IF(AND((GG$33-Sheep!$R$353-Sheep!$N$248                                )&gt;(GG$33-GH$33),(GG$33-Sheep!$R$353-Sheep!$N$248                                )&lt;=0),"WeanAlt2","")
&amp;IFERROR(IF(AND((GG$33-GG35                                                                                     )&gt;(GG$33-GH$33),(GG$33-GG35                                                                                     )&lt;=0),"Join-"    &amp;GG34,""),"")
&amp;IFERROR(IF(AND((GG$33-GG35-INDEX(Sheep!$V$358:$V$365,GG34,1))&gt;(GG$33-GH$33),(GG$33-GG35-INDEX(Sheep!$V$358:$V$365,GG34,1))&lt;=0),"Scan-"  &amp;GG34,""),"")
&amp;IFERROR(IF(AND((GG$33-GG35-150                                                                            )&gt;(GG$33-GH$33),(GG$33-GG35-150                                                                             )&lt;=0),"Birth-" &amp;GG34,""),"")
&amp;IFERROR(IF(AND((GG$33-GG35-150-Sheep!$R$351                                           )&gt;(GG$33-GH$33),(GG$33-GG35-150-Sheep!$R$351                                            )&lt;=0),"Wean-"&amp;GG34,""),"")
&amp;IFERROR(IF(AND((GG$33-GG35-150-Sheep!$R$352                                           )&gt;(GG$33-GH$33),(GG$33-GG35-150-Sheep!$R$352                                            )&lt;=0),"Alt1-"   &amp;GG34,""),"")
&amp;IFERROR(IF(AND((GG$33-GG35-150-Sheep!$R$353                                           )&gt;(GG$33-GH$33),(GG$33-GG35-150-Sheep!$R$353                                            )&lt;=0),"Alt2-"   &amp;GG34,""),"")</f>
        <v/>
      </c>
      <c r="GH36" s="274" t="str">
        <f xml:space="preserve">                    IF(AND((GH$33                                  -Sheep!$N$248                               )&gt;(GH$33-GI$33),(GH$33                                  -Sheep!$N$248                                )&lt;=0),"Born","")
&amp;                   IF(AND((GH$33-Sheep!$R$351-Sheep!$N$248                                )&gt;(GH$33-GI$33),(GH$33-Sheep!$R$351-Sheep!$N$248                                )&lt;=0),"WeanStd","")
&amp;                   IF(AND((GH$33-Sheep!$R$352-Sheep!$N$248                                )&gt;(GH$33-GI$33),(GH$33-Sheep!$R$352-Sheep!$N$248                                )&lt;=0),"WeanAlt1","")
&amp;                   IF(AND((GH$33-Sheep!$R$353-Sheep!$N$248                                )&gt;(GH$33-GI$33),(GH$33-Sheep!$R$353-Sheep!$N$248                                )&lt;=0),"WeanAlt2","")
&amp;IFERROR(IF(AND((GH$33-GH35                                                                                     )&gt;(GH$33-GI$33),(GH$33-GH35                                                                                     )&lt;=0),"Join-"    &amp;GH34,""),"")
&amp;IFERROR(IF(AND((GH$33-GH35-INDEX(Sheep!$V$358:$V$365,GH34,1))&gt;(GH$33-GI$33),(GH$33-GH35-INDEX(Sheep!$V$358:$V$365,GH34,1))&lt;=0),"Scan-"  &amp;GH34,""),"")
&amp;IFERROR(IF(AND((GH$33-GH35-150                                                                            )&gt;(GH$33-GI$33),(GH$33-GH35-150                                                                             )&lt;=0),"Birth-" &amp;GH34,""),"")
&amp;IFERROR(IF(AND((GH$33-GH35-150-Sheep!$R$351                                           )&gt;(GH$33-GI$33),(GH$33-GH35-150-Sheep!$R$351                                            )&lt;=0),"Wean-"&amp;GH34,""),"")
&amp;IFERROR(IF(AND((GH$33-GH35-150-Sheep!$R$352                                           )&gt;(GH$33-GI$33),(GH$33-GH35-150-Sheep!$R$352                                            )&lt;=0),"Alt1-"   &amp;GH34,""),"")
&amp;IFERROR(IF(AND((GH$33-GH35-150-Sheep!$R$353                                           )&gt;(GH$33-GI$33),(GH$33-GH35-150-Sheep!$R$353                                            )&lt;=0),"Alt2-"   &amp;GH34,""),"")</f>
        <v/>
      </c>
      <c r="GI36" s="274" t="str">
        <f xml:space="preserve">                    IF(AND((GI$33                                  -Sheep!$N$248                               )&gt;(GI$33-GJ$33),(GI$33                                  -Sheep!$N$248                                )&lt;=0),"Born","")
&amp;                   IF(AND((GI$33-Sheep!$R$351-Sheep!$N$248                                )&gt;(GI$33-GJ$33),(GI$33-Sheep!$R$351-Sheep!$N$248                                )&lt;=0),"WeanStd","")
&amp;                   IF(AND((GI$33-Sheep!$R$352-Sheep!$N$248                                )&gt;(GI$33-GJ$33),(GI$33-Sheep!$R$352-Sheep!$N$248                                )&lt;=0),"WeanAlt1","")
&amp;                   IF(AND((GI$33-Sheep!$R$353-Sheep!$N$248                                )&gt;(GI$33-GJ$33),(GI$33-Sheep!$R$353-Sheep!$N$248                                )&lt;=0),"WeanAlt2","")
&amp;IFERROR(IF(AND((GI$33-GI35                                                                                     )&gt;(GI$33-GJ$33),(GI$33-GI35                                                                                     )&lt;=0),"Join-"    &amp;GI34,""),"")
&amp;IFERROR(IF(AND((GI$33-GI35-INDEX(Sheep!$V$358:$V$365,GI34,1))&gt;(GI$33-GJ$33),(GI$33-GI35-INDEX(Sheep!$V$358:$V$365,GI34,1))&lt;=0),"Scan-"  &amp;GI34,""),"")
&amp;IFERROR(IF(AND((GI$33-GI35-150                                                                            )&gt;(GI$33-GJ$33),(GI$33-GI35-150                                                                             )&lt;=0),"Birth-" &amp;GI34,""),"")
&amp;IFERROR(IF(AND((GI$33-GI35-150-Sheep!$R$351                                           )&gt;(GI$33-GJ$33),(GI$33-GI35-150-Sheep!$R$351                                            )&lt;=0),"Wean-"&amp;GI34,""),"")
&amp;IFERROR(IF(AND((GI$33-GI35-150-Sheep!$R$352                                           )&gt;(GI$33-GJ$33),(GI$33-GI35-150-Sheep!$R$352                                            )&lt;=0),"Alt1-"   &amp;GI34,""),"")
&amp;IFERROR(IF(AND((GI$33-GI35-150-Sheep!$R$353                                           )&gt;(GI$33-GJ$33),(GI$33-GI35-150-Sheep!$R$353                                            )&lt;=0),"Alt2-"   &amp;GI34,""),"")</f>
        <v/>
      </c>
      <c r="GJ36" s="274" t="str">
        <f xml:space="preserve">                    IF(AND((GJ$33                                  -Sheep!$N$248                               )&gt;(GJ$33-GK$33),(GJ$33                                  -Sheep!$N$248                                )&lt;=0),"Born","")
&amp;                   IF(AND((GJ$33-Sheep!$R$351-Sheep!$N$248                                )&gt;(GJ$33-GK$33),(GJ$33-Sheep!$R$351-Sheep!$N$248                                )&lt;=0),"WeanStd","")
&amp;                   IF(AND((GJ$33-Sheep!$R$352-Sheep!$N$248                                )&gt;(GJ$33-GK$33),(GJ$33-Sheep!$R$352-Sheep!$N$248                                )&lt;=0),"WeanAlt1","")
&amp;                   IF(AND((GJ$33-Sheep!$R$353-Sheep!$N$248                                )&gt;(GJ$33-GK$33),(GJ$33-Sheep!$R$353-Sheep!$N$248                                )&lt;=0),"WeanAlt2","")
&amp;IFERROR(IF(AND((GJ$33-GJ35                                                                                     )&gt;(GJ$33-GK$33),(GJ$33-GJ35                                                                                     )&lt;=0),"Join-"    &amp;GJ34,""),"")
&amp;IFERROR(IF(AND((GJ$33-GJ35-INDEX(Sheep!$V$358:$V$365,GJ34,1))&gt;(GJ$33-GK$33),(GJ$33-GJ35-INDEX(Sheep!$V$358:$V$365,GJ34,1))&lt;=0),"Scan-"  &amp;GJ34,""),"")
&amp;IFERROR(IF(AND((GJ$33-GJ35-150                                                                            )&gt;(GJ$33-GK$33),(GJ$33-GJ35-150                                                                             )&lt;=0),"Birth-" &amp;GJ34,""),"")
&amp;IFERROR(IF(AND((GJ$33-GJ35-150-Sheep!$R$351                                           )&gt;(GJ$33-GK$33),(GJ$33-GJ35-150-Sheep!$R$351                                            )&lt;=0),"Wean-"&amp;GJ34,""),"")
&amp;IFERROR(IF(AND((GJ$33-GJ35-150-Sheep!$R$352                                           )&gt;(GJ$33-GK$33),(GJ$33-GJ35-150-Sheep!$R$352                                            )&lt;=0),"Alt1-"   &amp;GJ34,""),"")
&amp;IFERROR(IF(AND((GJ$33-GJ35-150-Sheep!$R$353                                           )&gt;(GJ$33-GK$33),(GJ$33-GJ35-150-Sheep!$R$353                                            )&lt;=0),"Alt2-"   &amp;GJ34,""),"")</f>
        <v/>
      </c>
      <c r="GK36" s="274" t="str">
        <f xml:space="preserve">                    IF(AND((GK$33                                  -Sheep!$N$248                               )&gt;(GK$33-GL$33),(GK$33                                  -Sheep!$N$248                                )&lt;=0),"Born","")
&amp;                   IF(AND((GK$33-Sheep!$R$351-Sheep!$N$248                                )&gt;(GK$33-GL$33),(GK$33-Sheep!$R$351-Sheep!$N$248                                )&lt;=0),"WeanStd","")
&amp;                   IF(AND((GK$33-Sheep!$R$352-Sheep!$N$248                                )&gt;(GK$33-GL$33),(GK$33-Sheep!$R$352-Sheep!$N$248                                )&lt;=0),"WeanAlt1","")
&amp;                   IF(AND((GK$33-Sheep!$R$353-Sheep!$N$248                                )&gt;(GK$33-GL$33),(GK$33-Sheep!$R$353-Sheep!$N$248                                )&lt;=0),"WeanAlt2","")
&amp;IFERROR(IF(AND((GK$33-GK35                                                                                     )&gt;(GK$33-GL$33),(GK$33-GK35                                                                                     )&lt;=0),"Join-"    &amp;GK34,""),"")
&amp;IFERROR(IF(AND((GK$33-GK35-INDEX(Sheep!$V$358:$V$365,GK34,1))&gt;(GK$33-GL$33),(GK$33-GK35-INDEX(Sheep!$V$358:$V$365,GK34,1))&lt;=0),"Scan-"  &amp;GK34,""),"")
&amp;IFERROR(IF(AND((GK$33-GK35-150                                                                            )&gt;(GK$33-GL$33),(GK$33-GK35-150                                                                             )&lt;=0),"Birth-" &amp;GK34,""),"")
&amp;IFERROR(IF(AND((GK$33-GK35-150-Sheep!$R$351                                           )&gt;(GK$33-GL$33),(GK$33-GK35-150-Sheep!$R$351                                            )&lt;=0),"Wean-"&amp;GK34,""),"")
&amp;IFERROR(IF(AND((GK$33-GK35-150-Sheep!$R$352                                           )&gt;(GK$33-GL$33),(GK$33-GK35-150-Sheep!$R$352                                            )&lt;=0),"Alt1-"   &amp;GK34,""),"")
&amp;IFERROR(IF(AND((GK$33-GK35-150-Sheep!$R$353                                           )&gt;(GK$33-GL$33),(GK$33-GK35-150-Sheep!$R$353                                            )&lt;=0),"Alt2-"   &amp;GK34,""),"")</f>
        <v/>
      </c>
      <c r="GL36" s="274" t="str">
        <f xml:space="preserve">                    IF(AND((GL$33                                  -Sheep!$N$248                               )&gt;(GL$33-GM$33),(GL$33                                  -Sheep!$N$248                                )&lt;=0),"Born","")
&amp;                   IF(AND((GL$33-Sheep!$R$351-Sheep!$N$248                                )&gt;(GL$33-GM$33),(GL$33-Sheep!$R$351-Sheep!$N$248                                )&lt;=0),"WeanStd","")
&amp;                   IF(AND((GL$33-Sheep!$R$352-Sheep!$N$248                                )&gt;(GL$33-GM$33),(GL$33-Sheep!$R$352-Sheep!$N$248                                )&lt;=0),"WeanAlt1","")
&amp;                   IF(AND((GL$33-Sheep!$R$353-Sheep!$N$248                                )&gt;(GL$33-GM$33),(GL$33-Sheep!$R$353-Sheep!$N$248                                )&lt;=0),"WeanAlt2","")
&amp;IFERROR(IF(AND((GL$33-GL35                                                                                     )&gt;(GL$33-GM$33),(GL$33-GL35                                                                                     )&lt;=0),"Join-"    &amp;GL34,""),"")
&amp;IFERROR(IF(AND((GL$33-GL35-INDEX(Sheep!$V$358:$V$365,GL34,1))&gt;(GL$33-GM$33),(GL$33-GL35-INDEX(Sheep!$V$358:$V$365,GL34,1))&lt;=0),"Scan-"  &amp;GL34,""),"")
&amp;IFERROR(IF(AND((GL$33-GL35-150                                                                            )&gt;(GL$33-GM$33),(GL$33-GL35-150                                                                             )&lt;=0),"Birth-" &amp;GL34,""),"")
&amp;IFERROR(IF(AND((GL$33-GL35-150-Sheep!$R$351                                           )&gt;(GL$33-GM$33),(GL$33-GL35-150-Sheep!$R$351                                            )&lt;=0),"Wean-"&amp;GL34,""),"")
&amp;IFERROR(IF(AND((GL$33-GL35-150-Sheep!$R$352                                           )&gt;(GL$33-GM$33),(GL$33-GL35-150-Sheep!$R$352                                            )&lt;=0),"Alt1-"   &amp;GL34,""),"")
&amp;IFERROR(IF(AND((GL$33-GL35-150-Sheep!$R$353                                           )&gt;(GL$33-GM$33),(GL$33-GL35-150-Sheep!$R$353                                            )&lt;=0),"Alt2-"   &amp;GL34,""),"")</f>
        <v/>
      </c>
      <c r="GM36" s="274" t="str">
        <f xml:space="preserve">                    IF(AND((GM$33                                  -Sheep!$N$248                               )&gt;(GM$33-GN$33),(GM$33                                  -Sheep!$N$248                                )&lt;=0),"Born","")
&amp;                   IF(AND((GM$33-Sheep!$R$351-Sheep!$N$248                                )&gt;(GM$33-GN$33),(GM$33-Sheep!$R$351-Sheep!$N$248                                )&lt;=0),"WeanStd","")
&amp;                   IF(AND((GM$33-Sheep!$R$352-Sheep!$N$248                                )&gt;(GM$33-GN$33),(GM$33-Sheep!$R$352-Sheep!$N$248                                )&lt;=0),"WeanAlt1","")
&amp;                   IF(AND((GM$33-Sheep!$R$353-Sheep!$N$248                                )&gt;(GM$33-GN$33),(GM$33-Sheep!$R$353-Sheep!$N$248                                )&lt;=0),"WeanAlt2","")
&amp;IFERROR(IF(AND((GM$33-GM35                                                                                     )&gt;(GM$33-GN$33),(GM$33-GM35                                                                                     )&lt;=0),"Join-"    &amp;GM34,""),"")
&amp;IFERROR(IF(AND((GM$33-GM35-INDEX(Sheep!$V$358:$V$365,GM34,1))&gt;(GM$33-GN$33),(GM$33-GM35-INDEX(Sheep!$V$358:$V$365,GM34,1))&lt;=0),"Scan-"  &amp;GM34,""),"")
&amp;IFERROR(IF(AND((GM$33-GM35-150                                                                            )&gt;(GM$33-GN$33),(GM$33-GM35-150                                                                             )&lt;=0),"Birth-" &amp;GM34,""),"")
&amp;IFERROR(IF(AND((GM$33-GM35-150-Sheep!$R$351                                           )&gt;(GM$33-GN$33),(GM$33-GM35-150-Sheep!$R$351                                            )&lt;=0),"Wean-"&amp;GM34,""),"")
&amp;IFERROR(IF(AND((GM$33-GM35-150-Sheep!$R$352                                           )&gt;(GM$33-GN$33),(GM$33-GM35-150-Sheep!$R$352                                            )&lt;=0),"Alt1-"   &amp;GM34,""),"")
&amp;IFERROR(IF(AND((GM$33-GM35-150-Sheep!$R$353                                           )&gt;(GM$33-GN$33),(GM$33-GM35-150-Sheep!$R$353                                            )&lt;=0),"Alt2-"   &amp;GM34,""),"")</f>
        <v/>
      </c>
      <c r="GN36" s="274" t="str">
        <f xml:space="preserve">                    IF(AND((GN$33                                  -Sheep!$N$248                               )&gt;(GN$33-GO$33),(GN$33                                  -Sheep!$N$248                                )&lt;=0),"Born","")
&amp;                   IF(AND((GN$33-Sheep!$R$351-Sheep!$N$248                                )&gt;(GN$33-GO$33),(GN$33-Sheep!$R$351-Sheep!$N$248                                )&lt;=0),"WeanStd","")
&amp;                   IF(AND((GN$33-Sheep!$R$352-Sheep!$N$248                                )&gt;(GN$33-GO$33),(GN$33-Sheep!$R$352-Sheep!$N$248                                )&lt;=0),"WeanAlt1","")
&amp;                   IF(AND((GN$33-Sheep!$R$353-Sheep!$N$248                                )&gt;(GN$33-GO$33),(GN$33-Sheep!$R$353-Sheep!$N$248                                )&lt;=0),"WeanAlt2","")
&amp;IFERROR(IF(AND((GN$33-GN35                                                                                     )&gt;(GN$33-GO$33),(GN$33-GN35                                                                                     )&lt;=0),"Join-"    &amp;GN34,""),"")
&amp;IFERROR(IF(AND((GN$33-GN35-INDEX(Sheep!$V$358:$V$365,GN34,1))&gt;(GN$33-GO$33),(GN$33-GN35-INDEX(Sheep!$V$358:$V$365,GN34,1))&lt;=0),"Scan-"  &amp;GN34,""),"")
&amp;IFERROR(IF(AND((GN$33-GN35-150                                                                            )&gt;(GN$33-GO$33),(GN$33-GN35-150                                                                             )&lt;=0),"Birth-" &amp;GN34,""),"")
&amp;IFERROR(IF(AND((GN$33-GN35-150-Sheep!$R$351                                           )&gt;(GN$33-GO$33),(GN$33-GN35-150-Sheep!$R$351                                            )&lt;=0),"Wean-"&amp;GN34,""),"")
&amp;IFERROR(IF(AND((GN$33-GN35-150-Sheep!$R$352                                           )&gt;(GN$33-GO$33),(GN$33-GN35-150-Sheep!$R$352                                            )&lt;=0),"Alt1-"   &amp;GN34,""),"")
&amp;IFERROR(IF(AND((GN$33-GN35-150-Sheep!$R$353                                           )&gt;(GN$33-GO$33),(GN$33-GN35-150-Sheep!$R$353                                            )&lt;=0),"Alt2-"   &amp;GN34,""),"")</f>
        <v/>
      </c>
      <c r="GO36" s="274" t="str">
        <f xml:space="preserve">                    IF(AND((GO$33                                  -Sheep!$N$248                               )&gt;(GO$33-GP$33),(GO$33                                  -Sheep!$N$248                                )&lt;=0),"Born","")
&amp;                   IF(AND((GO$33-Sheep!$R$351-Sheep!$N$248                                )&gt;(GO$33-GP$33),(GO$33-Sheep!$R$351-Sheep!$N$248                                )&lt;=0),"WeanStd","")
&amp;                   IF(AND((GO$33-Sheep!$R$352-Sheep!$N$248                                )&gt;(GO$33-GP$33),(GO$33-Sheep!$R$352-Sheep!$N$248                                )&lt;=0),"WeanAlt1","")
&amp;                   IF(AND((GO$33-Sheep!$R$353-Sheep!$N$248                                )&gt;(GO$33-GP$33),(GO$33-Sheep!$R$353-Sheep!$N$248                                )&lt;=0),"WeanAlt2","")
&amp;IFERROR(IF(AND((GO$33-GO35                                                                                     )&gt;(GO$33-GP$33),(GO$33-GO35                                                                                     )&lt;=0),"Join-"    &amp;GO34,""),"")
&amp;IFERROR(IF(AND((GO$33-GO35-INDEX(Sheep!$V$358:$V$365,GO34,1))&gt;(GO$33-GP$33),(GO$33-GO35-INDEX(Sheep!$V$358:$V$365,GO34,1))&lt;=0),"Scan-"  &amp;GO34,""),"")
&amp;IFERROR(IF(AND((GO$33-GO35-150                                                                            )&gt;(GO$33-GP$33),(GO$33-GO35-150                                                                             )&lt;=0),"Birth-" &amp;GO34,""),"")
&amp;IFERROR(IF(AND((GO$33-GO35-150-Sheep!$R$351                                           )&gt;(GO$33-GP$33),(GO$33-GO35-150-Sheep!$R$351                                            )&lt;=0),"Wean-"&amp;GO34,""),"")
&amp;IFERROR(IF(AND((GO$33-GO35-150-Sheep!$R$352                                           )&gt;(GO$33-GP$33),(GO$33-GO35-150-Sheep!$R$352                                            )&lt;=0),"Alt1-"   &amp;GO34,""),"")
&amp;IFERROR(IF(AND((GO$33-GO35-150-Sheep!$R$353                                           )&gt;(GO$33-GP$33),(GO$33-GO35-150-Sheep!$R$353                                            )&lt;=0),"Alt2-"   &amp;GO34,""),"")</f>
        <v/>
      </c>
      <c r="GP36" s="274" t="str">
        <f xml:space="preserve">                    IF(AND((GP$33                                  -Sheep!$N$248                               )&gt;(GP$33-GQ$33),(GP$33                                  -Sheep!$N$248                                )&lt;=0),"Born","")
&amp;                   IF(AND((GP$33-Sheep!$R$351-Sheep!$N$248                                )&gt;(GP$33-GQ$33),(GP$33-Sheep!$R$351-Sheep!$N$248                                )&lt;=0),"WeanStd","")
&amp;                   IF(AND((GP$33-Sheep!$R$352-Sheep!$N$248                                )&gt;(GP$33-GQ$33),(GP$33-Sheep!$R$352-Sheep!$N$248                                )&lt;=0),"WeanAlt1","")
&amp;                   IF(AND((GP$33-Sheep!$R$353-Sheep!$N$248                                )&gt;(GP$33-GQ$33),(GP$33-Sheep!$R$353-Sheep!$N$248                                )&lt;=0),"WeanAlt2","")
&amp;IFERROR(IF(AND((GP$33-GP35                                                                                     )&gt;(GP$33-GQ$33),(GP$33-GP35                                                                                     )&lt;=0),"Join-"    &amp;GP34,""),"")
&amp;IFERROR(IF(AND((GP$33-GP35-INDEX(Sheep!$V$358:$V$365,GP34,1))&gt;(GP$33-GQ$33),(GP$33-GP35-INDEX(Sheep!$V$358:$V$365,GP34,1))&lt;=0),"Scan-"  &amp;GP34,""),"")
&amp;IFERROR(IF(AND((GP$33-GP35-150                                                                            )&gt;(GP$33-GQ$33),(GP$33-GP35-150                                                                             )&lt;=0),"Birth-" &amp;GP34,""),"")
&amp;IFERROR(IF(AND((GP$33-GP35-150-Sheep!$R$351                                           )&gt;(GP$33-GQ$33),(GP$33-GP35-150-Sheep!$R$351                                            )&lt;=0),"Wean-"&amp;GP34,""),"")
&amp;IFERROR(IF(AND((GP$33-GP35-150-Sheep!$R$352                                           )&gt;(GP$33-GQ$33),(GP$33-GP35-150-Sheep!$R$352                                            )&lt;=0),"Alt1-"   &amp;GP34,""),"")
&amp;IFERROR(IF(AND((GP$33-GP35-150-Sheep!$R$353                                           )&gt;(GP$33-GQ$33),(GP$33-GP35-150-Sheep!$R$353                                            )&lt;=0),"Alt2-"   &amp;GP34,""),"")</f>
        <v/>
      </c>
      <c r="GQ36" s="274" t="str">
        <f xml:space="preserve">                    IF(AND((GQ$33                                  -Sheep!$N$248                               )&gt;(GQ$33-GR$33),(GQ$33                                  -Sheep!$N$248                                )&lt;=0),"Born","")
&amp;                   IF(AND((GQ$33-Sheep!$R$351-Sheep!$N$248                                )&gt;(GQ$33-GR$33),(GQ$33-Sheep!$R$351-Sheep!$N$248                                )&lt;=0),"WeanStd","")
&amp;                   IF(AND((GQ$33-Sheep!$R$352-Sheep!$N$248                                )&gt;(GQ$33-GR$33),(GQ$33-Sheep!$R$352-Sheep!$N$248                                )&lt;=0),"WeanAlt1","")
&amp;                   IF(AND((GQ$33-Sheep!$R$353-Sheep!$N$248                                )&gt;(GQ$33-GR$33),(GQ$33-Sheep!$R$353-Sheep!$N$248                                )&lt;=0),"WeanAlt2","")
&amp;IFERROR(IF(AND((GQ$33-GQ35                                                                                     )&gt;(GQ$33-GR$33),(GQ$33-GQ35                                                                                     )&lt;=0),"Join-"    &amp;GQ34,""),"")
&amp;IFERROR(IF(AND((GQ$33-GQ35-INDEX(Sheep!$V$358:$V$365,GQ34,1))&gt;(GQ$33-GR$33),(GQ$33-GQ35-INDEX(Sheep!$V$358:$V$365,GQ34,1))&lt;=0),"Scan-"  &amp;GQ34,""),"")
&amp;IFERROR(IF(AND((GQ$33-GQ35-150                                                                            )&gt;(GQ$33-GR$33),(GQ$33-GQ35-150                                                                             )&lt;=0),"Birth-" &amp;GQ34,""),"")
&amp;IFERROR(IF(AND((GQ$33-GQ35-150-Sheep!$R$351                                           )&gt;(GQ$33-GR$33),(GQ$33-GQ35-150-Sheep!$R$351                                            )&lt;=0),"Wean-"&amp;GQ34,""),"")
&amp;IFERROR(IF(AND((GQ$33-GQ35-150-Sheep!$R$352                                           )&gt;(GQ$33-GR$33),(GQ$33-GQ35-150-Sheep!$R$352                                            )&lt;=0),"Alt1-"   &amp;GQ34,""),"")
&amp;IFERROR(IF(AND((GQ$33-GQ35-150-Sheep!$R$353                                           )&gt;(GQ$33-GR$33),(GQ$33-GQ35-150-Sheep!$R$353                                            )&lt;=0),"Alt2-"   &amp;GQ34,""),"")</f>
        <v>Wean-3</v>
      </c>
      <c r="GR36" s="274" t="str">
        <f xml:space="preserve">                    IF(AND((GR$33                                  -Sheep!$N$248                               )&gt;(GR$33-GS$33),(GR$33                                  -Sheep!$N$248                                )&lt;=0),"Born","")
&amp;                   IF(AND((GR$33-Sheep!$R$351-Sheep!$N$248                                )&gt;(GR$33-GS$33),(GR$33-Sheep!$R$351-Sheep!$N$248                                )&lt;=0),"WeanStd","")
&amp;                   IF(AND((GR$33-Sheep!$R$352-Sheep!$N$248                                )&gt;(GR$33-GS$33),(GR$33-Sheep!$R$352-Sheep!$N$248                                )&lt;=0),"WeanAlt1","")
&amp;                   IF(AND((GR$33-Sheep!$R$353-Sheep!$N$248                                )&gt;(GR$33-GS$33),(GR$33-Sheep!$R$353-Sheep!$N$248                                )&lt;=0),"WeanAlt2","")
&amp;IFERROR(IF(AND((GR$33-GR35                                                                                     )&gt;(GR$33-GS$33),(GR$33-GR35                                                                                     )&lt;=0),"Join-"    &amp;GR34,""),"")
&amp;IFERROR(IF(AND((GR$33-GR35-INDEX(Sheep!$V$358:$V$365,GR34,1))&gt;(GR$33-GS$33),(GR$33-GR35-INDEX(Sheep!$V$358:$V$365,GR34,1))&lt;=0),"Scan-"  &amp;GR34,""),"")
&amp;IFERROR(IF(AND((GR$33-GR35-150                                                                            )&gt;(GR$33-GS$33),(GR$33-GR35-150                                                                             )&lt;=0),"Birth-" &amp;GR34,""),"")
&amp;IFERROR(IF(AND((GR$33-GR35-150-Sheep!$R$351                                           )&gt;(GR$33-GS$33),(GR$33-GR35-150-Sheep!$R$351                                            )&lt;=0),"Wean-"&amp;GR34,""),"")
&amp;IFERROR(IF(AND((GR$33-GR35-150-Sheep!$R$352                                           )&gt;(GR$33-GS$33),(GR$33-GR35-150-Sheep!$R$352                                            )&lt;=0),"Alt1-"   &amp;GR34,""),"")
&amp;IFERROR(IF(AND((GR$33-GR35-150-Sheep!$R$353                                           )&gt;(GR$33-GS$33),(GR$33-GR35-150-Sheep!$R$353                                            )&lt;=0),"Alt2-"   &amp;GR34,""),"")</f>
        <v/>
      </c>
      <c r="GS36" s="274" t="str">
        <f xml:space="preserve">                    IF(AND((GS$33                                  -Sheep!$N$248                               )&gt;(GS$33-GT$33),(GS$33                                  -Sheep!$N$248                                )&lt;=0),"Born","")
&amp;                   IF(AND((GS$33-Sheep!$R$351-Sheep!$N$248                                )&gt;(GS$33-GT$33),(GS$33-Sheep!$R$351-Sheep!$N$248                                )&lt;=0),"WeanStd","")
&amp;                   IF(AND((GS$33-Sheep!$R$352-Sheep!$N$248                                )&gt;(GS$33-GT$33),(GS$33-Sheep!$R$352-Sheep!$N$248                                )&lt;=0),"WeanAlt1","")
&amp;                   IF(AND((GS$33-Sheep!$R$353-Sheep!$N$248                                )&gt;(GS$33-GT$33),(GS$33-Sheep!$R$353-Sheep!$N$248                                )&lt;=0),"WeanAlt2","")
&amp;IFERROR(IF(AND((GS$33-GS35                                                                                     )&gt;(GS$33-GT$33),(GS$33-GS35                                                                                     )&lt;=0),"Join-"    &amp;GS34,""),"")
&amp;IFERROR(IF(AND((GS$33-GS35-INDEX(Sheep!$V$358:$V$365,GS34,1))&gt;(GS$33-GT$33),(GS$33-GS35-INDEX(Sheep!$V$358:$V$365,GS34,1))&lt;=0),"Scan-"  &amp;GS34,""),"")
&amp;IFERROR(IF(AND((GS$33-GS35-150                                                                            )&gt;(GS$33-GT$33),(GS$33-GS35-150                                                                             )&lt;=0),"Birth-" &amp;GS34,""),"")
&amp;IFERROR(IF(AND((GS$33-GS35-150-Sheep!$R$351                                           )&gt;(GS$33-GT$33),(GS$33-GS35-150-Sheep!$R$351                                            )&lt;=0),"Wean-"&amp;GS34,""),"")
&amp;IFERROR(IF(AND((GS$33-GS35-150-Sheep!$R$352                                           )&gt;(GS$33-GT$33),(GS$33-GS35-150-Sheep!$R$352                                            )&lt;=0),"Alt1-"   &amp;GS34,""),"")
&amp;IFERROR(IF(AND((GS$33-GS35-150-Sheep!$R$353                                           )&gt;(GS$33-GT$33),(GS$33-GS35-150-Sheep!$R$353                                            )&lt;=0),"Alt2-"   &amp;GS34,""),"")</f>
        <v/>
      </c>
      <c r="GT36" s="274" t="str">
        <f xml:space="preserve">                    IF(AND((GT$33                                  -Sheep!$N$248                               )&gt;(GT$33-GU$33),(GT$33                                  -Sheep!$N$248                                )&lt;=0),"Born","")
&amp;                   IF(AND((GT$33-Sheep!$R$351-Sheep!$N$248                                )&gt;(GT$33-GU$33),(GT$33-Sheep!$R$351-Sheep!$N$248                                )&lt;=0),"WeanStd","")
&amp;                   IF(AND((GT$33-Sheep!$R$352-Sheep!$N$248                                )&gt;(GT$33-GU$33),(GT$33-Sheep!$R$352-Sheep!$N$248                                )&lt;=0),"WeanAlt1","")
&amp;                   IF(AND((GT$33-Sheep!$R$353-Sheep!$N$248                                )&gt;(GT$33-GU$33),(GT$33-Sheep!$R$353-Sheep!$N$248                                )&lt;=0),"WeanAlt2","")
&amp;IFERROR(IF(AND((GT$33-GT35                                                                                     )&gt;(GT$33-GU$33),(GT$33-GT35                                                                                     )&lt;=0),"Join-"    &amp;GT34,""),"")
&amp;IFERROR(IF(AND((GT$33-GT35-INDEX(Sheep!$V$358:$V$365,GT34,1))&gt;(GT$33-GU$33),(GT$33-GT35-INDEX(Sheep!$V$358:$V$365,GT34,1))&lt;=0),"Scan-"  &amp;GT34,""),"")
&amp;IFERROR(IF(AND((GT$33-GT35-150                                                                            )&gt;(GT$33-GU$33),(GT$33-GT35-150                                                                             )&lt;=0),"Birth-" &amp;GT34,""),"")
&amp;IFERROR(IF(AND((GT$33-GT35-150-Sheep!$R$351                                           )&gt;(GT$33-GU$33),(GT$33-GT35-150-Sheep!$R$351                                            )&lt;=0),"Wean-"&amp;GT34,""),"")
&amp;IFERROR(IF(AND((GT$33-GT35-150-Sheep!$R$352                                           )&gt;(GT$33-GU$33),(GT$33-GT35-150-Sheep!$R$352                                            )&lt;=0),"Alt1-"   &amp;GT34,""),"")
&amp;IFERROR(IF(AND((GT$33-GT35-150-Sheep!$R$353                                           )&gt;(GT$33-GU$33),(GT$33-GT35-150-Sheep!$R$353                                            )&lt;=0),"Alt2-"   &amp;GT34,""),"")</f>
        <v/>
      </c>
      <c r="GU36" s="274" t="str">
        <f xml:space="preserve">                    IF(AND((GU$33                                  -Sheep!$N$248                               )&gt;(GU$33-GV$33),(GU$33                                  -Sheep!$N$248                                )&lt;=0),"Born","")
&amp;                   IF(AND((GU$33-Sheep!$R$351-Sheep!$N$248                                )&gt;(GU$33-GV$33),(GU$33-Sheep!$R$351-Sheep!$N$248                                )&lt;=0),"WeanStd","")
&amp;                   IF(AND((GU$33-Sheep!$R$352-Sheep!$N$248                                )&gt;(GU$33-GV$33),(GU$33-Sheep!$R$352-Sheep!$N$248                                )&lt;=0),"WeanAlt1","")
&amp;                   IF(AND((GU$33-Sheep!$R$353-Sheep!$N$248                                )&gt;(GU$33-GV$33),(GU$33-Sheep!$R$353-Sheep!$N$248                                )&lt;=0),"WeanAlt2","")
&amp;IFERROR(IF(AND((GU$33-GU35                                                                                     )&gt;(GU$33-GV$33),(GU$33-GU35                                                                                     )&lt;=0),"Join-"    &amp;GU34,""),"")
&amp;IFERROR(IF(AND((GU$33-GU35-INDEX(Sheep!$V$358:$V$365,GU34,1))&gt;(GU$33-GV$33),(GU$33-GU35-INDEX(Sheep!$V$358:$V$365,GU34,1))&lt;=0),"Scan-"  &amp;GU34,""),"")
&amp;IFERROR(IF(AND((GU$33-GU35-150                                                                            )&gt;(GU$33-GV$33),(GU$33-GU35-150                                                                             )&lt;=0),"Birth-" &amp;GU34,""),"")
&amp;IFERROR(IF(AND((GU$33-GU35-150-Sheep!$R$351                                           )&gt;(GU$33-GV$33),(GU$33-GU35-150-Sheep!$R$351                                            )&lt;=0),"Wean-"&amp;GU34,""),"")
&amp;IFERROR(IF(AND((GU$33-GU35-150-Sheep!$R$352                                           )&gt;(GU$33-GV$33),(GU$33-GU35-150-Sheep!$R$352                                            )&lt;=0),"Alt1-"   &amp;GU34,""),"")
&amp;IFERROR(IF(AND((GU$33-GU35-150-Sheep!$R$353                                           )&gt;(GU$33-GV$33),(GU$33-GU35-150-Sheep!$R$353                                            )&lt;=0),"Alt2-"   &amp;GU34,""),"")</f>
        <v>Alt1-3</v>
      </c>
      <c r="GV36" s="274" t="str">
        <f xml:space="preserve">                    IF(AND((GV$33                                  -Sheep!$N$248                               )&gt;(GV$33-GW$33),(GV$33                                  -Sheep!$N$248                                )&lt;=0),"Born","")
&amp;                   IF(AND((GV$33-Sheep!$R$351-Sheep!$N$248                                )&gt;(GV$33-GW$33),(GV$33-Sheep!$R$351-Sheep!$N$248                                )&lt;=0),"WeanStd","")
&amp;                   IF(AND((GV$33-Sheep!$R$352-Sheep!$N$248                                )&gt;(GV$33-GW$33),(GV$33-Sheep!$R$352-Sheep!$N$248                                )&lt;=0),"WeanAlt1","")
&amp;                   IF(AND((GV$33-Sheep!$R$353-Sheep!$N$248                                )&gt;(GV$33-GW$33),(GV$33-Sheep!$R$353-Sheep!$N$248                                )&lt;=0),"WeanAlt2","")
&amp;IFERROR(IF(AND((GV$33-GV35                                                                                     )&gt;(GV$33-GW$33),(GV$33-GV35                                                                                     )&lt;=0),"Join-"    &amp;GV34,""),"")
&amp;IFERROR(IF(AND((GV$33-GV35-INDEX(Sheep!$V$358:$V$365,GV34,1))&gt;(GV$33-GW$33),(GV$33-GV35-INDEX(Sheep!$V$358:$V$365,GV34,1))&lt;=0),"Scan-"  &amp;GV34,""),"")
&amp;IFERROR(IF(AND((GV$33-GV35-150                                                                            )&gt;(GV$33-GW$33),(GV$33-GV35-150                                                                             )&lt;=0),"Birth-" &amp;GV34,""),"")
&amp;IFERROR(IF(AND((GV$33-GV35-150-Sheep!$R$351                                           )&gt;(GV$33-GW$33),(GV$33-GV35-150-Sheep!$R$351                                            )&lt;=0),"Wean-"&amp;GV34,""),"")
&amp;IFERROR(IF(AND((GV$33-GV35-150-Sheep!$R$352                                           )&gt;(GV$33-GW$33),(GV$33-GV35-150-Sheep!$R$352                                            )&lt;=0),"Alt1-"   &amp;GV34,""),"")
&amp;IFERROR(IF(AND((GV$33-GV35-150-Sheep!$R$353                                           )&gt;(GV$33-GW$33),(GV$33-GV35-150-Sheep!$R$353                                            )&lt;=0),"Alt2-"   &amp;GV34,""),"")</f>
        <v/>
      </c>
      <c r="GW36" s="274" t="str">
        <f xml:space="preserve">                    IF(AND((GW$33                                  -Sheep!$N$248                               )&gt;(GW$33-GX$33),(GW$33                                  -Sheep!$N$248                                )&lt;=0),"Born","")
&amp;                   IF(AND((GW$33-Sheep!$R$351-Sheep!$N$248                                )&gt;(GW$33-GX$33),(GW$33-Sheep!$R$351-Sheep!$N$248                                )&lt;=0),"WeanStd","")
&amp;                   IF(AND((GW$33-Sheep!$R$352-Sheep!$N$248                                )&gt;(GW$33-GX$33),(GW$33-Sheep!$R$352-Sheep!$N$248                                )&lt;=0),"WeanAlt1","")
&amp;                   IF(AND((GW$33-Sheep!$R$353-Sheep!$N$248                                )&gt;(GW$33-GX$33),(GW$33-Sheep!$R$353-Sheep!$N$248                                )&lt;=0),"WeanAlt2","")
&amp;IFERROR(IF(AND((GW$33-GW35                                                                                     )&gt;(GW$33-GX$33),(GW$33-GW35                                                                                     )&lt;=0),"Join-"    &amp;GW34,""),"")
&amp;IFERROR(IF(AND((GW$33-GW35-INDEX(Sheep!$V$358:$V$365,GW34,1))&gt;(GW$33-GX$33),(GW$33-GW35-INDEX(Sheep!$V$358:$V$365,GW34,1))&lt;=0),"Scan-"  &amp;GW34,""),"")
&amp;IFERROR(IF(AND((GW$33-GW35-150                                                                            )&gt;(GW$33-GX$33),(GW$33-GW35-150                                                                             )&lt;=0),"Birth-" &amp;GW34,""),"")
&amp;IFERROR(IF(AND((GW$33-GW35-150-Sheep!$R$351                                           )&gt;(GW$33-GX$33),(GW$33-GW35-150-Sheep!$R$351                                            )&lt;=0),"Wean-"&amp;GW34,""),"")
&amp;IFERROR(IF(AND((GW$33-GW35-150-Sheep!$R$352                                           )&gt;(GW$33-GX$33),(GW$33-GW35-150-Sheep!$R$352                                            )&lt;=0),"Alt1-"   &amp;GW34,""),"")
&amp;IFERROR(IF(AND((GW$33-GW35-150-Sheep!$R$353                                           )&gt;(GW$33-GX$33),(GW$33-GW35-150-Sheep!$R$353                                            )&lt;=0),"Alt2-"   &amp;GW34,""),"")</f>
        <v/>
      </c>
      <c r="GX36" s="274" t="str">
        <f xml:space="preserve">                    IF(AND((GX$33                                  -Sheep!$N$248                               )&gt;(GX$33-GY$33),(GX$33                                  -Sheep!$N$248                                )&lt;=0),"Born","")
&amp;                   IF(AND((GX$33-Sheep!$R$351-Sheep!$N$248                                )&gt;(GX$33-GY$33),(GX$33-Sheep!$R$351-Sheep!$N$248                                )&lt;=0),"WeanStd","")
&amp;                   IF(AND((GX$33-Sheep!$R$352-Sheep!$N$248                                )&gt;(GX$33-GY$33),(GX$33-Sheep!$R$352-Sheep!$N$248                                )&lt;=0),"WeanAlt1","")
&amp;                   IF(AND((GX$33-Sheep!$R$353-Sheep!$N$248                                )&gt;(GX$33-GY$33),(GX$33-Sheep!$R$353-Sheep!$N$248                                )&lt;=0),"WeanAlt2","")
&amp;IFERROR(IF(AND((GX$33-GX35                                                                                     )&gt;(GX$33-GY$33),(GX$33-GX35                                                                                     )&lt;=0),"Join-"    &amp;GX34,""),"")
&amp;IFERROR(IF(AND((GX$33-GX35-INDEX(Sheep!$V$358:$V$365,GX34,1))&gt;(GX$33-GY$33),(GX$33-GX35-INDEX(Sheep!$V$358:$V$365,GX34,1))&lt;=0),"Scan-"  &amp;GX34,""),"")
&amp;IFERROR(IF(AND((GX$33-GX35-150                                                                            )&gt;(GX$33-GY$33),(GX$33-GX35-150                                                                             )&lt;=0),"Birth-" &amp;GX34,""),"")
&amp;IFERROR(IF(AND((GX$33-GX35-150-Sheep!$R$351                                           )&gt;(GX$33-GY$33),(GX$33-GX35-150-Sheep!$R$351                                            )&lt;=0),"Wean-"&amp;GX34,""),"")
&amp;IFERROR(IF(AND((GX$33-GX35-150-Sheep!$R$352                                           )&gt;(GX$33-GY$33),(GX$33-GX35-150-Sheep!$R$352                                            )&lt;=0),"Alt1-"   &amp;GX34,""),"")
&amp;IFERROR(IF(AND((GX$33-GX35-150-Sheep!$R$353                                           )&gt;(GX$33-GY$33),(GX$33-GX35-150-Sheep!$R$353                                            )&lt;=0),"Alt2-"   &amp;GX34,""),"")</f>
        <v/>
      </c>
      <c r="GY36" s="274" t="str">
        <f xml:space="preserve">                    IF(AND((GY$33                                  -Sheep!$N$248                               )&gt;(GY$33-GZ$33),(GY$33                                  -Sheep!$N$248                                )&lt;=0),"Born","")
&amp;                   IF(AND((GY$33-Sheep!$R$351-Sheep!$N$248                                )&gt;(GY$33-GZ$33),(GY$33-Sheep!$R$351-Sheep!$N$248                                )&lt;=0),"WeanStd","")
&amp;                   IF(AND((GY$33-Sheep!$R$352-Sheep!$N$248                                )&gt;(GY$33-GZ$33),(GY$33-Sheep!$R$352-Sheep!$N$248                                )&lt;=0),"WeanAlt1","")
&amp;                   IF(AND((GY$33-Sheep!$R$353-Sheep!$N$248                                )&gt;(GY$33-GZ$33),(GY$33-Sheep!$R$353-Sheep!$N$248                                )&lt;=0),"WeanAlt2","")
&amp;IFERROR(IF(AND((GY$33-GY35                                                                                     )&gt;(GY$33-GZ$33),(GY$33-GY35                                                                                     )&lt;=0),"Join-"    &amp;GY34,""),"")
&amp;IFERROR(IF(AND((GY$33-GY35-INDEX(Sheep!$V$358:$V$365,GY34,1))&gt;(GY$33-GZ$33),(GY$33-GY35-INDEX(Sheep!$V$358:$V$365,GY34,1))&lt;=0),"Scan-"  &amp;GY34,""),"")
&amp;IFERROR(IF(AND((GY$33-GY35-150                                                                            )&gt;(GY$33-GZ$33),(GY$33-GY35-150                                                                             )&lt;=0),"Birth-" &amp;GY34,""),"")
&amp;IFERROR(IF(AND((GY$33-GY35-150-Sheep!$R$351                                           )&gt;(GY$33-GZ$33),(GY$33-GY35-150-Sheep!$R$351                                            )&lt;=0),"Wean-"&amp;GY34,""),"")
&amp;IFERROR(IF(AND((GY$33-GY35-150-Sheep!$R$352                                           )&gt;(GY$33-GZ$33),(GY$33-GY35-150-Sheep!$R$352                                            )&lt;=0),"Alt1-"   &amp;GY34,""),"")
&amp;IFERROR(IF(AND((GY$33-GY35-150-Sheep!$R$353                                           )&gt;(GY$33-GZ$33),(GY$33-GY35-150-Sheep!$R$353                                            )&lt;=0),"Alt2-"   &amp;GY34,""),"")</f>
        <v>Alt2-3</v>
      </c>
      <c r="GZ36" s="274" t="str">
        <f xml:space="preserve">                    IF(AND((GZ$33                                  -Sheep!$N$248                               )&gt;(GZ$33-HA$33),(GZ$33                                  -Sheep!$N$248                                )&lt;=0),"Born","")
&amp;                   IF(AND((GZ$33-Sheep!$R$351-Sheep!$N$248                                )&gt;(GZ$33-HA$33),(GZ$33-Sheep!$R$351-Sheep!$N$248                                )&lt;=0),"WeanStd","")
&amp;                   IF(AND((GZ$33-Sheep!$R$352-Sheep!$N$248                                )&gt;(GZ$33-HA$33),(GZ$33-Sheep!$R$352-Sheep!$N$248                                )&lt;=0),"WeanAlt1","")
&amp;                   IF(AND((GZ$33-Sheep!$R$353-Sheep!$N$248                                )&gt;(GZ$33-HA$33),(GZ$33-Sheep!$R$353-Sheep!$N$248                                )&lt;=0),"WeanAlt2","")
&amp;IFERROR(IF(AND((GZ$33-GZ35                                                                                     )&gt;(GZ$33-HA$33),(GZ$33-GZ35                                                                                     )&lt;=0),"Join-"    &amp;GZ34,""),"")
&amp;IFERROR(IF(AND((GZ$33-GZ35-INDEX(Sheep!$V$358:$V$365,GZ34,1))&gt;(GZ$33-HA$33),(GZ$33-GZ35-INDEX(Sheep!$V$358:$V$365,GZ34,1))&lt;=0),"Scan-"  &amp;GZ34,""),"")
&amp;IFERROR(IF(AND((GZ$33-GZ35-150                                                                            )&gt;(GZ$33-HA$33),(GZ$33-GZ35-150                                                                             )&lt;=0),"Birth-" &amp;GZ34,""),"")
&amp;IFERROR(IF(AND((GZ$33-GZ35-150-Sheep!$R$351                                           )&gt;(GZ$33-HA$33),(GZ$33-GZ35-150-Sheep!$R$351                                            )&lt;=0),"Wean-"&amp;GZ34,""),"")
&amp;IFERROR(IF(AND((GZ$33-GZ35-150-Sheep!$R$352                                           )&gt;(GZ$33-HA$33),(GZ$33-GZ35-150-Sheep!$R$352                                            )&lt;=0),"Alt1-"   &amp;GZ34,""),"")
&amp;IFERROR(IF(AND((GZ$33-GZ35-150-Sheep!$R$353                                           )&gt;(GZ$33-HA$33),(GZ$33-GZ35-150-Sheep!$R$353                                            )&lt;=0),"Alt2-"   &amp;GZ34,""),"")</f>
        <v/>
      </c>
      <c r="HA36" s="274" t="str">
        <f xml:space="preserve">                    IF(AND((HA$33                                  -Sheep!$N$248                               )&gt;(HA$33-HB$33),(HA$33                                  -Sheep!$N$248                                )&lt;=0),"Born","")
&amp;                   IF(AND((HA$33-Sheep!$R$351-Sheep!$N$248                                )&gt;(HA$33-HB$33),(HA$33-Sheep!$R$351-Sheep!$N$248                                )&lt;=0),"WeanStd","")
&amp;                   IF(AND((HA$33-Sheep!$R$352-Sheep!$N$248                                )&gt;(HA$33-HB$33),(HA$33-Sheep!$R$352-Sheep!$N$248                                )&lt;=0),"WeanAlt1","")
&amp;                   IF(AND((HA$33-Sheep!$R$353-Sheep!$N$248                                )&gt;(HA$33-HB$33),(HA$33-Sheep!$R$353-Sheep!$N$248                                )&lt;=0),"WeanAlt2","")
&amp;IFERROR(IF(AND((HA$33-HA35                                                                                     )&gt;(HA$33-HB$33),(HA$33-HA35                                                                                     )&lt;=0),"Join-"    &amp;HA34,""),"")
&amp;IFERROR(IF(AND((HA$33-HA35-INDEX(Sheep!$V$358:$V$365,HA34,1))&gt;(HA$33-HB$33),(HA$33-HA35-INDEX(Sheep!$V$358:$V$365,HA34,1))&lt;=0),"Scan-"  &amp;HA34,""),"")
&amp;IFERROR(IF(AND((HA$33-HA35-150                                                                            )&gt;(HA$33-HB$33),(HA$33-HA35-150                                                                             )&lt;=0),"Birth-" &amp;HA34,""),"")
&amp;IFERROR(IF(AND((HA$33-HA35-150-Sheep!$R$351                                           )&gt;(HA$33-HB$33),(HA$33-HA35-150-Sheep!$R$351                                            )&lt;=0),"Wean-"&amp;HA34,""),"")
&amp;IFERROR(IF(AND((HA$33-HA35-150-Sheep!$R$352                                           )&gt;(HA$33-HB$33),(HA$33-HA35-150-Sheep!$R$352                                            )&lt;=0),"Alt1-"   &amp;HA34,""),"")
&amp;IFERROR(IF(AND((HA$33-HA35-150-Sheep!$R$353                                           )&gt;(HA$33-HB$33),(HA$33-HA35-150-Sheep!$R$353                                            )&lt;=0),"Alt2-"   &amp;HA34,""),"")</f>
        <v/>
      </c>
      <c r="HB36" s="274" t="str">
        <f xml:space="preserve">                    IF(AND((HB$33                                  -Sheep!$N$248                               )&gt;(HB$33-HC$33),(HB$33                                  -Sheep!$N$248                                )&lt;=0),"Born","")
&amp;                   IF(AND((HB$33-Sheep!$R$351-Sheep!$N$248                                )&gt;(HB$33-HC$33),(HB$33-Sheep!$R$351-Sheep!$N$248                                )&lt;=0),"WeanStd","")
&amp;                   IF(AND((HB$33-Sheep!$R$352-Sheep!$N$248                                )&gt;(HB$33-HC$33),(HB$33-Sheep!$R$352-Sheep!$N$248                                )&lt;=0),"WeanAlt1","")
&amp;                   IF(AND((HB$33-Sheep!$R$353-Sheep!$N$248                                )&gt;(HB$33-HC$33),(HB$33-Sheep!$R$353-Sheep!$N$248                                )&lt;=0),"WeanAlt2","")
&amp;IFERROR(IF(AND((HB$33-HB35                                                                                     )&gt;(HB$33-HC$33),(HB$33-HB35                                                                                     )&lt;=0),"Join-"    &amp;HB34,""),"")
&amp;IFERROR(IF(AND((HB$33-HB35-INDEX(Sheep!$V$358:$V$365,HB34,1))&gt;(HB$33-HC$33),(HB$33-HB35-INDEX(Sheep!$V$358:$V$365,HB34,1))&lt;=0),"Scan-"  &amp;HB34,""),"")
&amp;IFERROR(IF(AND((HB$33-HB35-150                                                                            )&gt;(HB$33-HC$33),(HB$33-HB35-150                                                                             )&lt;=0),"Birth-" &amp;HB34,""),"")
&amp;IFERROR(IF(AND((HB$33-HB35-150-Sheep!$R$351                                           )&gt;(HB$33-HC$33),(HB$33-HB35-150-Sheep!$R$351                                            )&lt;=0),"Wean-"&amp;HB34,""),"")
&amp;IFERROR(IF(AND((HB$33-HB35-150-Sheep!$R$352                                           )&gt;(HB$33-HC$33),(HB$33-HB35-150-Sheep!$R$352                                            )&lt;=0),"Alt1-"   &amp;HB34,""),"")
&amp;IFERROR(IF(AND((HB$33-HB35-150-Sheep!$R$353                                           )&gt;(HB$33-HC$33),(HB$33-HB35-150-Sheep!$R$353                                            )&lt;=0),"Alt2-"   &amp;HB34,""),"")</f>
        <v/>
      </c>
      <c r="HC36" s="274" t="str">
        <f xml:space="preserve">                    IF(AND((HC$33                                  -Sheep!$N$248                               )&gt;(HC$33-HD$33),(HC$33                                  -Sheep!$N$248                                )&lt;=0),"Born","")
&amp;                   IF(AND((HC$33-Sheep!$R$351-Sheep!$N$248                                )&gt;(HC$33-HD$33),(HC$33-Sheep!$R$351-Sheep!$N$248                                )&lt;=0),"WeanStd","")
&amp;                   IF(AND((HC$33-Sheep!$R$352-Sheep!$N$248                                )&gt;(HC$33-HD$33),(HC$33-Sheep!$R$352-Sheep!$N$248                                )&lt;=0),"WeanAlt1","")
&amp;                   IF(AND((HC$33-Sheep!$R$353-Sheep!$N$248                                )&gt;(HC$33-HD$33),(HC$33-Sheep!$R$353-Sheep!$N$248                                )&lt;=0),"WeanAlt2","")
&amp;IFERROR(IF(AND((HC$33-HC35                                                                                     )&gt;(HC$33-HD$33),(HC$33-HC35                                                                                     )&lt;=0),"Join-"    &amp;HC34,""),"")
&amp;IFERROR(IF(AND((HC$33-HC35-INDEX(Sheep!$V$358:$V$365,HC34,1))&gt;(HC$33-HD$33),(HC$33-HC35-INDEX(Sheep!$V$358:$V$365,HC34,1))&lt;=0),"Scan-"  &amp;HC34,""),"")
&amp;IFERROR(IF(AND((HC$33-HC35-150                                                                            )&gt;(HC$33-HD$33),(HC$33-HC35-150                                                                             )&lt;=0),"Birth-" &amp;HC34,""),"")
&amp;IFERROR(IF(AND((HC$33-HC35-150-Sheep!$R$351                                           )&gt;(HC$33-HD$33),(HC$33-HC35-150-Sheep!$R$351                                            )&lt;=0),"Wean-"&amp;HC34,""),"")
&amp;IFERROR(IF(AND((HC$33-HC35-150-Sheep!$R$352                                           )&gt;(HC$33-HD$33),(HC$33-HC35-150-Sheep!$R$352                                            )&lt;=0),"Alt1-"   &amp;HC34,""),"")
&amp;IFERROR(IF(AND((HC$33-HC35-150-Sheep!$R$353                                           )&gt;(HC$33-HD$33),(HC$33-HC35-150-Sheep!$R$353                                            )&lt;=0),"Alt2-"   &amp;HC34,""),"")</f>
        <v/>
      </c>
      <c r="HD36" s="274" t="str">
        <f xml:space="preserve">                    IF(AND((HD$33                                  -Sheep!$N$248                               )&gt;(HD$33-HE$33),(HD$33                                  -Sheep!$N$248                                )&lt;=0),"Born","")
&amp;                   IF(AND((HD$33-Sheep!$R$351-Sheep!$N$248                                )&gt;(HD$33-HE$33),(HD$33-Sheep!$R$351-Sheep!$N$248                                )&lt;=0),"WeanStd","")
&amp;                   IF(AND((HD$33-Sheep!$R$352-Sheep!$N$248                                )&gt;(HD$33-HE$33),(HD$33-Sheep!$R$352-Sheep!$N$248                                )&lt;=0),"WeanAlt1","")
&amp;                   IF(AND((HD$33-Sheep!$R$353-Sheep!$N$248                                )&gt;(HD$33-HE$33),(HD$33-Sheep!$R$353-Sheep!$N$248                                )&lt;=0),"WeanAlt2","")
&amp;IFERROR(IF(AND((HD$33-HD35                                                                                     )&gt;(HD$33-HE$33),(HD$33-HD35                                                                                     )&lt;=0),"Join-"    &amp;HD34,""),"")
&amp;IFERROR(IF(AND((HD$33-HD35-INDEX(Sheep!$V$358:$V$365,HD34,1))&gt;(HD$33-HE$33),(HD$33-HD35-INDEX(Sheep!$V$358:$V$365,HD34,1))&lt;=0),"Scan-"  &amp;HD34,""),"")
&amp;IFERROR(IF(AND((HD$33-HD35-150                                                                            )&gt;(HD$33-HE$33),(HD$33-HD35-150                                                                             )&lt;=0),"Birth-" &amp;HD34,""),"")
&amp;IFERROR(IF(AND((HD$33-HD35-150-Sheep!$R$351                                           )&gt;(HD$33-HE$33),(HD$33-HD35-150-Sheep!$R$351                                            )&lt;=0),"Wean-"&amp;HD34,""),"")
&amp;IFERROR(IF(AND((HD$33-HD35-150-Sheep!$R$352                                           )&gt;(HD$33-HE$33),(HD$33-HD35-150-Sheep!$R$352                                            )&lt;=0),"Alt1-"   &amp;HD34,""),"")
&amp;IFERROR(IF(AND((HD$33-HD35-150-Sheep!$R$353                                           )&gt;(HD$33-HE$33),(HD$33-HD35-150-Sheep!$R$353                                            )&lt;=0),"Alt2-"   &amp;HD34,""),"")</f>
        <v/>
      </c>
      <c r="HE36" s="274" t="str">
        <f xml:space="preserve">                    IF(AND((HE$33                                  -Sheep!$N$248                               )&gt;(HE$33-HF$33),(HE$33                                  -Sheep!$N$248                                )&lt;=0),"Born","")
&amp;                   IF(AND((HE$33-Sheep!$R$351-Sheep!$N$248                                )&gt;(HE$33-HF$33),(HE$33-Sheep!$R$351-Sheep!$N$248                                )&lt;=0),"WeanStd","")
&amp;                   IF(AND((HE$33-Sheep!$R$352-Sheep!$N$248                                )&gt;(HE$33-HF$33),(HE$33-Sheep!$R$352-Sheep!$N$248                                )&lt;=0),"WeanAlt1","")
&amp;                   IF(AND((HE$33-Sheep!$R$353-Sheep!$N$248                                )&gt;(HE$33-HF$33),(HE$33-Sheep!$R$353-Sheep!$N$248                                )&lt;=0),"WeanAlt2","")
&amp;IFERROR(IF(AND((HE$33-HE35                                                                                     )&gt;(HE$33-HF$33),(HE$33-HE35                                                                                     )&lt;=0),"Join-"    &amp;HE34,""),"")
&amp;IFERROR(IF(AND((HE$33-HE35-INDEX(Sheep!$V$358:$V$365,HE34,1))&gt;(HE$33-HF$33),(HE$33-HE35-INDEX(Sheep!$V$358:$V$365,HE34,1))&lt;=0),"Scan-"  &amp;HE34,""),"")
&amp;IFERROR(IF(AND((HE$33-HE35-150                                                                            )&gt;(HE$33-HF$33),(HE$33-HE35-150                                                                             )&lt;=0),"Birth-" &amp;HE34,""),"")
&amp;IFERROR(IF(AND((HE$33-HE35-150-Sheep!$R$351                                           )&gt;(HE$33-HF$33),(HE$33-HE35-150-Sheep!$R$351                                            )&lt;=0),"Wean-"&amp;HE34,""),"")
&amp;IFERROR(IF(AND((HE$33-HE35-150-Sheep!$R$352                                           )&gt;(HE$33-HF$33),(HE$33-HE35-150-Sheep!$R$352                                            )&lt;=0),"Alt1-"   &amp;HE34,""),"")
&amp;IFERROR(IF(AND((HE$33-HE35-150-Sheep!$R$353                                           )&gt;(HE$33-HF$33),(HE$33-HE35-150-Sheep!$R$353                                            )&lt;=0),"Alt2-"   &amp;HE34,""),"")</f>
        <v/>
      </c>
      <c r="HF36" s="274" t="str">
        <f xml:space="preserve">                    IF(AND((HF$33                                  -Sheep!$N$248                               )&gt;(HF$33-HG$33),(HF$33                                  -Sheep!$N$248                                )&lt;=0),"Born","")
&amp;                   IF(AND((HF$33-Sheep!$R$351-Sheep!$N$248                                )&gt;(HF$33-HG$33),(HF$33-Sheep!$R$351-Sheep!$N$248                                )&lt;=0),"WeanStd","")
&amp;                   IF(AND((HF$33-Sheep!$R$352-Sheep!$N$248                                )&gt;(HF$33-HG$33),(HF$33-Sheep!$R$352-Sheep!$N$248                                )&lt;=0),"WeanAlt1","")
&amp;                   IF(AND((HF$33-Sheep!$R$353-Sheep!$N$248                                )&gt;(HF$33-HG$33),(HF$33-Sheep!$R$353-Sheep!$N$248                                )&lt;=0),"WeanAlt2","")
&amp;IFERROR(IF(AND((HF$33-HF35                                                                                     )&gt;(HF$33-HG$33),(HF$33-HF35                                                                                     )&lt;=0),"Join-"    &amp;HF34,""),"")
&amp;IFERROR(IF(AND((HF$33-HF35-INDEX(Sheep!$V$358:$V$365,HF34,1))&gt;(HF$33-HG$33),(HF$33-HF35-INDEX(Sheep!$V$358:$V$365,HF34,1))&lt;=0),"Scan-"  &amp;HF34,""),"")
&amp;IFERROR(IF(AND((HF$33-HF35-150                                                                            )&gt;(HF$33-HG$33),(HF$33-HF35-150                                                                             )&lt;=0),"Birth-" &amp;HF34,""),"")
&amp;IFERROR(IF(AND((HF$33-HF35-150-Sheep!$R$351                                           )&gt;(HF$33-HG$33),(HF$33-HF35-150-Sheep!$R$351                                            )&lt;=0),"Wean-"&amp;HF34,""),"")
&amp;IFERROR(IF(AND((HF$33-HF35-150-Sheep!$R$352                                           )&gt;(HF$33-HG$33),(HF$33-HF35-150-Sheep!$R$352                                            )&lt;=0),"Alt1-"   &amp;HF34,""),"")
&amp;IFERROR(IF(AND((HF$33-HF35-150-Sheep!$R$353                                           )&gt;(HF$33-HG$33),(HF$33-HF35-150-Sheep!$R$353                                            )&lt;=0),"Alt2-"   &amp;HF34,""),"")</f>
        <v/>
      </c>
      <c r="HG36" s="274" t="str">
        <f xml:space="preserve">                    IF(AND((HG$33                                  -Sheep!$N$248                               )&gt;(HG$33-HH$33),(HG$33                                  -Sheep!$N$248                                )&lt;=0),"Born","")
&amp;                   IF(AND((HG$33-Sheep!$R$351-Sheep!$N$248                                )&gt;(HG$33-HH$33),(HG$33-Sheep!$R$351-Sheep!$N$248                                )&lt;=0),"WeanStd","")
&amp;                   IF(AND((HG$33-Sheep!$R$352-Sheep!$N$248                                )&gt;(HG$33-HH$33),(HG$33-Sheep!$R$352-Sheep!$N$248                                )&lt;=0),"WeanAlt1","")
&amp;                   IF(AND((HG$33-Sheep!$R$353-Sheep!$N$248                                )&gt;(HG$33-HH$33),(HG$33-Sheep!$R$353-Sheep!$N$248                                )&lt;=0),"WeanAlt2","")
&amp;IFERROR(IF(AND((HG$33-HG35                                                                                     )&gt;(HG$33-HH$33),(HG$33-HG35                                                                                     )&lt;=0),"Join-"    &amp;HG34,""),"")
&amp;IFERROR(IF(AND((HG$33-HG35-INDEX(Sheep!$V$358:$V$365,HG34,1))&gt;(HG$33-HH$33),(HG$33-HG35-INDEX(Sheep!$V$358:$V$365,HG34,1))&lt;=0),"Scan-"  &amp;HG34,""),"")
&amp;IFERROR(IF(AND((HG$33-HG35-150                                                                            )&gt;(HG$33-HH$33),(HG$33-HG35-150                                                                             )&lt;=0),"Birth-" &amp;HG34,""),"")
&amp;IFERROR(IF(AND((HG$33-HG35-150-Sheep!$R$351                                           )&gt;(HG$33-HH$33),(HG$33-HG35-150-Sheep!$R$351                                            )&lt;=0),"Wean-"&amp;HG34,""),"")
&amp;IFERROR(IF(AND((HG$33-HG35-150-Sheep!$R$352                                           )&gt;(HG$33-HH$33),(HG$33-HG35-150-Sheep!$R$352                                            )&lt;=0),"Alt1-"   &amp;HG34,""),"")
&amp;IFERROR(IF(AND((HG$33-HG35-150-Sheep!$R$353                                           )&gt;(HG$33-HH$33),(HG$33-HG35-150-Sheep!$R$353                                            )&lt;=0),"Alt2-"   &amp;HG34,""),"")</f>
        <v/>
      </c>
      <c r="HH36" s="274" t="str">
        <f xml:space="preserve">                    IF(AND((HH$33                                  -Sheep!$N$248                               )&gt;(HH$33-HI$33),(HH$33                                  -Sheep!$N$248                                )&lt;=0),"Born","")
&amp;                   IF(AND((HH$33-Sheep!$R$351-Sheep!$N$248                                )&gt;(HH$33-HI$33),(HH$33-Sheep!$R$351-Sheep!$N$248                                )&lt;=0),"WeanStd","")
&amp;                   IF(AND((HH$33-Sheep!$R$352-Sheep!$N$248                                )&gt;(HH$33-HI$33),(HH$33-Sheep!$R$352-Sheep!$N$248                                )&lt;=0),"WeanAlt1","")
&amp;                   IF(AND((HH$33-Sheep!$R$353-Sheep!$N$248                                )&gt;(HH$33-HI$33),(HH$33-Sheep!$R$353-Sheep!$N$248                                )&lt;=0),"WeanAlt2","")
&amp;IFERROR(IF(AND((HH$33-HH35                                                                                     )&gt;(HH$33-HI$33),(HH$33-HH35                                                                                     )&lt;=0),"Join-"    &amp;HH34,""),"")
&amp;IFERROR(IF(AND((HH$33-HH35-INDEX(Sheep!$V$358:$V$365,HH34,1))&gt;(HH$33-HI$33),(HH$33-HH35-INDEX(Sheep!$V$358:$V$365,HH34,1))&lt;=0),"Scan-"  &amp;HH34,""),"")
&amp;IFERROR(IF(AND((HH$33-HH35-150                                                                            )&gt;(HH$33-HI$33),(HH$33-HH35-150                                                                             )&lt;=0),"Birth-" &amp;HH34,""),"")
&amp;IFERROR(IF(AND((HH$33-HH35-150-Sheep!$R$351                                           )&gt;(HH$33-HI$33),(HH$33-HH35-150-Sheep!$R$351                                            )&lt;=0),"Wean-"&amp;HH34,""),"")
&amp;IFERROR(IF(AND((HH$33-HH35-150-Sheep!$R$352                                           )&gt;(HH$33-HI$33),(HH$33-HH35-150-Sheep!$R$352                                            )&lt;=0),"Alt1-"   &amp;HH34,""),"")
&amp;IFERROR(IF(AND((HH$33-HH35-150-Sheep!$R$353                                           )&gt;(HH$33-HI$33),(HH$33-HH35-150-Sheep!$R$353                                            )&lt;=0),"Alt2-"   &amp;HH34,""),"")</f>
        <v>Join-4</v>
      </c>
      <c r="HI36" s="274" t="str">
        <f xml:space="preserve">                    IF(AND((HI$33                                  -Sheep!$N$248                               )&gt;(HI$33-HJ$33),(HI$33                                  -Sheep!$N$248                                )&lt;=0),"Born","")
&amp;                   IF(AND((HI$33-Sheep!$R$351-Sheep!$N$248                                )&gt;(HI$33-HJ$33),(HI$33-Sheep!$R$351-Sheep!$N$248                                )&lt;=0),"WeanStd","")
&amp;                   IF(AND((HI$33-Sheep!$R$352-Sheep!$N$248                                )&gt;(HI$33-HJ$33),(HI$33-Sheep!$R$352-Sheep!$N$248                                )&lt;=0),"WeanAlt1","")
&amp;                   IF(AND((HI$33-Sheep!$R$353-Sheep!$N$248                                )&gt;(HI$33-HJ$33),(HI$33-Sheep!$R$353-Sheep!$N$248                                )&lt;=0),"WeanAlt2","")
&amp;IFERROR(IF(AND((HI$33-HI35                                                                                     )&gt;(HI$33-HJ$33),(HI$33-HI35                                                                                     )&lt;=0),"Join-"    &amp;HI34,""),"")
&amp;IFERROR(IF(AND((HI$33-HI35-INDEX(Sheep!$V$358:$V$365,HI34,1))&gt;(HI$33-HJ$33),(HI$33-HI35-INDEX(Sheep!$V$358:$V$365,HI34,1))&lt;=0),"Scan-"  &amp;HI34,""),"")
&amp;IFERROR(IF(AND((HI$33-HI35-150                                                                            )&gt;(HI$33-HJ$33),(HI$33-HI35-150                                                                             )&lt;=0),"Birth-" &amp;HI34,""),"")
&amp;IFERROR(IF(AND((HI$33-HI35-150-Sheep!$R$351                                           )&gt;(HI$33-HJ$33),(HI$33-HI35-150-Sheep!$R$351                                            )&lt;=0),"Wean-"&amp;HI34,""),"")
&amp;IFERROR(IF(AND((HI$33-HI35-150-Sheep!$R$352                                           )&gt;(HI$33-HJ$33),(HI$33-HI35-150-Sheep!$R$352                                            )&lt;=0),"Alt1-"   &amp;HI34,""),"")
&amp;IFERROR(IF(AND((HI$33-HI35-150-Sheep!$R$353                                           )&gt;(HI$33-HJ$33),(HI$33-HI35-150-Sheep!$R$353                                            )&lt;=0),"Alt2-"   &amp;HI34,""),"")</f>
        <v/>
      </c>
      <c r="HJ36" s="274" t="str">
        <f xml:space="preserve">                    IF(AND((HJ$33                                  -Sheep!$N$248                               )&gt;(HJ$33-HK$33),(HJ$33                                  -Sheep!$N$248                                )&lt;=0),"Born","")
&amp;                   IF(AND((HJ$33-Sheep!$R$351-Sheep!$N$248                                )&gt;(HJ$33-HK$33),(HJ$33-Sheep!$R$351-Sheep!$N$248                                )&lt;=0),"WeanStd","")
&amp;                   IF(AND((HJ$33-Sheep!$R$352-Sheep!$N$248                                )&gt;(HJ$33-HK$33),(HJ$33-Sheep!$R$352-Sheep!$N$248                                )&lt;=0),"WeanAlt1","")
&amp;                   IF(AND((HJ$33-Sheep!$R$353-Sheep!$N$248                                )&gt;(HJ$33-HK$33),(HJ$33-Sheep!$R$353-Sheep!$N$248                                )&lt;=0),"WeanAlt2","")
&amp;IFERROR(IF(AND((HJ$33-HJ35                                                                                     )&gt;(HJ$33-HK$33),(HJ$33-HJ35                                                                                     )&lt;=0),"Join-"    &amp;HJ34,""),"")
&amp;IFERROR(IF(AND((HJ$33-HJ35-INDEX(Sheep!$V$358:$V$365,HJ34,1))&gt;(HJ$33-HK$33),(HJ$33-HJ35-INDEX(Sheep!$V$358:$V$365,HJ34,1))&lt;=0),"Scan-"  &amp;HJ34,""),"")
&amp;IFERROR(IF(AND((HJ$33-HJ35-150                                                                            )&gt;(HJ$33-HK$33),(HJ$33-HJ35-150                                                                             )&lt;=0),"Birth-" &amp;HJ34,""),"")
&amp;IFERROR(IF(AND((HJ$33-HJ35-150-Sheep!$R$351                                           )&gt;(HJ$33-HK$33),(HJ$33-HJ35-150-Sheep!$R$351                                            )&lt;=0),"Wean-"&amp;HJ34,""),"")
&amp;IFERROR(IF(AND((HJ$33-HJ35-150-Sheep!$R$352                                           )&gt;(HJ$33-HK$33),(HJ$33-HJ35-150-Sheep!$R$352                                            )&lt;=0),"Alt1-"   &amp;HJ34,""),"")
&amp;IFERROR(IF(AND((HJ$33-HJ35-150-Sheep!$R$353                                           )&gt;(HJ$33-HK$33),(HJ$33-HJ35-150-Sheep!$R$353                                            )&lt;=0),"Alt2-"   &amp;HJ34,""),"")</f>
        <v/>
      </c>
      <c r="HK36" s="274" t="str">
        <f xml:space="preserve">                    IF(AND((HK$33                                  -Sheep!$N$248                               )&gt;(HK$33-HL$33),(HK$33                                  -Sheep!$N$248                                )&lt;=0),"Born","")
&amp;                   IF(AND((HK$33-Sheep!$R$351-Sheep!$N$248                                )&gt;(HK$33-HL$33),(HK$33-Sheep!$R$351-Sheep!$N$248                                )&lt;=0),"WeanStd","")
&amp;                   IF(AND((HK$33-Sheep!$R$352-Sheep!$N$248                                )&gt;(HK$33-HL$33),(HK$33-Sheep!$R$352-Sheep!$N$248                                )&lt;=0),"WeanAlt1","")
&amp;                   IF(AND((HK$33-Sheep!$R$353-Sheep!$N$248                                )&gt;(HK$33-HL$33),(HK$33-Sheep!$R$353-Sheep!$N$248                                )&lt;=0),"WeanAlt2","")
&amp;IFERROR(IF(AND((HK$33-HK35                                                                                     )&gt;(HK$33-HL$33),(HK$33-HK35                                                                                     )&lt;=0),"Join-"    &amp;HK34,""),"")
&amp;IFERROR(IF(AND((HK$33-HK35-INDEX(Sheep!$V$358:$V$365,HK34,1))&gt;(HK$33-HL$33),(HK$33-HK35-INDEX(Sheep!$V$358:$V$365,HK34,1))&lt;=0),"Scan-"  &amp;HK34,""),"")
&amp;IFERROR(IF(AND((HK$33-HK35-150                                                                            )&gt;(HK$33-HL$33),(HK$33-HK35-150                                                                             )&lt;=0),"Birth-" &amp;HK34,""),"")
&amp;IFERROR(IF(AND((HK$33-HK35-150-Sheep!$R$351                                           )&gt;(HK$33-HL$33),(HK$33-HK35-150-Sheep!$R$351                                            )&lt;=0),"Wean-"&amp;HK34,""),"")
&amp;IFERROR(IF(AND((HK$33-HK35-150-Sheep!$R$352                                           )&gt;(HK$33-HL$33),(HK$33-HK35-150-Sheep!$R$352                                            )&lt;=0),"Alt1-"   &amp;HK34,""),"")
&amp;IFERROR(IF(AND((HK$33-HK35-150-Sheep!$R$353                                           )&gt;(HK$33-HL$33),(HK$33-HK35-150-Sheep!$R$353                                            )&lt;=0),"Alt2-"   &amp;HK34,""),"")</f>
        <v/>
      </c>
      <c r="HL36" s="274" t="str">
        <f xml:space="preserve">                    IF(AND((HL$33                                  -Sheep!$N$248                               )&gt;(HL$33-HM$33),(HL$33                                  -Sheep!$N$248                                )&lt;=0),"Born","")
&amp;                   IF(AND((HL$33-Sheep!$R$351-Sheep!$N$248                                )&gt;(HL$33-HM$33),(HL$33-Sheep!$R$351-Sheep!$N$248                                )&lt;=0),"WeanStd","")
&amp;                   IF(AND((HL$33-Sheep!$R$352-Sheep!$N$248                                )&gt;(HL$33-HM$33),(HL$33-Sheep!$R$352-Sheep!$N$248                                )&lt;=0),"WeanAlt1","")
&amp;                   IF(AND((HL$33-Sheep!$R$353-Sheep!$N$248                                )&gt;(HL$33-HM$33),(HL$33-Sheep!$R$353-Sheep!$N$248                                )&lt;=0),"WeanAlt2","")
&amp;IFERROR(IF(AND((HL$33-HL35                                                                                     )&gt;(HL$33-HM$33),(HL$33-HL35                                                                                     )&lt;=0),"Join-"    &amp;HL34,""),"")
&amp;IFERROR(IF(AND((HL$33-HL35-INDEX(Sheep!$V$358:$V$365,HL34,1))&gt;(HL$33-HM$33),(HL$33-HL35-INDEX(Sheep!$V$358:$V$365,HL34,1))&lt;=0),"Scan-"  &amp;HL34,""),"")
&amp;IFERROR(IF(AND((HL$33-HL35-150                                                                            )&gt;(HL$33-HM$33),(HL$33-HL35-150                                                                             )&lt;=0),"Birth-" &amp;HL34,""),"")
&amp;IFERROR(IF(AND((HL$33-HL35-150-Sheep!$R$351                                           )&gt;(HL$33-HM$33),(HL$33-HL35-150-Sheep!$R$351                                            )&lt;=0),"Wean-"&amp;HL34,""),"")
&amp;IFERROR(IF(AND((HL$33-HL35-150-Sheep!$R$352                                           )&gt;(HL$33-HM$33),(HL$33-HL35-150-Sheep!$R$352                                            )&lt;=0),"Alt1-"   &amp;HL34,""),"")
&amp;IFERROR(IF(AND((HL$33-HL35-150-Sheep!$R$353                                           )&gt;(HL$33-HM$33),(HL$33-HL35-150-Sheep!$R$353                                            )&lt;=0),"Alt2-"   &amp;HL34,""),"")</f>
        <v/>
      </c>
      <c r="HM36" s="274" t="str">
        <f xml:space="preserve">                    IF(AND((HM$33                                  -Sheep!$N$248                               )&gt;(HM$33-HN$33),(HM$33                                  -Sheep!$N$248                                )&lt;=0),"Born","")
&amp;                   IF(AND((HM$33-Sheep!$R$351-Sheep!$N$248                                )&gt;(HM$33-HN$33),(HM$33-Sheep!$R$351-Sheep!$N$248                                )&lt;=0),"WeanStd","")
&amp;                   IF(AND((HM$33-Sheep!$R$352-Sheep!$N$248                                )&gt;(HM$33-HN$33),(HM$33-Sheep!$R$352-Sheep!$N$248                                )&lt;=0),"WeanAlt1","")
&amp;                   IF(AND((HM$33-Sheep!$R$353-Sheep!$N$248                                )&gt;(HM$33-HN$33),(HM$33-Sheep!$R$353-Sheep!$N$248                                )&lt;=0),"WeanAlt2","")
&amp;IFERROR(IF(AND((HM$33-HM35                                                                                     )&gt;(HM$33-HN$33),(HM$33-HM35                                                                                     )&lt;=0),"Join-"    &amp;HM34,""),"")
&amp;IFERROR(IF(AND((HM$33-HM35-INDEX(Sheep!$V$358:$V$365,HM34,1))&gt;(HM$33-HN$33),(HM$33-HM35-INDEX(Sheep!$V$358:$V$365,HM34,1))&lt;=0),"Scan-"  &amp;HM34,""),"")
&amp;IFERROR(IF(AND((HM$33-HM35-150                                                                            )&gt;(HM$33-HN$33),(HM$33-HM35-150                                                                             )&lt;=0),"Birth-" &amp;HM34,""),"")
&amp;IFERROR(IF(AND((HM$33-HM35-150-Sheep!$R$351                                           )&gt;(HM$33-HN$33),(HM$33-HM35-150-Sheep!$R$351                                            )&lt;=0),"Wean-"&amp;HM34,""),"")
&amp;IFERROR(IF(AND((HM$33-HM35-150-Sheep!$R$352                                           )&gt;(HM$33-HN$33),(HM$33-HM35-150-Sheep!$R$352                                            )&lt;=0),"Alt1-"   &amp;HM34,""),"")
&amp;IFERROR(IF(AND((HM$33-HM35-150-Sheep!$R$353                                           )&gt;(HM$33-HN$33),(HM$33-HM35-150-Sheep!$R$353                                            )&lt;=0),"Alt2-"   &amp;HM34,""),"")</f>
        <v/>
      </c>
      <c r="HN36" s="274" t="str">
        <f xml:space="preserve">                    IF(AND((HN$33                                  -Sheep!$N$248                               )&gt;(HN$33-HO$33),(HN$33                                  -Sheep!$N$248                                )&lt;=0),"Born","")
&amp;                   IF(AND((HN$33-Sheep!$R$351-Sheep!$N$248                                )&gt;(HN$33-HO$33),(HN$33-Sheep!$R$351-Sheep!$N$248                                )&lt;=0),"WeanStd","")
&amp;                   IF(AND((HN$33-Sheep!$R$352-Sheep!$N$248                                )&gt;(HN$33-HO$33),(HN$33-Sheep!$R$352-Sheep!$N$248                                )&lt;=0),"WeanAlt1","")
&amp;                   IF(AND((HN$33-Sheep!$R$353-Sheep!$N$248                                )&gt;(HN$33-HO$33),(HN$33-Sheep!$R$353-Sheep!$N$248                                )&lt;=0),"WeanAlt2","")
&amp;IFERROR(IF(AND((HN$33-HN35                                                                                     )&gt;(HN$33-HO$33),(HN$33-HN35                                                                                     )&lt;=0),"Join-"    &amp;HN34,""),"")
&amp;IFERROR(IF(AND((HN$33-HN35-INDEX(Sheep!$V$358:$V$365,HN34,1))&gt;(HN$33-HO$33),(HN$33-HN35-INDEX(Sheep!$V$358:$V$365,HN34,1))&lt;=0),"Scan-"  &amp;HN34,""),"")
&amp;IFERROR(IF(AND((HN$33-HN35-150                                                                            )&gt;(HN$33-HO$33),(HN$33-HN35-150                                                                             )&lt;=0),"Birth-" &amp;HN34,""),"")
&amp;IFERROR(IF(AND((HN$33-HN35-150-Sheep!$R$351                                           )&gt;(HN$33-HO$33),(HN$33-HN35-150-Sheep!$R$351                                            )&lt;=0),"Wean-"&amp;HN34,""),"")
&amp;IFERROR(IF(AND((HN$33-HN35-150-Sheep!$R$352                                           )&gt;(HN$33-HO$33),(HN$33-HN35-150-Sheep!$R$352                                            )&lt;=0),"Alt1-"   &amp;HN34,""),"")
&amp;IFERROR(IF(AND((HN$33-HN35-150-Sheep!$R$353                                           )&gt;(HN$33-HO$33),(HN$33-HN35-150-Sheep!$R$353                                            )&lt;=0),"Alt2-"   &amp;HN34,""),"")</f>
        <v/>
      </c>
      <c r="HO36" s="274" t="str">
        <f xml:space="preserve">                    IF(AND((HO$33                                  -Sheep!$N$248                               )&gt;(HO$33-HP$33),(HO$33                                  -Sheep!$N$248                                )&lt;=0),"Born","")
&amp;                   IF(AND((HO$33-Sheep!$R$351-Sheep!$N$248                                )&gt;(HO$33-HP$33),(HO$33-Sheep!$R$351-Sheep!$N$248                                )&lt;=0),"WeanStd","")
&amp;                   IF(AND((HO$33-Sheep!$R$352-Sheep!$N$248                                )&gt;(HO$33-HP$33),(HO$33-Sheep!$R$352-Sheep!$N$248                                )&lt;=0),"WeanAlt1","")
&amp;                   IF(AND((HO$33-Sheep!$R$353-Sheep!$N$248                                )&gt;(HO$33-HP$33),(HO$33-Sheep!$R$353-Sheep!$N$248                                )&lt;=0),"WeanAlt2","")
&amp;IFERROR(IF(AND((HO$33-HO35                                                                                     )&gt;(HO$33-HP$33),(HO$33-HO35                                                                                     )&lt;=0),"Join-"    &amp;HO34,""),"")
&amp;IFERROR(IF(AND((HO$33-HO35-INDEX(Sheep!$V$358:$V$365,HO34,1))&gt;(HO$33-HP$33),(HO$33-HO35-INDEX(Sheep!$V$358:$V$365,HO34,1))&lt;=0),"Scan-"  &amp;HO34,""),"")
&amp;IFERROR(IF(AND((HO$33-HO35-150                                                                            )&gt;(HO$33-HP$33),(HO$33-HO35-150                                                                             )&lt;=0),"Birth-" &amp;HO34,""),"")
&amp;IFERROR(IF(AND((HO$33-HO35-150-Sheep!$R$351                                           )&gt;(HO$33-HP$33),(HO$33-HO35-150-Sheep!$R$351                                            )&lt;=0),"Wean-"&amp;HO34,""),"")
&amp;IFERROR(IF(AND((HO$33-HO35-150-Sheep!$R$352                                           )&gt;(HO$33-HP$33),(HO$33-HO35-150-Sheep!$R$352                                            )&lt;=0),"Alt1-"   &amp;HO34,""),"")
&amp;IFERROR(IF(AND((HO$33-HO35-150-Sheep!$R$353                                           )&gt;(HO$33-HP$33),(HO$33-HO35-150-Sheep!$R$353                                            )&lt;=0),"Alt2-"   &amp;HO34,""),"")</f>
        <v/>
      </c>
      <c r="HP36" s="274" t="str">
        <f xml:space="preserve">                    IF(AND((HP$33                                  -Sheep!$N$248                               )&gt;(HP$33-HQ$33),(HP$33                                  -Sheep!$N$248                                )&lt;=0),"Born","")
&amp;                   IF(AND((HP$33-Sheep!$R$351-Sheep!$N$248                                )&gt;(HP$33-HQ$33),(HP$33-Sheep!$R$351-Sheep!$N$248                                )&lt;=0),"WeanStd","")
&amp;                   IF(AND((HP$33-Sheep!$R$352-Sheep!$N$248                                )&gt;(HP$33-HQ$33),(HP$33-Sheep!$R$352-Sheep!$N$248                                )&lt;=0),"WeanAlt1","")
&amp;                   IF(AND((HP$33-Sheep!$R$353-Sheep!$N$248                                )&gt;(HP$33-HQ$33),(HP$33-Sheep!$R$353-Sheep!$N$248                                )&lt;=0),"WeanAlt2","")
&amp;IFERROR(IF(AND((HP$33-HP35                                                                                     )&gt;(HP$33-HQ$33),(HP$33-HP35                                                                                     )&lt;=0),"Join-"    &amp;HP34,""),"")
&amp;IFERROR(IF(AND((HP$33-HP35-INDEX(Sheep!$V$358:$V$365,HP34,1))&gt;(HP$33-HQ$33),(HP$33-HP35-INDEX(Sheep!$V$358:$V$365,HP34,1))&lt;=0),"Scan-"  &amp;HP34,""),"")
&amp;IFERROR(IF(AND((HP$33-HP35-150                                                                            )&gt;(HP$33-HQ$33),(HP$33-HP35-150                                                                             )&lt;=0),"Birth-" &amp;HP34,""),"")
&amp;IFERROR(IF(AND((HP$33-HP35-150-Sheep!$R$351                                           )&gt;(HP$33-HQ$33),(HP$33-HP35-150-Sheep!$R$351                                            )&lt;=0),"Wean-"&amp;HP34,""),"")
&amp;IFERROR(IF(AND((HP$33-HP35-150-Sheep!$R$352                                           )&gt;(HP$33-HQ$33),(HP$33-HP35-150-Sheep!$R$352                                            )&lt;=0),"Alt1-"   &amp;HP34,""),"")
&amp;IFERROR(IF(AND((HP$33-HP35-150-Sheep!$R$353                                           )&gt;(HP$33-HQ$33),(HP$33-HP35-150-Sheep!$R$353                                            )&lt;=0),"Alt2-"   &amp;HP34,""),"")</f>
        <v/>
      </c>
      <c r="HQ36" s="274" t="str">
        <f xml:space="preserve">                    IF(AND((HQ$33                                  -Sheep!$N$248                               )&gt;(HQ$33-HR$33),(HQ$33                                  -Sheep!$N$248                                )&lt;=0),"Born","")
&amp;                   IF(AND((HQ$33-Sheep!$R$351-Sheep!$N$248                                )&gt;(HQ$33-HR$33),(HQ$33-Sheep!$R$351-Sheep!$N$248                                )&lt;=0),"WeanStd","")
&amp;                   IF(AND((HQ$33-Sheep!$R$352-Sheep!$N$248                                )&gt;(HQ$33-HR$33),(HQ$33-Sheep!$R$352-Sheep!$N$248                                )&lt;=0),"WeanAlt1","")
&amp;                   IF(AND((HQ$33-Sheep!$R$353-Sheep!$N$248                                )&gt;(HQ$33-HR$33),(HQ$33-Sheep!$R$353-Sheep!$N$248                                )&lt;=0),"WeanAlt2","")
&amp;IFERROR(IF(AND((HQ$33-HQ35                                                                                     )&gt;(HQ$33-HR$33),(HQ$33-HQ35                                                                                     )&lt;=0),"Join-"    &amp;HQ34,""),"")
&amp;IFERROR(IF(AND((HQ$33-HQ35-INDEX(Sheep!$V$358:$V$365,HQ34,1))&gt;(HQ$33-HR$33),(HQ$33-HQ35-INDEX(Sheep!$V$358:$V$365,HQ34,1))&lt;=0),"Scan-"  &amp;HQ34,""),"")
&amp;IFERROR(IF(AND((HQ$33-HQ35-150                                                                            )&gt;(HQ$33-HR$33),(HQ$33-HQ35-150                                                                             )&lt;=0),"Birth-" &amp;HQ34,""),"")
&amp;IFERROR(IF(AND((HQ$33-HQ35-150-Sheep!$R$351                                           )&gt;(HQ$33-HR$33),(HQ$33-HQ35-150-Sheep!$R$351                                            )&lt;=0),"Wean-"&amp;HQ34,""),"")
&amp;IFERROR(IF(AND((HQ$33-HQ35-150-Sheep!$R$352                                           )&gt;(HQ$33-HR$33),(HQ$33-HQ35-150-Sheep!$R$352                                            )&lt;=0),"Alt1-"   &amp;HQ34,""),"")
&amp;IFERROR(IF(AND((HQ$33-HQ35-150-Sheep!$R$353                                           )&gt;(HQ$33-HR$33),(HQ$33-HQ35-150-Sheep!$R$353                                            )&lt;=0),"Alt2-"   &amp;HQ34,""),"")</f>
        <v/>
      </c>
      <c r="HR36" s="274" t="str">
        <f xml:space="preserve">                    IF(AND((HR$33                                  -Sheep!$N$248                               )&gt;(HR$33-HS$33),(HR$33                                  -Sheep!$N$248                                )&lt;=0),"Born","")
&amp;                   IF(AND((HR$33-Sheep!$R$351-Sheep!$N$248                                )&gt;(HR$33-HS$33),(HR$33-Sheep!$R$351-Sheep!$N$248                                )&lt;=0),"WeanStd","")
&amp;                   IF(AND((HR$33-Sheep!$R$352-Sheep!$N$248                                )&gt;(HR$33-HS$33),(HR$33-Sheep!$R$352-Sheep!$N$248                                )&lt;=0),"WeanAlt1","")
&amp;                   IF(AND((HR$33-Sheep!$R$353-Sheep!$N$248                                )&gt;(HR$33-HS$33),(HR$33-Sheep!$R$353-Sheep!$N$248                                )&lt;=0),"WeanAlt2","")
&amp;IFERROR(IF(AND((HR$33-HR35                                                                                     )&gt;(HR$33-HS$33),(HR$33-HR35                                                                                     )&lt;=0),"Join-"    &amp;HR34,""),"")
&amp;IFERROR(IF(AND((HR$33-HR35-INDEX(Sheep!$V$358:$V$365,HR34,1))&gt;(HR$33-HS$33),(HR$33-HR35-INDEX(Sheep!$V$358:$V$365,HR34,1))&lt;=0),"Scan-"  &amp;HR34,""),"")
&amp;IFERROR(IF(AND((HR$33-HR35-150                                                                            )&gt;(HR$33-HS$33),(HR$33-HR35-150                                                                             )&lt;=0),"Birth-" &amp;HR34,""),"")
&amp;IFERROR(IF(AND((HR$33-HR35-150-Sheep!$R$351                                           )&gt;(HR$33-HS$33),(HR$33-HR35-150-Sheep!$R$351                                            )&lt;=0),"Wean-"&amp;HR34,""),"")
&amp;IFERROR(IF(AND((HR$33-HR35-150-Sheep!$R$352                                           )&gt;(HR$33-HS$33),(HR$33-HR35-150-Sheep!$R$352                                            )&lt;=0),"Alt1-"   &amp;HR34,""),"")
&amp;IFERROR(IF(AND((HR$33-HR35-150-Sheep!$R$353                                           )&gt;(HR$33-HS$33),(HR$33-HR35-150-Sheep!$R$353                                            )&lt;=0),"Alt2-"   &amp;HR34,""),"")</f>
        <v>Scan-4</v>
      </c>
      <c r="HS36" s="274" t="str">
        <f xml:space="preserve">                    IF(AND((HS$33                                  -Sheep!$N$248                               )&gt;(HS$33-HT$33),(HS$33                                  -Sheep!$N$248                                )&lt;=0),"Born","")
&amp;                   IF(AND((HS$33-Sheep!$R$351-Sheep!$N$248                                )&gt;(HS$33-HT$33),(HS$33-Sheep!$R$351-Sheep!$N$248                                )&lt;=0),"WeanStd","")
&amp;                   IF(AND((HS$33-Sheep!$R$352-Sheep!$N$248                                )&gt;(HS$33-HT$33),(HS$33-Sheep!$R$352-Sheep!$N$248                                )&lt;=0),"WeanAlt1","")
&amp;                   IF(AND((HS$33-Sheep!$R$353-Sheep!$N$248                                )&gt;(HS$33-HT$33),(HS$33-Sheep!$R$353-Sheep!$N$248                                )&lt;=0),"WeanAlt2","")
&amp;IFERROR(IF(AND((HS$33-HS35                                                                                     )&gt;(HS$33-HT$33),(HS$33-HS35                                                                                     )&lt;=0),"Join-"    &amp;HS34,""),"")
&amp;IFERROR(IF(AND((HS$33-HS35-INDEX(Sheep!$V$358:$V$365,HS34,1))&gt;(HS$33-HT$33),(HS$33-HS35-INDEX(Sheep!$V$358:$V$365,HS34,1))&lt;=0),"Scan-"  &amp;HS34,""),"")
&amp;IFERROR(IF(AND((HS$33-HS35-150                                                                            )&gt;(HS$33-HT$33),(HS$33-HS35-150                                                                             )&lt;=0),"Birth-" &amp;HS34,""),"")
&amp;IFERROR(IF(AND((HS$33-HS35-150-Sheep!$R$351                                           )&gt;(HS$33-HT$33),(HS$33-HS35-150-Sheep!$R$351                                            )&lt;=0),"Wean-"&amp;HS34,""),"")
&amp;IFERROR(IF(AND((HS$33-HS35-150-Sheep!$R$352                                           )&gt;(HS$33-HT$33),(HS$33-HS35-150-Sheep!$R$352                                            )&lt;=0),"Alt1-"   &amp;HS34,""),"")
&amp;IFERROR(IF(AND((HS$33-HS35-150-Sheep!$R$353                                           )&gt;(HS$33-HT$33),(HS$33-HS35-150-Sheep!$R$353                                            )&lt;=0),"Alt2-"   &amp;HS34,""),"")</f>
        <v/>
      </c>
      <c r="HT36" s="274" t="str">
        <f xml:space="preserve">                    IF(AND((HT$33                                  -Sheep!$N$248                               )&gt;(HT$33-HU$33),(HT$33                                  -Sheep!$N$248                                )&lt;=0),"Born","")
&amp;                   IF(AND((HT$33-Sheep!$R$351-Sheep!$N$248                                )&gt;(HT$33-HU$33),(HT$33-Sheep!$R$351-Sheep!$N$248                                )&lt;=0),"WeanStd","")
&amp;                   IF(AND((HT$33-Sheep!$R$352-Sheep!$N$248                                )&gt;(HT$33-HU$33),(HT$33-Sheep!$R$352-Sheep!$N$248                                )&lt;=0),"WeanAlt1","")
&amp;                   IF(AND((HT$33-Sheep!$R$353-Sheep!$N$248                                )&gt;(HT$33-HU$33),(HT$33-Sheep!$R$353-Sheep!$N$248                                )&lt;=0),"WeanAlt2","")
&amp;IFERROR(IF(AND((HT$33-HT35                                                                                     )&gt;(HT$33-HU$33),(HT$33-HT35                                                                                     )&lt;=0),"Join-"    &amp;HT34,""),"")
&amp;IFERROR(IF(AND((HT$33-HT35-INDEX(Sheep!$V$358:$V$365,HT34,1))&gt;(HT$33-HU$33),(HT$33-HT35-INDEX(Sheep!$V$358:$V$365,HT34,1))&lt;=0),"Scan-"  &amp;HT34,""),"")
&amp;IFERROR(IF(AND((HT$33-HT35-150                                                                            )&gt;(HT$33-HU$33),(HT$33-HT35-150                                                                             )&lt;=0),"Birth-" &amp;HT34,""),"")
&amp;IFERROR(IF(AND((HT$33-HT35-150-Sheep!$R$351                                           )&gt;(HT$33-HU$33),(HT$33-HT35-150-Sheep!$R$351                                            )&lt;=0),"Wean-"&amp;HT34,""),"")
&amp;IFERROR(IF(AND((HT$33-HT35-150-Sheep!$R$352                                           )&gt;(HT$33-HU$33),(HT$33-HT35-150-Sheep!$R$352                                            )&lt;=0),"Alt1-"   &amp;HT34,""),"")
&amp;IFERROR(IF(AND((HT$33-HT35-150-Sheep!$R$353                                           )&gt;(HT$33-HU$33),(HT$33-HT35-150-Sheep!$R$353                                            )&lt;=0),"Alt2-"   &amp;HT34,""),"")</f>
        <v/>
      </c>
      <c r="HU36" s="274" t="str">
        <f xml:space="preserve">                    IF(AND((HU$33                                  -Sheep!$N$248                               )&gt;(HU$33-HV$33),(HU$33                                  -Sheep!$N$248                                )&lt;=0),"Born","")
&amp;                   IF(AND((HU$33-Sheep!$R$351-Sheep!$N$248                                )&gt;(HU$33-HV$33),(HU$33-Sheep!$R$351-Sheep!$N$248                                )&lt;=0),"WeanStd","")
&amp;                   IF(AND((HU$33-Sheep!$R$352-Sheep!$N$248                                )&gt;(HU$33-HV$33),(HU$33-Sheep!$R$352-Sheep!$N$248                                )&lt;=0),"WeanAlt1","")
&amp;                   IF(AND((HU$33-Sheep!$R$353-Sheep!$N$248                                )&gt;(HU$33-HV$33),(HU$33-Sheep!$R$353-Sheep!$N$248                                )&lt;=0),"WeanAlt2","")
&amp;IFERROR(IF(AND((HU$33-HU35                                                                                     )&gt;(HU$33-HV$33),(HU$33-HU35                                                                                     )&lt;=0),"Join-"    &amp;HU34,""),"")
&amp;IFERROR(IF(AND((HU$33-HU35-INDEX(Sheep!$V$358:$V$365,HU34,1))&gt;(HU$33-HV$33),(HU$33-HU35-INDEX(Sheep!$V$358:$V$365,HU34,1))&lt;=0),"Scan-"  &amp;HU34,""),"")
&amp;IFERROR(IF(AND((HU$33-HU35-150                                                                            )&gt;(HU$33-HV$33),(HU$33-HU35-150                                                                             )&lt;=0),"Birth-" &amp;HU34,""),"")
&amp;IFERROR(IF(AND((HU$33-HU35-150-Sheep!$R$351                                           )&gt;(HU$33-HV$33),(HU$33-HU35-150-Sheep!$R$351                                            )&lt;=0),"Wean-"&amp;HU34,""),"")
&amp;IFERROR(IF(AND((HU$33-HU35-150-Sheep!$R$352                                           )&gt;(HU$33-HV$33),(HU$33-HU35-150-Sheep!$R$352                                            )&lt;=0),"Alt1-"   &amp;HU34,""),"")
&amp;IFERROR(IF(AND((HU$33-HU35-150-Sheep!$R$353                                           )&gt;(HU$33-HV$33),(HU$33-HU35-150-Sheep!$R$353                                            )&lt;=0),"Alt2-"   &amp;HU34,""),"")</f>
        <v/>
      </c>
      <c r="HV36" s="274" t="str">
        <f xml:space="preserve">                    IF(AND((HV$33                                  -Sheep!$N$248                               )&gt;(HV$33-HW$33),(HV$33                                  -Sheep!$N$248                                )&lt;=0),"Born","")
&amp;                   IF(AND((HV$33-Sheep!$R$351-Sheep!$N$248                                )&gt;(HV$33-HW$33),(HV$33-Sheep!$R$351-Sheep!$N$248                                )&lt;=0),"WeanStd","")
&amp;                   IF(AND((HV$33-Sheep!$R$352-Sheep!$N$248                                )&gt;(HV$33-HW$33),(HV$33-Sheep!$R$352-Sheep!$N$248                                )&lt;=0),"WeanAlt1","")
&amp;                   IF(AND((HV$33-Sheep!$R$353-Sheep!$N$248                                )&gt;(HV$33-HW$33),(HV$33-Sheep!$R$353-Sheep!$N$248                                )&lt;=0),"WeanAlt2","")
&amp;IFERROR(IF(AND((HV$33-HV35                                                                                     )&gt;(HV$33-HW$33),(HV$33-HV35                                                                                     )&lt;=0),"Join-"    &amp;HV34,""),"")
&amp;IFERROR(IF(AND((HV$33-HV35-INDEX(Sheep!$V$358:$V$365,HV34,1))&gt;(HV$33-HW$33),(HV$33-HV35-INDEX(Sheep!$V$358:$V$365,HV34,1))&lt;=0),"Scan-"  &amp;HV34,""),"")
&amp;IFERROR(IF(AND((HV$33-HV35-150                                                                            )&gt;(HV$33-HW$33),(HV$33-HV35-150                                                                             )&lt;=0),"Birth-" &amp;HV34,""),"")
&amp;IFERROR(IF(AND((HV$33-HV35-150-Sheep!$R$351                                           )&gt;(HV$33-HW$33),(HV$33-HV35-150-Sheep!$R$351                                            )&lt;=0),"Wean-"&amp;HV34,""),"")
&amp;IFERROR(IF(AND((HV$33-HV35-150-Sheep!$R$352                                           )&gt;(HV$33-HW$33),(HV$33-HV35-150-Sheep!$R$352                                            )&lt;=0),"Alt1-"   &amp;HV34,""),"")
&amp;IFERROR(IF(AND((HV$33-HV35-150-Sheep!$R$353                                           )&gt;(HV$33-HW$33),(HV$33-HV35-150-Sheep!$R$353                                            )&lt;=0),"Alt2-"   &amp;HV34,""),"")</f>
        <v/>
      </c>
      <c r="HW36" s="274" t="str">
        <f xml:space="preserve">                    IF(AND((HW$33                                  -Sheep!$N$248                               )&gt;(HW$33-HX$33),(HW$33                                  -Sheep!$N$248                                )&lt;=0),"Born","")
&amp;                   IF(AND((HW$33-Sheep!$R$351-Sheep!$N$248                                )&gt;(HW$33-HX$33),(HW$33-Sheep!$R$351-Sheep!$N$248                                )&lt;=0),"WeanStd","")
&amp;                   IF(AND((HW$33-Sheep!$R$352-Sheep!$N$248                                )&gt;(HW$33-HX$33),(HW$33-Sheep!$R$352-Sheep!$N$248                                )&lt;=0),"WeanAlt1","")
&amp;                   IF(AND((HW$33-Sheep!$R$353-Sheep!$N$248                                )&gt;(HW$33-HX$33),(HW$33-Sheep!$R$353-Sheep!$N$248                                )&lt;=0),"WeanAlt2","")
&amp;IFERROR(IF(AND((HW$33-HW35                                                                                     )&gt;(HW$33-HX$33),(HW$33-HW35                                                                                     )&lt;=0),"Join-"    &amp;HW34,""),"")
&amp;IFERROR(IF(AND((HW$33-HW35-INDEX(Sheep!$V$358:$V$365,HW34,1))&gt;(HW$33-HX$33),(HW$33-HW35-INDEX(Sheep!$V$358:$V$365,HW34,1))&lt;=0),"Scan-"  &amp;HW34,""),"")
&amp;IFERROR(IF(AND((HW$33-HW35-150                                                                            )&gt;(HW$33-HX$33),(HW$33-HW35-150                                                                             )&lt;=0),"Birth-" &amp;HW34,""),"")
&amp;IFERROR(IF(AND((HW$33-HW35-150-Sheep!$R$351                                           )&gt;(HW$33-HX$33),(HW$33-HW35-150-Sheep!$R$351                                            )&lt;=0),"Wean-"&amp;HW34,""),"")
&amp;IFERROR(IF(AND((HW$33-HW35-150-Sheep!$R$352                                           )&gt;(HW$33-HX$33),(HW$33-HW35-150-Sheep!$R$352                                            )&lt;=0),"Alt1-"   &amp;HW34,""),"")
&amp;IFERROR(IF(AND((HW$33-HW35-150-Sheep!$R$353                                           )&gt;(HW$33-HX$33),(HW$33-HW35-150-Sheep!$R$353                                            )&lt;=0),"Alt2-"   &amp;HW34,""),"")</f>
        <v/>
      </c>
      <c r="HX36" s="274" t="str">
        <f xml:space="preserve">                    IF(AND((HX$33                                  -Sheep!$N$248                               )&gt;(HX$33-HY$33),(HX$33                                  -Sheep!$N$248                                )&lt;=0),"Born","")
&amp;                   IF(AND((HX$33-Sheep!$R$351-Sheep!$N$248                                )&gt;(HX$33-HY$33),(HX$33-Sheep!$R$351-Sheep!$N$248                                )&lt;=0),"WeanStd","")
&amp;                   IF(AND((HX$33-Sheep!$R$352-Sheep!$N$248                                )&gt;(HX$33-HY$33),(HX$33-Sheep!$R$352-Sheep!$N$248                                )&lt;=0),"WeanAlt1","")
&amp;                   IF(AND((HX$33-Sheep!$R$353-Sheep!$N$248                                )&gt;(HX$33-HY$33),(HX$33-Sheep!$R$353-Sheep!$N$248                                )&lt;=0),"WeanAlt2","")
&amp;IFERROR(IF(AND((HX$33-HX35                                                                                     )&gt;(HX$33-HY$33),(HX$33-HX35                                                                                     )&lt;=0),"Join-"    &amp;HX34,""),"")
&amp;IFERROR(IF(AND((HX$33-HX35-INDEX(Sheep!$V$358:$V$365,HX34,1))&gt;(HX$33-HY$33),(HX$33-HX35-INDEX(Sheep!$V$358:$V$365,HX34,1))&lt;=0),"Scan-"  &amp;HX34,""),"")
&amp;IFERROR(IF(AND((HX$33-HX35-150                                                                            )&gt;(HX$33-HY$33),(HX$33-HX35-150                                                                             )&lt;=0),"Birth-" &amp;HX34,""),"")
&amp;IFERROR(IF(AND((HX$33-HX35-150-Sheep!$R$351                                           )&gt;(HX$33-HY$33),(HX$33-HX35-150-Sheep!$R$351                                            )&lt;=0),"Wean-"&amp;HX34,""),"")
&amp;IFERROR(IF(AND((HX$33-HX35-150-Sheep!$R$352                                           )&gt;(HX$33-HY$33),(HX$33-HX35-150-Sheep!$R$352                                            )&lt;=0),"Alt1-"   &amp;HX34,""),"")
&amp;IFERROR(IF(AND((HX$33-HX35-150-Sheep!$R$353                                           )&gt;(HX$33-HY$33),(HX$33-HX35-150-Sheep!$R$353                                            )&lt;=0),"Alt2-"   &amp;HX34,""),"")</f>
        <v/>
      </c>
      <c r="HY36" s="274" t="str">
        <f xml:space="preserve">                    IF(AND((HY$33                                  -Sheep!$N$248                               )&gt;(HY$33-HZ$33),(HY$33                                  -Sheep!$N$248                                )&lt;=0),"Born","")
&amp;                   IF(AND((HY$33-Sheep!$R$351-Sheep!$N$248                                )&gt;(HY$33-HZ$33),(HY$33-Sheep!$R$351-Sheep!$N$248                                )&lt;=0),"WeanStd","")
&amp;                   IF(AND((HY$33-Sheep!$R$352-Sheep!$N$248                                )&gt;(HY$33-HZ$33),(HY$33-Sheep!$R$352-Sheep!$N$248                                )&lt;=0),"WeanAlt1","")
&amp;                   IF(AND((HY$33-Sheep!$R$353-Sheep!$N$248                                )&gt;(HY$33-HZ$33),(HY$33-Sheep!$R$353-Sheep!$N$248                                )&lt;=0),"WeanAlt2","")
&amp;IFERROR(IF(AND((HY$33-HY35                                                                                     )&gt;(HY$33-HZ$33),(HY$33-HY35                                                                                     )&lt;=0),"Join-"    &amp;HY34,""),"")
&amp;IFERROR(IF(AND((HY$33-HY35-INDEX(Sheep!$V$358:$V$365,HY34,1))&gt;(HY$33-HZ$33),(HY$33-HY35-INDEX(Sheep!$V$358:$V$365,HY34,1))&lt;=0),"Scan-"  &amp;HY34,""),"")
&amp;IFERROR(IF(AND((HY$33-HY35-150                                                                            )&gt;(HY$33-HZ$33),(HY$33-HY35-150                                                                             )&lt;=0),"Birth-" &amp;HY34,""),"")
&amp;IFERROR(IF(AND((HY$33-HY35-150-Sheep!$R$351                                           )&gt;(HY$33-HZ$33),(HY$33-HY35-150-Sheep!$R$351                                            )&lt;=0),"Wean-"&amp;HY34,""),"")
&amp;IFERROR(IF(AND((HY$33-HY35-150-Sheep!$R$352                                           )&gt;(HY$33-HZ$33),(HY$33-HY35-150-Sheep!$R$352                                            )&lt;=0),"Alt1-"   &amp;HY34,""),"")
&amp;IFERROR(IF(AND((HY$33-HY35-150-Sheep!$R$353                                           )&gt;(HY$33-HZ$33),(HY$33-HY35-150-Sheep!$R$353                                            )&lt;=0),"Alt2-"   &amp;HY34,""),"")</f>
        <v/>
      </c>
      <c r="HZ36" s="274" t="str">
        <f xml:space="preserve">                    IF(AND((HZ$33                                  -Sheep!$N$248                               )&gt;(HZ$33-IA$33),(HZ$33                                  -Sheep!$N$248                                )&lt;=0),"Born","")
&amp;                   IF(AND((HZ$33-Sheep!$R$351-Sheep!$N$248                                )&gt;(HZ$33-IA$33),(HZ$33-Sheep!$R$351-Sheep!$N$248                                )&lt;=0),"WeanStd","")
&amp;                   IF(AND((HZ$33-Sheep!$R$352-Sheep!$N$248                                )&gt;(HZ$33-IA$33),(HZ$33-Sheep!$R$352-Sheep!$N$248                                )&lt;=0),"WeanAlt1","")
&amp;                   IF(AND((HZ$33-Sheep!$R$353-Sheep!$N$248                                )&gt;(HZ$33-IA$33),(HZ$33-Sheep!$R$353-Sheep!$N$248                                )&lt;=0),"WeanAlt2","")
&amp;IFERROR(IF(AND((HZ$33-HZ35                                                                                     )&gt;(HZ$33-IA$33),(HZ$33-HZ35                                                                                     )&lt;=0),"Join-"    &amp;HZ34,""),"")
&amp;IFERROR(IF(AND((HZ$33-HZ35-INDEX(Sheep!$V$358:$V$365,HZ34,1))&gt;(HZ$33-IA$33),(HZ$33-HZ35-INDEX(Sheep!$V$358:$V$365,HZ34,1))&lt;=0),"Scan-"  &amp;HZ34,""),"")
&amp;IFERROR(IF(AND((HZ$33-HZ35-150                                                                            )&gt;(HZ$33-IA$33),(HZ$33-HZ35-150                                                                             )&lt;=0),"Birth-" &amp;HZ34,""),"")
&amp;IFERROR(IF(AND((HZ$33-HZ35-150-Sheep!$R$351                                           )&gt;(HZ$33-IA$33),(HZ$33-HZ35-150-Sheep!$R$351                                            )&lt;=0),"Wean-"&amp;HZ34,""),"")
&amp;IFERROR(IF(AND((HZ$33-HZ35-150-Sheep!$R$352                                           )&gt;(HZ$33-IA$33),(HZ$33-HZ35-150-Sheep!$R$352                                            )&lt;=0),"Alt1-"   &amp;HZ34,""),"")
&amp;IFERROR(IF(AND((HZ$33-HZ35-150-Sheep!$R$353                                           )&gt;(HZ$33-IA$33),(HZ$33-HZ35-150-Sheep!$R$353                                            )&lt;=0),"Alt2-"   &amp;HZ34,""),"")</f>
        <v/>
      </c>
      <c r="IA36" s="274" t="str">
        <f xml:space="preserve">                    IF(AND((IA$33                                  -Sheep!$N$248                               )&gt;(IA$33-IB$33),(IA$33                                  -Sheep!$N$248                                )&lt;=0),"Born","")
&amp;                   IF(AND((IA$33-Sheep!$R$351-Sheep!$N$248                                )&gt;(IA$33-IB$33),(IA$33-Sheep!$R$351-Sheep!$N$248                                )&lt;=0),"WeanStd","")
&amp;                   IF(AND((IA$33-Sheep!$R$352-Sheep!$N$248                                )&gt;(IA$33-IB$33),(IA$33-Sheep!$R$352-Sheep!$N$248                                )&lt;=0),"WeanAlt1","")
&amp;                   IF(AND((IA$33-Sheep!$R$353-Sheep!$N$248                                )&gt;(IA$33-IB$33),(IA$33-Sheep!$R$353-Sheep!$N$248                                )&lt;=0),"WeanAlt2","")
&amp;IFERROR(IF(AND((IA$33-IA35                                                                                     )&gt;(IA$33-IB$33),(IA$33-IA35                                                                                     )&lt;=0),"Join-"    &amp;IA34,""),"")
&amp;IFERROR(IF(AND((IA$33-IA35-INDEX(Sheep!$V$358:$V$365,IA34,1))&gt;(IA$33-IB$33),(IA$33-IA35-INDEX(Sheep!$V$358:$V$365,IA34,1))&lt;=0),"Scan-"  &amp;IA34,""),"")
&amp;IFERROR(IF(AND((IA$33-IA35-150                                                                            )&gt;(IA$33-IB$33),(IA$33-IA35-150                                                                             )&lt;=0),"Birth-" &amp;IA34,""),"")
&amp;IFERROR(IF(AND((IA$33-IA35-150-Sheep!$R$351                                           )&gt;(IA$33-IB$33),(IA$33-IA35-150-Sheep!$R$351                                            )&lt;=0),"Wean-"&amp;IA34,""),"")
&amp;IFERROR(IF(AND((IA$33-IA35-150-Sheep!$R$352                                           )&gt;(IA$33-IB$33),(IA$33-IA35-150-Sheep!$R$352                                            )&lt;=0),"Alt1-"   &amp;IA34,""),"")
&amp;IFERROR(IF(AND((IA$33-IA35-150-Sheep!$R$353                                           )&gt;(IA$33-IB$33),(IA$33-IA35-150-Sheep!$R$353                                            )&lt;=0),"Alt2-"   &amp;IA34,""),"")</f>
        <v/>
      </c>
      <c r="IB36" s="274" t="str">
        <f xml:space="preserve">                    IF(AND((IB$33                                  -Sheep!$N$248                               )&gt;(IB$33-IC$33),(IB$33                                  -Sheep!$N$248                                )&lt;=0),"Born","")
&amp;                   IF(AND((IB$33-Sheep!$R$351-Sheep!$N$248                                )&gt;(IB$33-IC$33),(IB$33-Sheep!$R$351-Sheep!$N$248                                )&lt;=0),"WeanStd","")
&amp;                   IF(AND((IB$33-Sheep!$R$352-Sheep!$N$248                                )&gt;(IB$33-IC$33),(IB$33-Sheep!$R$352-Sheep!$N$248                                )&lt;=0),"WeanAlt1","")
&amp;                   IF(AND((IB$33-Sheep!$R$353-Sheep!$N$248                                )&gt;(IB$33-IC$33),(IB$33-Sheep!$R$353-Sheep!$N$248                                )&lt;=0),"WeanAlt2","")
&amp;IFERROR(IF(AND((IB$33-IB35                                                                                     )&gt;(IB$33-IC$33),(IB$33-IB35                                                                                     )&lt;=0),"Join-"    &amp;IB34,""),"")
&amp;IFERROR(IF(AND((IB$33-IB35-INDEX(Sheep!$V$358:$V$365,IB34,1))&gt;(IB$33-IC$33),(IB$33-IB35-INDEX(Sheep!$V$358:$V$365,IB34,1))&lt;=0),"Scan-"  &amp;IB34,""),"")
&amp;IFERROR(IF(AND((IB$33-IB35-150                                                                            )&gt;(IB$33-IC$33),(IB$33-IB35-150                                                                             )&lt;=0),"Birth-" &amp;IB34,""),"")
&amp;IFERROR(IF(AND((IB$33-IB35-150-Sheep!$R$351                                           )&gt;(IB$33-IC$33),(IB$33-IB35-150-Sheep!$R$351                                            )&lt;=0),"Wean-"&amp;IB34,""),"")
&amp;IFERROR(IF(AND((IB$33-IB35-150-Sheep!$R$352                                           )&gt;(IB$33-IC$33),(IB$33-IB35-150-Sheep!$R$352                                            )&lt;=0),"Alt1-"   &amp;IB34,""),"")
&amp;IFERROR(IF(AND((IB$33-IB35-150-Sheep!$R$353                                           )&gt;(IB$33-IC$33),(IB$33-IB35-150-Sheep!$R$353                                            )&lt;=0),"Alt2-"   &amp;IB34,""),"")</f>
        <v/>
      </c>
      <c r="IC36" s="274" t="str">
        <f xml:space="preserve">                    IF(AND((IC$33                                  -Sheep!$N$248                               )&gt;(IC$33-ID$33),(IC$33                                  -Sheep!$N$248                                )&lt;=0),"Born","")
&amp;                   IF(AND((IC$33-Sheep!$R$351-Sheep!$N$248                                )&gt;(IC$33-ID$33),(IC$33-Sheep!$R$351-Sheep!$N$248                                )&lt;=0),"WeanStd","")
&amp;                   IF(AND((IC$33-Sheep!$R$352-Sheep!$N$248                                )&gt;(IC$33-ID$33),(IC$33-Sheep!$R$352-Sheep!$N$248                                )&lt;=0),"WeanAlt1","")
&amp;                   IF(AND((IC$33-Sheep!$R$353-Sheep!$N$248                                )&gt;(IC$33-ID$33),(IC$33-Sheep!$R$353-Sheep!$N$248                                )&lt;=0),"WeanAlt2","")
&amp;IFERROR(IF(AND((IC$33-IC35                                                                                     )&gt;(IC$33-ID$33),(IC$33-IC35                                                                                     )&lt;=0),"Join-"    &amp;IC34,""),"")
&amp;IFERROR(IF(AND((IC$33-IC35-INDEX(Sheep!$V$358:$V$365,IC34,1))&gt;(IC$33-ID$33),(IC$33-IC35-INDEX(Sheep!$V$358:$V$365,IC34,1))&lt;=0),"Scan-"  &amp;IC34,""),"")
&amp;IFERROR(IF(AND((IC$33-IC35-150                                                                            )&gt;(IC$33-ID$33),(IC$33-IC35-150                                                                             )&lt;=0),"Birth-" &amp;IC34,""),"")
&amp;IFERROR(IF(AND((IC$33-IC35-150-Sheep!$R$351                                           )&gt;(IC$33-ID$33),(IC$33-IC35-150-Sheep!$R$351                                            )&lt;=0),"Wean-"&amp;IC34,""),"")
&amp;IFERROR(IF(AND((IC$33-IC35-150-Sheep!$R$352                                           )&gt;(IC$33-ID$33),(IC$33-IC35-150-Sheep!$R$352                                            )&lt;=0),"Alt1-"   &amp;IC34,""),"")
&amp;IFERROR(IF(AND((IC$33-IC35-150-Sheep!$R$353                                           )&gt;(IC$33-ID$33),(IC$33-IC35-150-Sheep!$R$353                                            )&lt;=0),"Alt2-"   &amp;IC34,""),"")</f>
        <v/>
      </c>
      <c r="ID36" s="274" t="str">
        <f xml:space="preserve">                    IF(AND((ID$33                                  -Sheep!$N$248                               )&gt;(ID$33-IE$33),(ID$33                                  -Sheep!$N$248                                )&lt;=0),"Born","")
&amp;                   IF(AND((ID$33-Sheep!$R$351-Sheep!$N$248                                )&gt;(ID$33-IE$33),(ID$33-Sheep!$R$351-Sheep!$N$248                                )&lt;=0),"WeanStd","")
&amp;                   IF(AND((ID$33-Sheep!$R$352-Sheep!$N$248                                )&gt;(ID$33-IE$33),(ID$33-Sheep!$R$352-Sheep!$N$248                                )&lt;=0),"WeanAlt1","")
&amp;                   IF(AND((ID$33-Sheep!$R$353-Sheep!$N$248                                )&gt;(ID$33-IE$33),(ID$33-Sheep!$R$353-Sheep!$N$248                                )&lt;=0),"WeanAlt2","")
&amp;IFERROR(IF(AND((ID$33-ID35                                                                                     )&gt;(ID$33-IE$33),(ID$33-ID35                                                                                     )&lt;=0),"Join-"    &amp;ID34,""),"")
&amp;IFERROR(IF(AND((ID$33-ID35-INDEX(Sheep!$V$358:$V$365,ID34,1))&gt;(ID$33-IE$33),(ID$33-ID35-INDEX(Sheep!$V$358:$V$365,ID34,1))&lt;=0),"Scan-"  &amp;ID34,""),"")
&amp;IFERROR(IF(AND((ID$33-ID35-150                                                                            )&gt;(ID$33-IE$33),(ID$33-ID35-150                                                                             )&lt;=0),"Birth-" &amp;ID34,""),"")
&amp;IFERROR(IF(AND((ID$33-ID35-150-Sheep!$R$351                                           )&gt;(ID$33-IE$33),(ID$33-ID35-150-Sheep!$R$351                                            )&lt;=0),"Wean-"&amp;ID34,""),"")
&amp;IFERROR(IF(AND((ID$33-ID35-150-Sheep!$R$352                                           )&gt;(ID$33-IE$33),(ID$33-ID35-150-Sheep!$R$352                                            )&lt;=0),"Alt1-"   &amp;ID34,""),"")
&amp;IFERROR(IF(AND((ID$33-ID35-150-Sheep!$R$353                                           )&gt;(ID$33-IE$33),(ID$33-ID35-150-Sheep!$R$353                                            )&lt;=0),"Alt2-"   &amp;ID34,""),"")</f>
        <v>Birth-4</v>
      </c>
      <c r="IE36" s="274" t="str">
        <f xml:space="preserve">                    IF(AND((IE$33                                  -Sheep!$N$248                               )&gt;(IE$33-IF$33),(IE$33                                  -Sheep!$N$248                                )&lt;=0),"Born","")
&amp;                   IF(AND((IE$33-Sheep!$R$351-Sheep!$N$248                                )&gt;(IE$33-IF$33),(IE$33-Sheep!$R$351-Sheep!$N$248                                )&lt;=0),"WeanStd","")
&amp;                   IF(AND((IE$33-Sheep!$R$352-Sheep!$N$248                                )&gt;(IE$33-IF$33),(IE$33-Sheep!$R$352-Sheep!$N$248                                )&lt;=0),"WeanAlt1","")
&amp;                   IF(AND((IE$33-Sheep!$R$353-Sheep!$N$248                                )&gt;(IE$33-IF$33),(IE$33-Sheep!$R$353-Sheep!$N$248                                )&lt;=0),"WeanAlt2","")
&amp;IFERROR(IF(AND((IE$33-IE35                                                                                     )&gt;(IE$33-IF$33),(IE$33-IE35                                                                                     )&lt;=0),"Join-"    &amp;IE34,""),"")
&amp;IFERROR(IF(AND((IE$33-IE35-INDEX(Sheep!$V$358:$V$365,IE34,1))&gt;(IE$33-IF$33),(IE$33-IE35-INDEX(Sheep!$V$358:$V$365,IE34,1))&lt;=0),"Scan-"  &amp;IE34,""),"")
&amp;IFERROR(IF(AND((IE$33-IE35-150                                                                            )&gt;(IE$33-IF$33),(IE$33-IE35-150                                                                             )&lt;=0),"Birth-" &amp;IE34,""),"")
&amp;IFERROR(IF(AND((IE$33-IE35-150-Sheep!$R$351                                           )&gt;(IE$33-IF$33),(IE$33-IE35-150-Sheep!$R$351                                            )&lt;=0),"Wean-"&amp;IE34,""),"")
&amp;IFERROR(IF(AND((IE$33-IE35-150-Sheep!$R$352                                           )&gt;(IE$33-IF$33),(IE$33-IE35-150-Sheep!$R$352                                            )&lt;=0),"Alt1-"   &amp;IE34,""),"")
&amp;IFERROR(IF(AND((IE$33-IE35-150-Sheep!$R$353                                           )&gt;(IE$33-IF$33),(IE$33-IE35-150-Sheep!$R$353                                            )&lt;=0),"Alt2-"   &amp;IE34,""),"")</f>
        <v/>
      </c>
      <c r="IF36" s="274" t="str">
        <f xml:space="preserve">                    IF(AND((IF$33                                  -Sheep!$N$248                               )&gt;(IF$33-IG$33),(IF$33                                  -Sheep!$N$248                                )&lt;=0),"Born","")
&amp;                   IF(AND((IF$33-Sheep!$R$351-Sheep!$N$248                                )&gt;(IF$33-IG$33),(IF$33-Sheep!$R$351-Sheep!$N$248                                )&lt;=0),"WeanStd","")
&amp;                   IF(AND((IF$33-Sheep!$R$352-Sheep!$N$248                                )&gt;(IF$33-IG$33),(IF$33-Sheep!$R$352-Sheep!$N$248                                )&lt;=0),"WeanAlt1","")
&amp;                   IF(AND((IF$33-Sheep!$R$353-Sheep!$N$248                                )&gt;(IF$33-IG$33),(IF$33-Sheep!$R$353-Sheep!$N$248                                )&lt;=0),"WeanAlt2","")
&amp;IFERROR(IF(AND((IF$33-IF35                                                                                     )&gt;(IF$33-IG$33),(IF$33-IF35                                                                                     )&lt;=0),"Join-"    &amp;IF34,""),"")
&amp;IFERROR(IF(AND((IF$33-IF35-INDEX(Sheep!$V$358:$V$365,IF34,1))&gt;(IF$33-IG$33),(IF$33-IF35-INDEX(Sheep!$V$358:$V$365,IF34,1))&lt;=0),"Scan-"  &amp;IF34,""),"")
&amp;IFERROR(IF(AND((IF$33-IF35-150                                                                            )&gt;(IF$33-IG$33),(IF$33-IF35-150                                                                             )&lt;=0),"Birth-" &amp;IF34,""),"")
&amp;IFERROR(IF(AND((IF$33-IF35-150-Sheep!$R$351                                           )&gt;(IF$33-IG$33),(IF$33-IF35-150-Sheep!$R$351                                            )&lt;=0),"Wean-"&amp;IF34,""),"")
&amp;IFERROR(IF(AND((IF$33-IF35-150-Sheep!$R$352                                           )&gt;(IF$33-IG$33),(IF$33-IF35-150-Sheep!$R$352                                            )&lt;=0),"Alt1-"   &amp;IF34,""),"")
&amp;IFERROR(IF(AND((IF$33-IF35-150-Sheep!$R$353                                           )&gt;(IF$33-IG$33),(IF$33-IF35-150-Sheep!$R$353                                            )&lt;=0),"Alt2-"   &amp;IF34,""),"")</f>
        <v/>
      </c>
      <c r="IG36" s="274" t="str">
        <f xml:space="preserve">                    IF(AND((IG$33                                  -Sheep!$N$248                               )&gt;(IG$33-IH$33),(IG$33                                  -Sheep!$N$248                                )&lt;=0),"Born","")
&amp;                   IF(AND((IG$33-Sheep!$R$351-Sheep!$N$248                                )&gt;(IG$33-IH$33),(IG$33-Sheep!$R$351-Sheep!$N$248                                )&lt;=0),"WeanStd","")
&amp;                   IF(AND((IG$33-Sheep!$R$352-Sheep!$N$248                                )&gt;(IG$33-IH$33),(IG$33-Sheep!$R$352-Sheep!$N$248                                )&lt;=0),"WeanAlt1","")
&amp;                   IF(AND((IG$33-Sheep!$R$353-Sheep!$N$248                                )&gt;(IG$33-IH$33),(IG$33-Sheep!$R$353-Sheep!$N$248                                )&lt;=0),"WeanAlt2","")
&amp;IFERROR(IF(AND((IG$33-IG35                                                                                     )&gt;(IG$33-IH$33),(IG$33-IG35                                                                                     )&lt;=0),"Join-"    &amp;IG34,""),"")
&amp;IFERROR(IF(AND((IG$33-IG35-INDEX(Sheep!$V$358:$V$365,IG34,1))&gt;(IG$33-IH$33),(IG$33-IG35-INDEX(Sheep!$V$358:$V$365,IG34,1))&lt;=0),"Scan-"  &amp;IG34,""),"")
&amp;IFERROR(IF(AND((IG$33-IG35-150                                                                            )&gt;(IG$33-IH$33),(IG$33-IG35-150                                                                             )&lt;=0),"Birth-" &amp;IG34,""),"")
&amp;IFERROR(IF(AND((IG$33-IG35-150-Sheep!$R$351                                           )&gt;(IG$33-IH$33),(IG$33-IG35-150-Sheep!$R$351                                            )&lt;=0),"Wean-"&amp;IG34,""),"")
&amp;IFERROR(IF(AND((IG$33-IG35-150-Sheep!$R$352                                           )&gt;(IG$33-IH$33),(IG$33-IG35-150-Sheep!$R$352                                            )&lt;=0),"Alt1-"   &amp;IG34,""),"")
&amp;IFERROR(IF(AND((IG$33-IG35-150-Sheep!$R$353                                           )&gt;(IG$33-IH$33),(IG$33-IG35-150-Sheep!$R$353                                            )&lt;=0),"Alt2-"   &amp;IG34,""),"")</f>
        <v/>
      </c>
      <c r="IH36" s="274" t="str">
        <f xml:space="preserve">                    IF(AND((IH$33                                  -Sheep!$N$248                               )&gt;(IH$33-II$33),(IH$33                                  -Sheep!$N$248                                )&lt;=0),"Born","")
&amp;                   IF(AND((IH$33-Sheep!$R$351-Sheep!$N$248                                )&gt;(IH$33-II$33),(IH$33-Sheep!$R$351-Sheep!$N$248                                )&lt;=0),"WeanStd","")
&amp;                   IF(AND((IH$33-Sheep!$R$352-Sheep!$N$248                                )&gt;(IH$33-II$33),(IH$33-Sheep!$R$352-Sheep!$N$248                                )&lt;=0),"WeanAlt1","")
&amp;                   IF(AND((IH$33-Sheep!$R$353-Sheep!$N$248                                )&gt;(IH$33-II$33),(IH$33-Sheep!$R$353-Sheep!$N$248                                )&lt;=0),"WeanAlt2","")
&amp;IFERROR(IF(AND((IH$33-IH35                                                                                     )&gt;(IH$33-II$33),(IH$33-IH35                                                                                     )&lt;=0),"Join-"    &amp;IH34,""),"")
&amp;IFERROR(IF(AND((IH$33-IH35-INDEX(Sheep!$V$358:$V$365,IH34,1))&gt;(IH$33-II$33),(IH$33-IH35-INDEX(Sheep!$V$358:$V$365,IH34,1))&lt;=0),"Scan-"  &amp;IH34,""),"")
&amp;IFERROR(IF(AND((IH$33-IH35-150                                                                            )&gt;(IH$33-II$33),(IH$33-IH35-150                                                                             )&lt;=0),"Birth-" &amp;IH34,""),"")
&amp;IFERROR(IF(AND((IH$33-IH35-150-Sheep!$R$351                                           )&gt;(IH$33-II$33),(IH$33-IH35-150-Sheep!$R$351                                            )&lt;=0),"Wean-"&amp;IH34,""),"")
&amp;IFERROR(IF(AND((IH$33-IH35-150-Sheep!$R$352                                           )&gt;(IH$33-II$33),(IH$33-IH35-150-Sheep!$R$352                                            )&lt;=0),"Alt1-"   &amp;IH34,""),"")
&amp;IFERROR(IF(AND((IH$33-IH35-150-Sheep!$R$353                                           )&gt;(IH$33-II$33),(IH$33-IH35-150-Sheep!$R$353                                            )&lt;=0),"Alt2-"   &amp;IH34,""),"")</f>
        <v/>
      </c>
      <c r="II36" s="274" t="str">
        <f xml:space="preserve">                    IF(AND((II$33                                  -Sheep!$N$248                               )&gt;(II$33-IJ$33),(II$33                                  -Sheep!$N$248                                )&lt;=0),"Born","")
&amp;                   IF(AND((II$33-Sheep!$R$351-Sheep!$N$248                                )&gt;(II$33-IJ$33),(II$33-Sheep!$R$351-Sheep!$N$248                                )&lt;=0),"WeanStd","")
&amp;                   IF(AND((II$33-Sheep!$R$352-Sheep!$N$248                                )&gt;(II$33-IJ$33),(II$33-Sheep!$R$352-Sheep!$N$248                                )&lt;=0),"WeanAlt1","")
&amp;                   IF(AND((II$33-Sheep!$R$353-Sheep!$N$248                                )&gt;(II$33-IJ$33),(II$33-Sheep!$R$353-Sheep!$N$248                                )&lt;=0),"WeanAlt2","")
&amp;IFERROR(IF(AND((II$33-II35                                                                                     )&gt;(II$33-IJ$33),(II$33-II35                                                                                     )&lt;=0),"Join-"    &amp;II34,""),"")
&amp;IFERROR(IF(AND((II$33-II35-INDEX(Sheep!$V$358:$V$365,II34,1))&gt;(II$33-IJ$33),(II$33-II35-INDEX(Sheep!$V$358:$V$365,II34,1))&lt;=0),"Scan-"  &amp;II34,""),"")
&amp;IFERROR(IF(AND((II$33-II35-150                                                                            )&gt;(II$33-IJ$33),(II$33-II35-150                                                                             )&lt;=0),"Birth-" &amp;II34,""),"")
&amp;IFERROR(IF(AND((II$33-II35-150-Sheep!$R$351                                           )&gt;(II$33-IJ$33),(II$33-II35-150-Sheep!$R$351                                            )&lt;=0),"Wean-"&amp;II34,""),"")
&amp;IFERROR(IF(AND((II$33-II35-150-Sheep!$R$352                                           )&gt;(II$33-IJ$33),(II$33-II35-150-Sheep!$R$352                                            )&lt;=0),"Alt1-"   &amp;II34,""),"")
&amp;IFERROR(IF(AND((II$33-II35-150-Sheep!$R$353                                           )&gt;(II$33-IJ$33),(II$33-II35-150-Sheep!$R$353                                            )&lt;=0),"Alt2-"   &amp;II34,""),"")</f>
        <v/>
      </c>
      <c r="IJ36" s="274" t="str">
        <f xml:space="preserve">                    IF(AND((IJ$33                                  -Sheep!$N$248                               )&gt;(IJ$33-IK$33),(IJ$33                                  -Sheep!$N$248                                )&lt;=0),"Born","")
&amp;                   IF(AND((IJ$33-Sheep!$R$351-Sheep!$N$248                                )&gt;(IJ$33-IK$33),(IJ$33-Sheep!$R$351-Sheep!$N$248                                )&lt;=0),"WeanStd","")
&amp;                   IF(AND((IJ$33-Sheep!$R$352-Sheep!$N$248                                )&gt;(IJ$33-IK$33),(IJ$33-Sheep!$R$352-Sheep!$N$248                                )&lt;=0),"WeanAlt1","")
&amp;                   IF(AND((IJ$33-Sheep!$R$353-Sheep!$N$248                                )&gt;(IJ$33-IK$33),(IJ$33-Sheep!$R$353-Sheep!$N$248                                )&lt;=0),"WeanAlt2","")
&amp;IFERROR(IF(AND((IJ$33-IJ35                                                                                     )&gt;(IJ$33-IK$33),(IJ$33-IJ35                                                                                     )&lt;=0),"Join-"    &amp;IJ34,""),"")
&amp;IFERROR(IF(AND((IJ$33-IJ35-INDEX(Sheep!$V$358:$V$365,IJ34,1))&gt;(IJ$33-IK$33),(IJ$33-IJ35-INDEX(Sheep!$V$358:$V$365,IJ34,1))&lt;=0),"Scan-"  &amp;IJ34,""),"")
&amp;IFERROR(IF(AND((IJ$33-IJ35-150                                                                            )&gt;(IJ$33-IK$33),(IJ$33-IJ35-150                                                                             )&lt;=0),"Birth-" &amp;IJ34,""),"")
&amp;IFERROR(IF(AND((IJ$33-IJ35-150-Sheep!$R$351                                           )&gt;(IJ$33-IK$33),(IJ$33-IJ35-150-Sheep!$R$351                                            )&lt;=0),"Wean-"&amp;IJ34,""),"")
&amp;IFERROR(IF(AND((IJ$33-IJ35-150-Sheep!$R$352                                           )&gt;(IJ$33-IK$33),(IJ$33-IJ35-150-Sheep!$R$352                                            )&lt;=0),"Alt1-"   &amp;IJ34,""),"")
&amp;IFERROR(IF(AND((IJ$33-IJ35-150-Sheep!$R$353                                           )&gt;(IJ$33-IK$33),(IJ$33-IJ35-150-Sheep!$R$353                                            )&lt;=0),"Alt2-"   &amp;IJ34,""),"")</f>
        <v/>
      </c>
      <c r="IK36" s="274" t="str">
        <f xml:space="preserve">                    IF(AND((IK$33                                  -Sheep!$N$248                               )&gt;(IK$33-IL$33),(IK$33                                  -Sheep!$N$248                                )&lt;=0),"Born","")
&amp;                   IF(AND((IK$33-Sheep!$R$351-Sheep!$N$248                                )&gt;(IK$33-IL$33),(IK$33-Sheep!$R$351-Sheep!$N$248                                )&lt;=0),"WeanStd","")
&amp;                   IF(AND((IK$33-Sheep!$R$352-Sheep!$N$248                                )&gt;(IK$33-IL$33),(IK$33-Sheep!$R$352-Sheep!$N$248                                )&lt;=0),"WeanAlt1","")
&amp;                   IF(AND((IK$33-Sheep!$R$353-Sheep!$N$248                                )&gt;(IK$33-IL$33),(IK$33-Sheep!$R$353-Sheep!$N$248                                )&lt;=0),"WeanAlt2","")
&amp;IFERROR(IF(AND((IK$33-IK35                                                                                     )&gt;(IK$33-IL$33),(IK$33-IK35                                                                                     )&lt;=0),"Join-"    &amp;IK34,""),"")
&amp;IFERROR(IF(AND((IK$33-IK35-INDEX(Sheep!$V$358:$V$365,IK34,1))&gt;(IK$33-IL$33),(IK$33-IK35-INDEX(Sheep!$V$358:$V$365,IK34,1))&lt;=0),"Scan-"  &amp;IK34,""),"")
&amp;IFERROR(IF(AND((IK$33-IK35-150                                                                            )&gt;(IK$33-IL$33),(IK$33-IK35-150                                                                             )&lt;=0),"Birth-" &amp;IK34,""),"")
&amp;IFERROR(IF(AND((IK$33-IK35-150-Sheep!$R$351                                           )&gt;(IK$33-IL$33),(IK$33-IK35-150-Sheep!$R$351                                            )&lt;=0),"Wean-"&amp;IK34,""),"")
&amp;IFERROR(IF(AND((IK$33-IK35-150-Sheep!$R$352                                           )&gt;(IK$33-IL$33),(IK$33-IK35-150-Sheep!$R$352                                            )&lt;=0),"Alt1-"   &amp;IK34,""),"")
&amp;IFERROR(IF(AND((IK$33-IK35-150-Sheep!$R$353                                           )&gt;(IK$33-IL$33),(IK$33-IK35-150-Sheep!$R$353                                            )&lt;=0),"Alt2-"   &amp;IK34,""),"")</f>
        <v/>
      </c>
      <c r="IL36" s="274" t="str">
        <f xml:space="preserve">                    IF(AND((IL$33                                  -Sheep!$N$248                               )&gt;(IL$33-IM$33),(IL$33                                  -Sheep!$N$248                                )&lt;=0),"Born","")
&amp;                   IF(AND((IL$33-Sheep!$R$351-Sheep!$N$248                                )&gt;(IL$33-IM$33),(IL$33-Sheep!$R$351-Sheep!$N$248                                )&lt;=0),"WeanStd","")
&amp;                   IF(AND((IL$33-Sheep!$R$352-Sheep!$N$248                                )&gt;(IL$33-IM$33),(IL$33-Sheep!$R$352-Sheep!$N$248                                )&lt;=0),"WeanAlt1","")
&amp;                   IF(AND((IL$33-Sheep!$R$353-Sheep!$N$248                                )&gt;(IL$33-IM$33),(IL$33-Sheep!$R$353-Sheep!$N$248                                )&lt;=0),"WeanAlt2","")
&amp;IFERROR(IF(AND((IL$33-IL35                                                                                     )&gt;(IL$33-IM$33),(IL$33-IL35                                                                                     )&lt;=0),"Join-"    &amp;IL34,""),"")
&amp;IFERROR(IF(AND((IL$33-IL35-INDEX(Sheep!$V$358:$V$365,IL34,1))&gt;(IL$33-IM$33),(IL$33-IL35-INDEX(Sheep!$V$358:$V$365,IL34,1))&lt;=0),"Scan-"  &amp;IL34,""),"")
&amp;IFERROR(IF(AND((IL$33-IL35-150                                                                            )&gt;(IL$33-IM$33),(IL$33-IL35-150                                                                             )&lt;=0),"Birth-" &amp;IL34,""),"")
&amp;IFERROR(IF(AND((IL$33-IL35-150-Sheep!$R$351                                           )&gt;(IL$33-IM$33),(IL$33-IL35-150-Sheep!$R$351                                            )&lt;=0),"Wean-"&amp;IL34,""),"")
&amp;IFERROR(IF(AND((IL$33-IL35-150-Sheep!$R$352                                           )&gt;(IL$33-IM$33),(IL$33-IL35-150-Sheep!$R$352                                            )&lt;=0),"Alt1-"   &amp;IL34,""),"")
&amp;IFERROR(IF(AND((IL$33-IL35-150-Sheep!$R$353                                           )&gt;(IL$33-IM$33),(IL$33-IL35-150-Sheep!$R$353                                            )&lt;=0),"Alt2-"   &amp;IL34,""),"")</f>
        <v/>
      </c>
      <c r="IM36" s="274" t="str">
        <f xml:space="preserve">                    IF(AND((IM$33                                  -Sheep!$N$248                               )&gt;(IM$33-IN$33),(IM$33                                  -Sheep!$N$248                                )&lt;=0),"Born","")
&amp;                   IF(AND((IM$33-Sheep!$R$351-Sheep!$N$248                                )&gt;(IM$33-IN$33),(IM$33-Sheep!$R$351-Sheep!$N$248                                )&lt;=0),"WeanStd","")
&amp;                   IF(AND((IM$33-Sheep!$R$352-Sheep!$N$248                                )&gt;(IM$33-IN$33),(IM$33-Sheep!$R$352-Sheep!$N$248                                )&lt;=0),"WeanAlt1","")
&amp;                   IF(AND((IM$33-Sheep!$R$353-Sheep!$N$248                                )&gt;(IM$33-IN$33),(IM$33-Sheep!$R$353-Sheep!$N$248                                )&lt;=0),"WeanAlt2","")
&amp;IFERROR(IF(AND((IM$33-IM35                                                                                     )&gt;(IM$33-IN$33),(IM$33-IM35                                                                                     )&lt;=0),"Join-"    &amp;IM34,""),"")
&amp;IFERROR(IF(AND((IM$33-IM35-INDEX(Sheep!$V$358:$V$365,IM34,1))&gt;(IM$33-IN$33),(IM$33-IM35-INDEX(Sheep!$V$358:$V$365,IM34,1))&lt;=0),"Scan-"  &amp;IM34,""),"")
&amp;IFERROR(IF(AND((IM$33-IM35-150                                                                            )&gt;(IM$33-IN$33),(IM$33-IM35-150                                                                             )&lt;=0),"Birth-" &amp;IM34,""),"")
&amp;IFERROR(IF(AND((IM$33-IM35-150-Sheep!$R$351                                           )&gt;(IM$33-IN$33),(IM$33-IM35-150-Sheep!$R$351                                            )&lt;=0),"Wean-"&amp;IM34,""),"")
&amp;IFERROR(IF(AND((IM$33-IM35-150-Sheep!$R$352                                           )&gt;(IM$33-IN$33),(IM$33-IM35-150-Sheep!$R$352                                            )&lt;=0),"Alt1-"   &amp;IM34,""),"")
&amp;IFERROR(IF(AND((IM$33-IM35-150-Sheep!$R$353                                           )&gt;(IM$33-IN$33),(IM$33-IM35-150-Sheep!$R$353                                            )&lt;=0),"Alt2-"   &amp;IM34,""),"")</f>
        <v/>
      </c>
      <c r="IN36" s="274" t="str">
        <f xml:space="preserve">                    IF(AND((IN$33                                  -Sheep!$N$248                               )&gt;(IN$33-IO$33),(IN$33                                  -Sheep!$N$248                                )&lt;=0),"Born","")
&amp;                   IF(AND((IN$33-Sheep!$R$351-Sheep!$N$248                                )&gt;(IN$33-IO$33),(IN$33-Sheep!$R$351-Sheep!$N$248                                )&lt;=0),"WeanStd","")
&amp;                   IF(AND((IN$33-Sheep!$R$352-Sheep!$N$248                                )&gt;(IN$33-IO$33),(IN$33-Sheep!$R$352-Sheep!$N$248                                )&lt;=0),"WeanAlt1","")
&amp;                   IF(AND((IN$33-Sheep!$R$353-Sheep!$N$248                                )&gt;(IN$33-IO$33),(IN$33-Sheep!$R$353-Sheep!$N$248                                )&lt;=0),"WeanAlt2","")
&amp;IFERROR(IF(AND((IN$33-IN35                                                                                     )&gt;(IN$33-IO$33),(IN$33-IN35                                                                                     )&lt;=0),"Join-"    &amp;IN34,""),"")
&amp;IFERROR(IF(AND((IN$33-IN35-INDEX(Sheep!$V$358:$V$365,IN34,1))&gt;(IN$33-IO$33),(IN$33-IN35-INDEX(Sheep!$V$358:$V$365,IN34,1))&lt;=0),"Scan-"  &amp;IN34,""),"")
&amp;IFERROR(IF(AND((IN$33-IN35-150                                                                            )&gt;(IN$33-IO$33),(IN$33-IN35-150                                                                             )&lt;=0),"Birth-" &amp;IN34,""),"")
&amp;IFERROR(IF(AND((IN$33-IN35-150-Sheep!$R$351                                           )&gt;(IN$33-IO$33),(IN$33-IN35-150-Sheep!$R$351                                            )&lt;=0),"Wean-"&amp;IN34,""),"")
&amp;IFERROR(IF(AND((IN$33-IN35-150-Sheep!$R$352                                           )&gt;(IN$33-IO$33),(IN$33-IN35-150-Sheep!$R$352                                            )&lt;=0),"Alt1-"   &amp;IN34,""),"")
&amp;IFERROR(IF(AND((IN$33-IN35-150-Sheep!$R$353                                           )&gt;(IN$33-IO$33),(IN$33-IN35-150-Sheep!$R$353                                            )&lt;=0),"Alt2-"   &amp;IN34,""),"")</f>
        <v/>
      </c>
      <c r="IO36" s="274" t="str">
        <f xml:space="preserve">                    IF(AND((IO$33                                  -Sheep!$N$248                               )&gt;(IO$33-IP$33),(IO$33                                  -Sheep!$N$248                                )&lt;=0),"Born","")
&amp;                   IF(AND((IO$33-Sheep!$R$351-Sheep!$N$248                                )&gt;(IO$33-IP$33),(IO$33-Sheep!$R$351-Sheep!$N$248                                )&lt;=0),"WeanStd","")
&amp;                   IF(AND((IO$33-Sheep!$R$352-Sheep!$N$248                                )&gt;(IO$33-IP$33),(IO$33-Sheep!$R$352-Sheep!$N$248                                )&lt;=0),"WeanAlt1","")
&amp;                   IF(AND((IO$33-Sheep!$R$353-Sheep!$N$248                                )&gt;(IO$33-IP$33),(IO$33-Sheep!$R$353-Sheep!$N$248                                )&lt;=0),"WeanAlt2","")
&amp;IFERROR(IF(AND((IO$33-IO35                                                                                     )&gt;(IO$33-IP$33),(IO$33-IO35                                                                                     )&lt;=0),"Join-"    &amp;IO34,""),"")
&amp;IFERROR(IF(AND((IO$33-IO35-INDEX(Sheep!$V$358:$V$365,IO34,1))&gt;(IO$33-IP$33),(IO$33-IO35-INDEX(Sheep!$V$358:$V$365,IO34,1))&lt;=0),"Scan-"  &amp;IO34,""),"")
&amp;IFERROR(IF(AND((IO$33-IO35-150                                                                            )&gt;(IO$33-IP$33),(IO$33-IO35-150                                                                             )&lt;=0),"Birth-" &amp;IO34,""),"")
&amp;IFERROR(IF(AND((IO$33-IO35-150-Sheep!$R$351                                           )&gt;(IO$33-IP$33),(IO$33-IO35-150-Sheep!$R$351                                            )&lt;=0),"Wean-"&amp;IO34,""),"")
&amp;IFERROR(IF(AND((IO$33-IO35-150-Sheep!$R$352                                           )&gt;(IO$33-IP$33),(IO$33-IO35-150-Sheep!$R$352                                            )&lt;=0),"Alt1-"   &amp;IO34,""),"")
&amp;IFERROR(IF(AND((IO$33-IO35-150-Sheep!$R$353                                           )&gt;(IO$33-IP$33),(IO$33-IO35-150-Sheep!$R$353                                            )&lt;=0),"Alt2-"   &amp;IO34,""),"")</f>
        <v/>
      </c>
      <c r="IP36" s="274" t="str">
        <f xml:space="preserve">                    IF(AND((IP$33                                  -Sheep!$N$248                               )&gt;(IP$33-IQ$33),(IP$33                                  -Sheep!$N$248                                )&lt;=0),"Born","")
&amp;                   IF(AND((IP$33-Sheep!$R$351-Sheep!$N$248                                )&gt;(IP$33-IQ$33),(IP$33-Sheep!$R$351-Sheep!$N$248                                )&lt;=0),"WeanStd","")
&amp;                   IF(AND((IP$33-Sheep!$R$352-Sheep!$N$248                                )&gt;(IP$33-IQ$33),(IP$33-Sheep!$R$352-Sheep!$N$248                                )&lt;=0),"WeanAlt1","")
&amp;                   IF(AND((IP$33-Sheep!$R$353-Sheep!$N$248                                )&gt;(IP$33-IQ$33),(IP$33-Sheep!$R$353-Sheep!$N$248                                )&lt;=0),"WeanAlt2","")
&amp;IFERROR(IF(AND((IP$33-IP35                                                                                     )&gt;(IP$33-IQ$33),(IP$33-IP35                                                                                     )&lt;=0),"Join-"    &amp;IP34,""),"")
&amp;IFERROR(IF(AND((IP$33-IP35-INDEX(Sheep!$V$358:$V$365,IP34,1))&gt;(IP$33-IQ$33),(IP$33-IP35-INDEX(Sheep!$V$358:$V$365,IP34,1))&lt;=0),"Scan-"  &amp;IP34,""),"")
&amp;IFERROR(IF(AND((IP$33-IP35-150                                                                            )&gt;(IP$33-IQ$33),(IP$33-IP35-150                                                                             )&lt;=0),"Birth-" &amp;IP34,""),"")
&amp;IFERROR(IF(AND((IP$33-IP35-150-Sheep!$R$351                                           )&gt;(IP$33-IQ$33),(IP$33-IP35-150-Sheep!$R$351                                            )&lt;=0),"Wean-"&amp;IP34,""),"")
&amp;IFERROR(IF(AND((IP$33-IP35-150-Sheep!$R$352                                           )&gt;(IP$33-IQ$33),(IP$33-IP35-150-Sheep!$R$352                                            )&lt;=0),"Alt1-"   &amp;IP34,""),"")
&amp;IFERROR(IF(AND((IP$33-IP35-150-Sheep!$R$353                                           )&gt;(IP$33-IQ$33),(IP$33-IP35-150-Sheep!$R$353                                            )&lt;=0),"Alt2-"   &amp;IP34,""),"")</f>
        <v/>
      </c>
      <c r="IQ36" s="274" t="str">
        <f xml:space="preserve">                    IF(AND((IQ$33                                  -Sheep!$N$248                               )&gt;(IQ$33-IR$33),(IQ$33                                  -Sheep!$N$248                                )&lt;=0),"Born","")
&amp;                   IF(AND((IQ$33-Sheep!$R$351-Sheep!$N$248                                )&gt;(IQ$33-IR$33),(IQ$33-Sheep!$R$351-Sheep!$N$248                                )&lt;=0),"WeanStd","")
&amp;                   IF(AND((IQ$33-Sheep!$R$352-Sheep!$N$248                                )&gt;(IQ$33-IR$33),(IQ$33-Sheep!$R$352-Sheep!$N$248                                )&lt;=0),"WeanAlt1","")
&amp;                   IF(AND((IQ$33-Sheep!$R$353-Sheep!$N$248                                )&gt;(IQ$33-IR$33),(IQ$33-Sheep!$R$353-Sheep!$N$248                                )&lt;=0),"WeanAlt2","")
&amp;IFERROR(IF(AND((IQ$33-IQ35                                                                                     )&gt;(IQ$33-IR$33),(IQ$33-IQ35                                                                                     )&lt;=0),"Join-"    &amp;IQ34,""),"")
&amp;IFERROR(IF(AND((IQ$33-IQ35-INDEX(Sheep!$V$358:$V$365,IQ34,1))&gt;(IQ$33-IR$33),(IQ$33-IQ35-INDEX(Sheep!$V$358:$V$365,IQ34,1))&lt;=0),"Scan-"  &amp;IQ34,""),"")
&amp;IFERROR(IF(AND((IQ$33-IQ35-150                                                                            )&gt;(IQ$33-IR$33),(IQ$33-IQ35-150                                                                             )&lt;=0),"Birth-" &amp;IQ34,""),"")
&amp;IFERROR(IF(AND((IQ$33-IQ35-150-Sheep!$R$351                                           )&gt;(IQ$33-IR$33),(IQ$33-IQ35-150-Sheep!$R$351                                            )&lt;=0),"Wean-"&amp;IQ34,""),"")
&amp;IFERROR(IF(AND((IQ$33-IQ35-150-Sheep!$R$352                                           )&gt;(IQ$33-IR$33),(IQ$33-IQ35-150-Sheep!$R$352                                            )&lt;=0),"Alt1-"   &amp;IQ34,""),"")
&amp;IFERROR(IF(AND((IQ$33-IQ35-150-Sheep!$R$353                                           )&gt;(IQ$33-IR$33),(IQ$33-IQ35-150-Sheep!$R$353                                            )&lt;=0),"Alt2-"   &amp;IQ34,""),"")</f>
        <v>Wean-4</v>
      </c>
      <c r="IR36" s="274" t="str">
        <f xml:space="preserve">                    IF(AND((IR$33                                  -Sheep!$N$248                               )&gt;(IR$33-IS$33),(IR$33                                  -Sheep!$N$248                                )&lt;=0),"Born","")
&amp;                   IF(AND((IR$33-Sheep!$R$351-Sheep!$N$248                                )&gt;(IR$33-IS$33),(IR$33-Sheep!$R$351-Sheep!$N$248                                )&lt;=0),"WeanStd","")
&amp;                   IF(AND((IR$33-Sheep!$R$352-Sheep!$N$248                                )&gt;(IR$33-IS$33),(IR$33-Sheep!$R$352-Sheep!$N$248                                )&lt;=0),"WeanAlt1","")
&amp;                   IF(AND((IR$33-Sheep!$R$353-Sheep!$N$248                                )&gt;(IR$33-IS$33),(IR$33-Sheep!$R$353-Sheep!$N$248                                )&lt;=0),"WeanAlt2","")
&amp;IFERROR(IF(AND((IR$33-IR35                                                                                     )&gt;(IR$33-IS$33),(IR$33-IR35                                                                                     )&lt;=0),"Join-"    &amp;IR34,""),"")
&amp;IFERROR(IF(AND((IR$33-IR35-INDEX(Sheep!$V$358:$V$365,IR34,1))&gt;(IR$33-IS$33),(IR$33-IR35-INDEX(Sheep!$V$358:$V$365,IR34,1))&lt;=0),"Scan-"  &amp;IR34,""),"")
&amp;IFERROR(IF(AND((IR$33-IR35-150                                                                            )&gt;(IR$33-IS$33),(IR$33-IR35-150                                                                             )&lt;=0),"Birth-" &amp;IR34,""),"")
&amp;IFERROR(IF(AND((IR$33-IR35-150-Sheep!$R$351                                           )&gt;(IR$33-IS$33),(IR$33-IR35-150-Sheep!$R$351                                            )&lt;=0),"Wean-"&amp;IR34,""),"")
&amp;IFERROR(IF(AND((IR$33-IR35-150-Sheep!$R$352                                           )&gt;(IR$33-IS$33),(IR$33-IR35-150-Sheep!$R$352                                            )&lt;=0),"Alt1-"   &amp;IR34,""),"")
&amp;IFERROR(IF(AND((IR$33-IR35-150-Sheep!$R$353                                           )&gt;(IR$33-IS$33),(IR$33-IR35-150-Sheep!$R$353                                            )&lt;=0),"Alt2-"   &amp;IR34,""),"")</f>
        <v/>
      </c>
      <c r="IS36" s="274" t="str">
        <f xml:space="preserve">                    IF(AND((IS$33                                  -Sheep!$N$248                               )&gt;(IS$33-IT$33),(IS$33                                  -Sheep!$N$248                                )&lt;=0),"Born","")
&amp;                   IF(AND((IS$33-Sheep!$R$351-Sheep!$N$248                                )&gt;(IS$33-IT$33),(IS$33-Sheep!$R$351-Sheep!$N$248                                )&lt;=0),"WeanStd","")
&amp;                   IF(AND((IS$33-Sheep!$R$352-Sheep!$N$248                                )&gt;(IS$33-IT$33),(IS$33-Sheep!$R$352-Sheep!$N$248                                )&lt;=0),"WeanAlt1","")
&amp;                   IF(AND((IS$33-Sheep!$R$353-Sheep!$N$248                                )&gt;(IS$33-IT$33),(IS$33-Sheep!$R$353-Sheep!$N$248                                )&lt;=0),"WeanAlt2","")
&amp;IFERROR(IF(AND((IS$33-IS35                                                                                     )&gt;(IS$33-IT$33),(IS$33-IS35                                                                                     )&lt;=0),"Join-"    &amp;IS34,""),"")
&amp;IFERROR(IF(AND((IS$33-IS35-INDEX(Sheep!$V$358:$V$365,IS34,1))&gt;(IS$33-IT$33),(IS$33-IS35-INDEX(Sheep!$V$358:$V$365,IS34,1))&lt;=0),"Scan-"  &amp;IS34,""),"")
&amp;IFERROR(IF(AND((IS$33-IS35-150                                                                            )&gt;(IS$33-IT$33),(IS$33-IS35-150                                                                             )&lt;=0),"Birth-" &amp;IS34,""),"")
&amp;IFERROR(IF(AND((IS$33-IS35-150-Sheep!$R$351                                           )&gt;(IS$33-IT$33),(IS$33-IS35-150-Sheep!$R$351                                            )&lt;=0),"Wean-"&amp;IS34,""),"")
&amp;IFERROR(IF(AND((IS$33-IS35-150-Sheep!$R$352                                           )&gt;(IS$33-IT$33),(IS$33-IS35-150-Sheep!$R$352                                            )&lt;=0),"Alt1-"   &amp;IS34,""),"")
&amp;IFERROR(IF(AND((IS$33-IS35-150-Sheep!$R$353                                           )&gt;(IS$33-IT$33),(IS$33-IS35-150-Sheep!$R$353                                            )&lt;=0),"Alt2-"   &amp;IS34,""),"")</f>
        <v/>
      </c>
      <c r="IT36" s="274" t="str">
        <f xml:space="preserve">                    IF(AND((IT$33                                  -Sheep!$N$248                               )&gt;(IT$33-IU$33),(IT$33                                  -Sheep!$N$248                                )&lt;=0),"Born","")
&amp;                   IF(AND((IT$33-Sheep!$R$351-Sheep!$N$248                                )&gt;(IT$33-IU$33),(IT$33-Sheep!$R$351-Sheep!$N$248                                )&lt;=0),"WeanStd","")
&amp;                   IF(AND((IT$33-Sheep!$R$352-Sheep!$N$248                                )&gt;(IT$33-IU$33),(IT$33-Sheep!$R$352-Sheep!$N$248                                )&lt;=0),"WeanAlt1","")
&amp;                   IF(AND((IT$33-Sheep!$R$353-Sheep!$N$248                                )&gt;(IT$33-IU$33),(IT$33-Sheep!$R$353-Sheep!$N$248                                )&lt;=0),"WeanAlt2","")
&amp;IFERROR(IF(AND((IT$33-IT35                                                                                     )&gt;(IT$33-IU$33),(IT$33-IT35                                                                                     )&lt;=0),"Join-"    &amp;IT34,""),"")
&amp;IFERROR(IF(AND((IT$33-IT35-INDEX(Sheep!$V$358:$V$365,IT34,1))&gt;(IT$33-IU$33),(IT$33-IT35-INDEX(Sheep!$V$358:$V$365,IT34,1))&lt;=0),"Scan-"  &amp;IT34,""),"")
&amp;IFERROR(IF(AND((IT$33-IT35-150                                                                            )&gt;(IT$33-IU$33),(IT$33-IT35-150                                                                             )&lt;=0),"Birth-" &amp;IT34,""),"")
&amp;IFERROR(IF(AND((IT$33-IT35-150-Sheep!$R$351                                           )&gt;(IT$33-IU$33),(IT$33-IT35-150-Sheep!$R$351                                            )&lt;=0),"Wean-"&amp;IT34,""),"")
&amp;IFERROR(IF(AND((IT$33-IT35-150-Sheep!$R$352                                           )&gt;(IT$33-IU$33),(IT$33-IT35-150-Sheep!$R$352                                            )&lt;=0),"Alt1-"   &amp;IT34,""),"")
&amp;IFERROR(IF(AND((IT$33-IT35-150-Sheep!$R$353                                           )&gt;(IT$33-IU$33),(IT$33-IT35-150-Sheep!$R$353                                            )&lt;=0),"Alt2-"   &amp;IT34,""),"")</f>
        <v/>
      </c>
      <c r="IU36" s="274" t="str">
        <f xml:space="preserve">                    IF(AND((IU$33                                  -Sheep!$N$248                               )&gt;(IU$33-IV$33),(IU$33                                  -Sheep!$N$248                                )&lt;=0),"Born","")
&amp;                   IF(AND((IU$33-Sheep!$R$351-Sheep!$N$248                                )&gt;(IU$33-IV$33),(IU$33-Sheep!$R$351-Sheep!$N$248                                )&lt;=0),"WeanStd","")
&amp;                   IF(AND((IU$33-Sheep!$R$352-Sheep!$N$248                                )&gt;(IU$33-IV$33),(IU$33-Sheep!$R$352-Sheep!$N$248                                )&lt;=0),"WeanAlt1","")
&amp;                   IF(AND((IU$33-Sheep!$R$353-Sheep!$N$248                                )&gt;(IU$33-IV$33),(IU$33-Sheep!$R$353-Sheep!$N$248                                )&lt;=0),"WeanAlt2","")
&amp;IFERROR(IF(AND((IU$33-IU35                                                                                     )&gt;(IU$33-IV$33),(IU$33-IU35                                                                                     )&lt;=0),"Join-"    &amp;IU34,""),"")
&amp;IFERROR(IF(AND((IU$33-IU35-INDEX(Sheep!$V$358:$V$365,IU34,1))&gt;(IU$33-IV$33),(IU$33-IU35-INDEX(Sheep!$V$358:$V$365,IU34,1))&lt;=0),"Scan-"  &amp;IU34,""),"")
&amp;IFERROR(IF(AND((IU$33-IU35-150                                                                            )&gt;(IU$33-IV$33),(IU$33-IU35-150                                                                             )&lt;=0),"Birth-" &amp;IU34,""),"")
&amp;IFERROR(IF(AND((IU$33-IU35-150-Sheep!$R$351                                           )&gt;(IU$33-IV$33),(IU$33-IU35-150-Sheep!$R$351                                            )&lt;=0),"Wean-"&amp;IU34,""),"")
&amp;IFERROR(IF(AND((IU$33-IU35-150-Sheep!$R$352                                           )&gt;(IU$33-IV$33),(IU$33-IU35-150-Sheep!$R$352                                            )&lt;=0),"Alt1-"   &amp;IU34,""),"")
&amp;IFERROR(IF(AND((IU$33-IU35-150-Sheep!$R$353                                           )&gt;(IU$33-IV$33),(IU$33-IU35-150-Sheep!$R$353                                            )&lt;=0),"Alt2-"   &amp;IU34,""),"")</f>
        <v>Alt1-4</v>
      </c>
      <c r="IV36" s="274" t="str">
        <f xml:space="preserve">                    IF(AND((IV$33                                  -Sheep!$N$248                               )&gt;(IV$33-IW$33),(IV$33                                  -Sheep!$N$248                                )&lt;=0),"Born","")
&amp;                   IF(AND((IV$33-Sheep!$R$351-Sheep!$N$248                                )&gt;(IV$33-IW$33),(IV$33-Sheep!$R$351-Sheep!$N$248                                )&lt;=0),"WeanStd","")
&amp;                   IF(AND((IV$33-Sheep!$R$352-Sheep!$N$248                                )&gt;(IV$33-IW$33),(IV$33-Sheep!$R$352-Sheep!$N$248                                )&lt;=0),"WeanAlt1","")
&amp;                   IF(AND((IV$33-Sheep!$R$353-Sheep!$N$248                                )&gt;(IV$33-IW$33),(IV$33-Sheep!$R$353-Sheep!$N$248                                )&lt;=0),"WeanAlt2","")
&amp;IFERROR(IF(AND((IV$33-IV35                                                                                     )&gt;(IV$33-IW$33),(IV$33-IV35                                                                                     )&lt;=0),"Join-"    &amp;IV34,""),"")
&amp;IFERROR(IF(AND((IV$33-IV35-INDEX(Sheep!$V$358:$V$365,IV34,1))&gt;(IV$33-IW$33),(IV$33-IV35-INDEX(Sheep!$V$358:$V$365,IV34,1))&lt;=0),"Scan-"  &amp;IV34,""),"")
&amp;IFERROR(IF(AND((IV$33-IV35-150                                                                            )&gt;(IV$33-IW$33),(IV$33-IV35-150                                                                             )&lt;=0),"Birth-" &amp;IV34,""),"")
&amp;IFERROR(IF(AND((IV$33-IV35-150-Sheep!$R$351                                           )&gt;(IV$33-IW$33),(IV$33-IV35-150-Sheep!$R$351                                            )&lt;=0),"Wean-"&amp;IV34,""),"")
&amp;IFERROR(IF(AND((IV$33-IV35-150-Sheep!$R$352                                           )&gt;(IV$33-IW$33),(IV$33-IV35-150-Sheep!$R$352                                            )&lt;=0),"Alt1-"   &amp;IV34,""),"")
&amp;IFERROR(IF(AND((IV$33-IV35-150-Sheep!$R$353                                           )&gt;(IV$33-IW$33),(IV$33-IV35-150-Sheep!$R$353                                            )&lt;=0),"Alt2-"   &amp;IV34,""),"")</f>
        <v/>
      </c>
      <c r="IW36" s="274" t="str">
        <f xml:space="preserve">                    IF(AND((IW$33                                  -Sheep!$N$248                               )&gt;(IW$33-IX$33),(IW$33                                  -Sheep!$N$248                                )&lt;=0),"Born","")
&amp;                   IF(AND((IW$33-Sheep!$R$351-Sheep!$N$248                                )&gt;(IW$33-IX$33),(IW$33-Sheep!$R$351-Sheep!$N$248                                )&lt;=0),"WeanStd","")
&amp;                   IF(AND((IW$33-Sheep!$R$352-Sheep!$N$248                                )&gt;(IW$33-IX$33),(IW$33-Sheep!$R$352-Sheep!$N$248                                )&lt;=0),"WeanAlt1","")
&amp;                   IF(AND((IW$33-Sheep!$R$353-Sheep!$N$248                                )&gt;(IW$33-IX$33),(IW$33-Sheep!$R$353-Sheep!$N$248                                )&lt;=0),"WeanAlt2","")
&amp;IFERROR(IF(AND((IW$33-IW35                                                                                     )&gt;(IW$33-IX$33),(IW$33-IW35                                                                                     )&lt;=0),"Join-"    &amp;IW34,""),"")
&amp;IFERROR(IF(AND((IW$33-IW35-INDEX(Sheep!$V$358:$V$365,IW34,1))&gt;(IW$33-IX$33),(IW$33-IW35-INDEX(Sheep!$V$358:$V$365,IW34,1))&lt;=0),"Scan-"  &amp;IW34,""),"")
&amp;IFERROR(IF(AND((IW$33-IW35-150                                                                            )&gt;(IW$33-IX$33),(IW$33-IW35-150                                                                             )&lt;=0),"Birth-" &amp;IW34,""),"")
&amp;IFERROR(IF(AND((IW$33-IW35-150-Sheep!$R$351                                           )&gt;(IW$33-IX$33),(IW$33-IW35-150-Sheep!$R$351                                            )&lt;=0),"Wean-"&amp;IW34,""),"")
&amp;IFERROR(IF(AND((IW$33-IW35-150-Sheep!$R$352                                           )&gt;(IW$33-IX$33),(IW$33-IW35-150-Sheep!$R$352                                            )&lt;=0),"Alt1-"   &amp;IW34,""),"")
&amp;IFERROR(IF(AND((IW$33-IW35-150-Sheep!$R$353                                           )&gt;(IW$33-IX$33),(IW$33-IW35-150-Sheep!$R$353                                            )&lt;=0),"Alt2-"   &amp;IW34,""),"")</f>
        <v/>
      </c>
      <c r="IX36" s="274" t="str">
        <f xml:space="preserve">                    IF(AND((IX$33                                  -Sheep!$N$248                               )&gt;(IX$33-IY$33),(IX$33                                  -Sheep!$N$248                                )&lt;=0),"Born","")
&amp;                   IF(AND((IX$33-Sheep!$R$351-Sheep!$N$248                                )&gt;(IX$33-IY$33),(IX$33-Sheep!$R$351-Sheep!$N$248                                )&lt;=0),"WeanStd","")
&amp;                   IF(AND((IX$33-Sheep!$R$352-Sheep!$N$248                                )&gt;(IX$33-IY$33),(IX$33-Sheep!$R$352-Sheep!$N$248                                )&lt;=0),"WeanAlt1","")
&amp;                   IF(AND((IX$33-Sheep!$R$353-Sheep!$N$248                                )&gt;(IX$33-IY$33),(IX$33-Sheep!$R$353-Sheep!$N$248                                )&lt;=0),"WeanAlt2","")
&amp;IFERROR(IF(AND((IX$33-IX35                                                                                     )&gt;(IX$33-IY$33),(IX$33-IX35                                                                                     )&lt;=0),"Join-"    &amp;IX34,""),"")
&amp;IFERROR(IF(AND((IX$33-IX35-INDEX(Sheep!$V$358:$V$365,IX34,1))&gt;(IX$33-IY$33),(IX$33-IX35-INDEX(Sheep!$V$358:$V$365,IX34,1))&lt;=0),"Scan-"  &amp;IX34,""),"")
&amp;IFERROR(IF(AND((IX$33-IX35-150                                                                            )&gt;(IX$33-IY$33),(IX$33-IX35-150                                                                             )&lt;=0),"Birth-" &amp;IX34,""),"")
&amp;IFERROR(IF(AND((IX$33-IX35-150-Sheep!$R$351                                           )&gt;(IX$33-IY$33),(IX$33-IX35-150-Sheep!$R$351                                            )&lt;=0),"Wean-"&amp;IX34,""),"")
&amp;IFERROR(IF(AND((IX$33-IX35-150-Sheep!$R$352                                           )&gt;(IX$33-IY$33),(IX$33-IX35-150-Sheep!$R$352                                            )&lt;=0),"Alt1-"   &amp;IX34,""),"")
&amp;IFERROR(IF(AND((IX$33-IX35-150-Sheep!$R$353                                           )&gt;(IX$33-IY$33),(IX$33-IX35-150-Sheep!$R$353                                            )&lt;=0),"Alt2-"   &amp;IX34,""),"")</f>
        <v/>
      </c>
      <c r="IY36" s="274" t="str">
        <f xml:space="preserve">                    IF(AND((IY$33                                  -Sheep!$N$248                               )&gt;(IY$33-IZ$33),(IY$33                                  -Sheep!$N$248                                )&lt;=0),"Born","")
&amp;                   IF(AND((IY$33-Sheep!$R$351-Sheep!$N$248                                )&gt;(IY$33-IZ$33),(IY$33-Sheep!$R$351-Sheep!$N$248                                )&lt;=0),"WeanStd","")
&amp;                   IF(AND((IY$33-Sheep!$R$352-Sheep!$N$248                                )&gt;(IY$33-IZ$33),(IY$33-Sheep!$R$352-Sheep!$N$248                                )&lt;=0),"WeanAlt1","")
&amp;                   IF(AND((IY$33-Sheep!$R$353-Sheep!$N$248                                )&gt;(IY$33-IZ$33),(IY$33-Sheep!$R$353-Sheep!$N$248                                )&lt;=0),"WeanAlt2","")
&amp;IFERROR(IF(AND((IY$33-IY35                                                                                     )&gt;(IY$33-IZ$33),(IY$33-IY35                                                                                     )&lt;=0),"Join-"    &amp;IY34,""),"")
&amp;IFERROR(IF(AND((IY$33-IY35-INDEX(Sheep!$V$358:$V$365,IY34,1))&gt;(IY$33-IZ$33),(IY$33-IY35-INDEX(Sheep!$V$358:$V$365,IY34,1))&lt;=0),"Scan-"  &amp;IY34,""),"")
&amp;IFERROR(IF(AND((IY$33-IY35-150                                                                            )&gt;(IY$33-IZ$33),(IY$33-IY35-150                                                                             )&lt;=0),"Birth-" &amp;IY34,""),"")
&amp;IFERROR(IF(AND((IY$33-IY35-150-Sheep!$R$351                                           )&gt;(IY$33-IZ$33),(IY$33-IY35-150-Sheep!$R$351                                            )&lt;=0),"Wean-"&amp;IY34,""),"")
&amp;IFERROR(IF(AND((IY$33-IY35-150-Sheep!$R$352                                           )&gt;(IY$33-IZ$33),(IY$33-IY35-150-Sheep!$R$352                                            )&lt;=0),"Alt1-"   &amp;IY34,""),"")
&amp;IFERROR(IF(AND((IY$33-IY35-150-Sheep!$R$353                                           )&gt;(IY$33-IZ$33),(IY$33-IY35-150-Sheep!$R$353                                            )&lt;=0),"Alt2-"   &amp;IY34,""),"")</f>
        <v>Alt2-4</v>
      </c>
      <c r="IZ36" s="274" t="str">
        <f xml:space="preserve">                    IF(AND((IZ$33                                  -Sheep!$N$248                               )&gt;(IZ$33-JA$33),(IZ$33                                  -Sheep!$N$248                                )&lt;=0),"Born","")
&amp;                   IF(AND((IZ$33-Sheep!$R$351-Sheep!$N$248                                )&gt;(IZ$33-JA$33),(IZ$33-Sheep!$R$351-Sheep!$N$248                                )&lt;=0),"WeanStd","")
&amp;                   IF(AND((IZ$33-Sheep!$R$352-Sheep!$N$248                                )&gt;(IZ$33-JA$33),(IZ$33-Sheep!$R$352-Sheep!$N$248                                )&lt;=0),"WeanAlt1","")
&amp;                   IF(AND((IZ$33-Sheep!$R$353-Sheep!$N$248                                )&gt;(IZ$33-JA$33),(IZ$33-Sheep!$R$353-Sheep!$N$248                                )&lt;=0),"WeanAlt2","")
&amp;IFERROR(IF(AND((IZ$33-IZ35                                                                                     )&gt;(IZ$33-JA$33),(IZ$33-IZ35                                                                                     )&lt;=0),"Join-"    &amp;IZ34,""),"")
&amp;IFERROR(IF(AND((IZ$33-IZ35-INDEX(Sheep!$V$358:$V$365,IZ34,1))&gt;(IZ$33-JA$33),(IZ$33-IZ35-INDEX(Sheep!$V$358:$V$365,IZ34,1))&lt;=0),"Scan-"  &amp;IZ34,""),"")
&amp;IFERROR(IF(AND((IZ$33-IZ35-150                                                                            )&gt;(IZ$33-JA$33),(IZ$33-IZ35-150                                                                             )&lt;=0),"Birth-" &amp;IZ34,""),"")
&amp;IFERROR(IF(AND((IZ$33-IZ35-150-Sheep!$R$351                                           )&gt;(IZ$33-JA$33),(IZ$33-IZ35-150-Sheep!$R$351                                            )&lt;=0),"Wean-"&amp;IZ34,""),"")
&amp;IFERROR(IF(AND((IZ$33-IZ35-150-Sheep!$R$352                                           )&gt;(IZ$33-JA$33),(IZ$33-IZ35-150-Sheep!$R$352                                            )&lt;=0),"Alt1-"   &amp;IZ34,""),"")
&amp;IFERROR(IF(AND((IZ$33-IZ35-150-Sheep!$R$353                                           )&gt;(IZ$33-JA$33),(IZ$33-IZ35-150-Sheep!$R$353                                            )&lt;=0),"Alt2-"   &amp;IZ34,""),"")</f>
        <v/>
      </c>
      <c r="JA36" s="274" t="str">
        <f xml:space="preserve">                    IF(AND((JA$33                                  -Sheep!$N$248                               )&gt;(JA$33-JB$33),(JA$33                                  -Sheep!$N$248                                )&lt;=0),"Born","")
&amp;                   IF(AND((JA$33-Sheep!$R$351-Sheep!$N$248                                )&gt;(JA$33-JB$33),(JA$33-Sheep!$R$351-Sheep!$N$248                                )&lt;=0),"WeanStd","")
&amp;                   IF(AND((JA$33-Sheep!$R$352-Sheep!$N$248                                )&gt;(JA$33-JB$33),(JA$33-Sheep!$R$352-Sheep!$N$248                                )&lt;=0),"WeanAlt1","")
&amp;                   IF(AND((JA$33-Sheep!$R$353-Sheep!$N$248                                )&gt;(JA$33-JB$33),(JA$33-Sheep!$R$353-Sheep!$N$248                                )&lt;=0),"WeanAlt2","")
&amp;IFERROR(IF(AND((JA$33-JA35                                                                                     )&gt;(JA$33-JB$33),(JA$33-JA35                                                                                     )&lt;=0),"Join-"    &amp;JA34,""),"")
&amp;IFERROR(IF(AND((JA$33-JA35-INDEX(Sheep!$V$358:$V$365,JA34,1))&gt;(JA$33-JB$33),(JA$33-JA35-INDEX(Sheep!$V$358:$V$365,JA34,1))&lt;=0),"Scan-"  &amp;JA34,""),"")
&amp;IFERROR(IF(AND((JA$33-JA35-150                                                                            )&gt;(JA$33-JB$33),(JA$33-JA35-150                                                                             )&lt;=0),"Birth-" &amp;JA34,""),"")
&amp;IFERROR(IF(AND((JA$33-JA35-150-Sheep!$R$351                                           )&gt;(JA$33-JB$33),(JA$33-JA35-150-Sheep!$R$351                                            )&lt;=0),"Wean-"&amp;JA34,""),"")
&amp;IFERROR(IF(AND((JA$33-JA35-150-Sheep!$R$352                                           )&gt;(JA$33-JB$33),(JA$33-JA35-150-Sheep!$R$352                                            )&lt;=0),"Alt1-"   &amp;JA34,""),"")
&amp;IFERROR(IF(AND((JA$33-JA35-150-Sheep!$R$353                                           )&gt;(JA$33-JB$33),(JA$33-JA35-150-Sheep!$R$353                                            )&lt;=0),"Alt2-"   &amp;JA34,""),"")</f>
        <v/>
      </c>
      <c r="JB36" s="274" t="str">
        <f xml:space="preserve">                    IF(AND((JB$33                                  -Sheep!$N$248                               )&gt;(JB$33-JC$33),(JB$33                                  -Sheep!$N$248                                )&lt;=0),"Born","")
&amp;                   IF(AND((JB$33-Sheep!$R$351-Sheep!$N$248                                )&gt;(JB$33-JC$33),(JB$33-Sheep!$R$351-Sheep!$N$248                                )&lt;=0),"WeanStd","")
&amp;                   IF(AND((JB$33-Sheep!$R$352-Sheep!$N$248                                )&gt;(JB$33-JC$33),(JB$33-Sheep!$R$352-Sheep!$N$248                                )&lt;=0),"WeanAlt1","")
&amp;                   IF(AND((JB$33-Sheep!$R$353-Sheep!$N$248                                )&gt;(JB$33-JC$33),(JB$33-Sheep!$R$353-Sheep!$N$248                                )&lt;=0),"WeanAlt2","")
&amp;IFERROR(IF(AND((JB$33-JB35                                                                                     )&gt;(JB$33-JC$33),(JB$33-JB35                                                                                     )&lt;=0),"Join-"    &amp;JB34,""),"")
&amp;IFERROR(IF(AND((JB$33-JB35-INDEX(Sheep!$V$358:$V$365,JB34,1))&gt;(JB$33-JC$33),(JB$33-JB35-INDEX(Sheep!$V$358:$V$365,JB34,1))&lt;=0),"Scan-"  &amp;JB34,""),"")
&amp;IFERROR(IF(AND((JB$33-JB35-150                                                                            )&gt;(JB$33-JC$33),(JB$33-JB35-150                                                                             )&lt;=0),"Birth-" &amp;JB34,""),"")
&amp;IFERROR(IF(AND((JB$33-JB35-150-Sheep!$R$351                                           )&gt;(JB$33-JC$33),(JB$33-JB35-150-Sheep!$R$351                                            )&lt;=0),"Wean-"&amp;JB34,""),"")
&amp;IFERROR(IF(AND((JB$33-JB35-150-Sheep!$R$352                                           )&gt;(JB$33-JC$33),(JB$33-JB35-150-Sheep!$R$352                                            )&lt;=0),"Alt1-"   &amp;JB34,""),"")
&amp;IFERROR(IF(AND((JB$33-JB35-150-Sheep!$R$353                                           )&gt;(JB$33-JC$33),(JB$33-JB35-150-Sheep!$R$353                                            )&lt;=0),"Alt2-"   &amp;JB34,""),"")</f>
        <v/>
      </c>
      <c r="JC36" s="274" t="str">
        <f xml:space="preserve">                    IF(AND((JC$33                                  -Sheep!$N$248                               )&gt;(JC$33-JD$33),(JC$33                                  -Sheep!$N$248                                )&lt;=0),"Born","")
&amp;                   IF(AND((JC$33-Sheep!$R$351-Sheep!$N$248                                )&gt;(JC$33-JD$33),(JC$33-Sheep!$R$351-Sheep!$N$248                                )&lt;=0),"WeanStd","")
&amp;                   IF(AND((JC$33-Sheep!$R$352-Sheep!$N$248                                )&gt;(JC$33-JD$33),(JC$33-Sheep!$R$352-Sheep!$N$248                                )&lt;=0),"WeanAlt1","")
&amp;                   IF(AND((JC$33-Sheep!$R$353-Sheep!$N$248                                )&gt;(JC$33-JD$33),(JC$33-Sheep!$R$353-Sheep!$N$248                                )&lt;=0),"WeanAlt2","")
&amp;IFERROR(IF(AND((JC$33-JC35                                                                                     )&gt;(JC$33-JD$33),(JC$33-JC35                                                                                     )&lt;=0),"Join-"    &amp;JC34,""),"")
&amp;IFERROR(IF(AND((JC$33-JC35-INDEX(Sheep!$V$358:$V$365,JC34,1))&gt;(JC$33-JD$33),(JC$33-JC35-INDEX(Sheep!$V$358:$V$365,JC34,1))&lt;=0),"Scan-"  &amp;JC34,""),"")
&amp;IFERROR(IF(AND((JC$33-JC35-150                                                                            )&gt;(JC$33-JD$33),(JC$33-JC35-150                                                                             )&lt;=0),"Birth-" &amp;JC34,""),"")
&amp;IFERROR(IF(AND((JC$33-JC35-150-Sheep!$R$351                                           )&gt;(JC$33-JD$33),(JC$33-JC35-150-Sheep!$R$351                                            )&lt;=0),"Wean-"&amp;JC34,""),"")
&amp;IFERROR(IF(AND((JC$33-JC35-150-Sheep!$R$352                                           )&gt;(JC$33-JD$33),(JC$33-JC35-150-Sheep!$R$352                                            )&lt;=0),"Alt1-"   &amp;JC34,""),"")
&amp;IFERROR(IF(AND((JC$33-JC35-150-Sheep!$R$353                                           )&gt;(JC$33-JD$33),(JC$33-JC35-150-Sheep!$R$353                                            )&lt;=0),"Alt2-"   &amp;JC34,""),"")</f>
        <v/>
      </c>
      <c r="JD36" s="274" t="str">
        <f xml:space="preserve">                    IF(AND((JD$33                                  -Sheep!$N$248                               )&gt;(JD$33-JE$33),(JD$33                                  -Sheep!$N$248                                )&lt;=0),"Born","")
&amp;                   IF(AND((JD$33-Sheep!$R$351-Sheep!$N$248                                )&gt;(JD$33-JE$33),(JD$33-Sheep!$R$351-Sheep!$N$248                                )&lt;=0),"WeanStd","")
&amp;                   IF(AND((JD$33-Sheep!$R$352-Sheep!$N$248                                )&gt;(JD$33-JE$33),(JD$33-Sheep!$R$352-Sheep!$N$248                                )&lt;=0),"WeanAlt1","")
&amp;                   IF(AND((JD$33-Sheep!$R$353-Sheep!$N$248                                )&gt;(JD$33-JE$33),(JD$33-Sheep!$R$353-Sheep!$N$248                                )&lt;=0),"WeanAlt2","")
&amp;IFERROR(IF(AND((JD$33-JD35                                                                                     )&gt;(JD$33-JE$33),(JD$33-JD35                                                                                     )&lt;=0),"Join-"    &amp;JD34,""),"")
&amp;IFERROR(IF(AND((JD$33-JD35-INDEX(Sheep!$V$358:$V$365,JD34,1))&gt;(JD$33-JE$33),(JD$33-JD35-INDEX(Sheep!$V$358:$V$365,JD34,1))&lt;=0),"Scan-"  &amp;JD34,""),"")
&amp;IFERROR(IF(AND((JD$33-JD35-150                                                                            )&gt;(JD$33-JE$33),(JD$33-JD35-150                                                                             )&lt;=0),"Birth-" &amp;JD34,""),"")
&amp;IFERROR(IF(AND((JD$33-JD35-150-Sheep!$R$351                                           )&gt;(JD$33-JE$33),(JD$33-JD35-150-Sheep!$R$351                                            )&lt;=0),"Wean-"&amp;JD34,""),"")
&amp;IFERROR(IF(AND((JD$33-JD35-150-Sheep!$R$352                                           )&gt;(JD$33-JE$33),(JD$33-JD35-150-Sheep!$R$352                                            )&lt;=0),"Alt1-"   &amp;JD34,""),"")
&amp;IFERROR(IF(AND((JD$33-JD35-150-Sheep!$R$353                                           )&gt;(JD$33-JE$33),(JD$33-JD35-150-Sheep!$R$353                                            )&lt;=0),"Alt2-"   &amp;JD34,""),"")</f>
        <v/>
      </c>
      <c r="JE36" s="274" t="str">
        <f xml:space="preserve">                    IF(AND((JE$33                                  -Sheep!$N$248                               )&gt;(JE$33-JF$33),(JE$33                                  -Sheep!$N$248                                )&lt;=0),"Born","")
&amp;                   IF(AND((JE$33-Sheep!$R$351-Sheep!$N$248                                )&gt;(JE$33-JF$33),(JE$33-Sheep!$R$351-Sheep!$N$248                                )&lt;=0),"WeanStd","")
&amp;                   IF(AND((JE$33-Sheep!$R$352-Sheep!$N$248                                )&gt;(JE$33-JF$33),(JE$33-Sheep!$R$352-Sheep!$N$248                                )&lt;=0),"WeanAlt1","")
&amp;                   IF(AND((JE$33-Sheep!$R$353-Sheep!$N$248                                )&gt;(JE$33-JF$33),(JE$33-Sheep!$R$353-Sheep!$N$248                                )&lt;=0),"WeanAlt2","")
&amp;IFERROR(IF(AND((JE$33-JE35                                                                                     )&gt;(JE$33-JF$33),(JE$33-JE35                                                                                     )&lt;=0),"Join-"    &amp;JE34,""),"")
&amp;IFERROR(IF(AND((JE$33-JE35-INDEX(Sheep!$V$358:$V$365,JE34,1))&gt;(JE$33-JF$33),(JE$33-JE35-INDEX(Sheep!$V$358:$V$365,JE34,1))&lt;=0),"Scan-"  &amp;JE34,""),"")
&amp;IFERROR(IF(AND((JE$33-JE35-150                                                                            )&gt;(JE$33-JF$33),(JE$33-JE35-150                                                                             )&lt;=0),"Birth-" &amp;JE34,""),"")
&amp;IFERROR(IF(AND((JE$33-JE35-150-Sheep!$R$351                                           )&gt;(JE$33-JF$33),(JE$33-JE35-150-Sheep!$R$351                                            )&lt;=0),"Wean-"&amp;JE34,""),"")
&amp;IFERROR(IF(AND((JE$33-JE35-150-Sheep!$R$352                                           )&gt;(JE$33-JF$33),(JE$33-JE35-150-Sheep!$R$352                                            )&lt;=0),"Alt1-"   &amp;JE34,""),"")
&amp;IFERROR(IF(AND((JE$33-JE35-150-Sheep!$R$353                                           )&gt;(JE$33-JF$33),(JE$33-JE35-150-Sheep!$R$353                                            )&lt;=0),"Alt2-"   &amp;JE34,""),"")</f>
        <v/>
      </c>
      <c r="JF36" s="274" t="str">
        <f xml:space="preserve">                    IF(AND((JF$33                                  -Sheep!$N$248                               )&gt;(JF$33-JG$33),(JF$33                                  -Sheep!$N$248                                )&lt;=0),"Born","")
&amp;                   IF(AND((JF$33-Sheep!$R$351-Sheep!$N$248                                )&gt;(JF$33-JG$33),(JF$33-Sheep!$R$351-Sheep!$N$248                                )&lt;=0),"WeanStd","")
&amp;                   IF(AND((JF$33-Sheep!$R$352-Sheep!$N$248                                )&gt;(JF$33-JG$33),(JF$33-Sheep!$R$352-Sheep!$N$248                                )&lt;=0),"WeanAlt1","")
&amp;                   IF(AND((JF$33-Sheep!$R$353-Sheep!$N$248                                )&gt;(JF$33-JG$33),(JF$33-Sheep!$R$353-Sheep!$N$248                                )&lt;=0),"WeanAlt2","")
&amp;IFERROR(IF(AND((JF$33-JF35                                                                                     )&gt;(JF$33-JG$33),(JF$33-JF35                                                                                     )&lt;=0),"Join-"    &amp;JF34,""),"")
&amp;IFERROR(IF(AND((JF$33-JF35-INDEX(Sheep!$V$358:$V$365,JF34,1))&gt;(JF$33-JG$33),(JF$33-JF35-INDEX(Sheep!$V$358:$V$365,JF34,1))&lt;=0),"Scan-"  &amp;JF34,""),"")
&amp;IFERROR(IF(AND((JF$33-JF35-150                                                                            )&gt;(JF$33-JG$33),(JF$33-JF35-150                                                                             )&lt;=0),"Birth-" &amp;JF34,""),"")
&amp;IFERROR(IF(AND((JF$33-JF35-150-Sheep!$R$351                                           )&gt;(JF$33-JG$33),(JF$33-JF35-150-Sheep!$R$351                                            )&lt;=0),"Wean-"&amp;JF34,""),"")
&amp;IFERROR(IF(AND((JF$33-JF35-150-Sheep!$R$352                                           )&gt;(JF$33-JG$33),(JF$33-JF35-150-Sheep!$R$352                                            )&lt;=0),"Alt1-"   &amp;JF34,""),"")
&amp;IFERROR(IF(AND((JF$33-JF35-150-Sheep!$R$353                                           )&gt;(JF$33-JG$33),(JF$33-JF35-150-Sheep!$R$353                                            )&lt;=0),"Alt2-"   &amp;JF34,""),"")</f>
        <v/>
      </c>
      <c r="JG36" s="274" t="str">
        <f xml:space="preserve">                    IF(AND((JG$33                                  -Sheep!$N$248                               )&gt;(JG$33-JH$33),(JG$33                                  -Sheep!$N$248                                )&lt;=0),"Born","")
&amp;                   IF(AND((JG$33-Sheep!$R$351-Sheep!$N$248                                )&gt;(JG$33-JH$33),(JG$33-Sheep!$R$351-Sheep!$N$248                                )&lt;=0),"WeanStd","")
&amp;                   IF(AND((JG$33-Sheep!$R$352-Sheep!$N$248                                )&gt;(JG$33-JH$33),(JG$33-Sheep!$R$352-Sheep!$N$248                                )&lt;=0),"WeanAlt1","")
&amp;                   IF(AND((JG$33-Sheep!$R$353-Sheep!$N$248                                )&gt;(JG$33-JH$33),(JG$33-Sheep!$R$353-Sheep!$N$248                                )&lt;=0),"WeanAlt2","")
&amp;IFERROR(IF(AND((JG$33-JG35                                                                                     )&gt;(JG$33-JH$33),(JG$33-JG35                                                                                     )&lt;=0),"Join-"    &amp;JG34,""),"")
&amp;IFERROR(IF(AND((JG$33-JG35-INDEX(Sheep!$V$358:$V$365,JG34,1))&gt;(JG$33-JH$33),(JG$33-JG35-INDEX(Sheep!$V$358:$V$365,JG34,1))&lt;=0),"Scan-"  &amp;JG34,""),"")
&amp;IFERROR(IF(AND((JG$33-JG35-150                                                                            )&gt;(JG$33-JH$33),(JG$33-JG35-150                                                                             )&lt;=0),"Birth-" &amp;JG34,""),"")
&amp;IFERROR(IF(AND((JG$33-JG35-150-Sheep!$R$351                                           )&gt;(JG$33-JH$33),(JG$33-JG35-150-Sheep!$R$351                                            )&lt;=0),"Wean-"&amp;JG34,""),"")
&amp;IFERROR(IF(AND((JG$33-JG35-150-Sheep!$R$352                                           )&gt;(JG$33-JH$33),(JG$33-JG35-150-Sheep!$R$352                                            )&lt;=0),"Alt1-"   &amp;JG34,""),"")
&amp;IFERROR(IF(AND((JG$33-JG35-150-Sheep!$R$353                                           )&gt;(JG$33-JH$33),(JG$33-JG35-150-Sheep!$R$353                                            )&lt;=0),"Alt2-"   &amp;JG34,""),"")</f>
        <v/>
      </c>
      <c r="JH36" s="274" t="str">
        <f xml:space="preserve">                    IF(AND((JH$33                                  -Sheep!$N$248                               )&gt;(JH$33-JI$33),(JH$33                                  -Sheep!$N$248                                )&lt;=0),"Born","")
&amp;                   IF(AND((JH$33-Sheep!$R$351-Sheep!$N$248                                )&gt;(JH$33-JI$33),(JH$33-Sheep!$R$351-Sheep!$N$248                                )&lt;=0),"WeanStd","")
&amp;                   IF(AND((JH$33-Sheep!$R$352-Sheep!$N$248                                )&gt;(JH$33-JI$33),(JH$33-Sheep!$R$352-Sheep!$N$248                                )&lt;=0),"WeanAlt1","")
&amp;                   IF(AND((JH$33-Sheep!$R$353-Sheep!$N$248                                )&gt;(JH$33-JI$33),(JH$33-Sheep!$R$353-Sheep!$N$248                                )&lt;=0),"WeanAlt2","")
&amp;IFERROR(IF(AND((JH$33-JH35                                                                                     )&gt;(JH$33-JI$33),(JH$33-JH35                                                                                     )&lt;=0),"Join-"    &amp;JH34,""),"")
&amp;IFERROR(IF(AND((JH$33-JH35-INDEX(Sheep!$V$358:$V$365,JH34,1))&gt;(JH$33-JI$33),(JH$33-JH35-INDEX(Sheep!$V$358:$V$365,JH34,1))&lt;=0),"Scan-"  &amp;JH34,""),"")
&amp;IFERROR(IF(AND((JH$33-JH35-150                                                                            )&gt;(JH$33-JI$33),(JH$33-JH35-150                                                                             )&lt;=0),"Birth-" &amp;JH34,""),"")
&amp;IFERROR(IF(AND((JH$33-JH35-150-Sheep!$R$351                                           )&gt;(JH$33-JI$33),(JH$33-JH35-150-Sheep!$R$351                                            )&lt;=0),"Wean-"&amp;JH34,""),"")
&amp;IFERROR(IF(AND((JH$33-JH35-150-Sheep!$R$352                                           )&gt;(JH$33-JI$33),(JH$33-JH35-150-Sheep!$R$352                                            )&lt;=0),"Alt1-"   &amp;JH34,""),"")
&amp;IFERROR(IF(AND((JH$33-JH35-150-Sheep!$R$353                                           )&gt;(JH$33-JI$33),(JH$33-JH35-150-Sheep!$R$353                                            )&lt;=0),"Alt2-"   &amp;JH34,""),"")</f>
        <v>Join-5</v>
      </c>
      <c r="JI36" s="274" t="str">
        <f xml:space="preserve">                    IF(AND((JI$33                                  -Sheep!$N$248                               )&gt;(JI$33-JJ$33),(JI$33                                  -Sheep!$N$248                                )&lt;=0),"Born","")
&amp;                   IF(AND((JI$33-Sheep!$R$351-Sheep!$N$248                                )&gt;(JI$33-JJ$33),(JI$33-Sheep!$R$351-Sheep!$N$248                                )&lt;=0),"WeanStd","")
&amp;                   IF(AND((JI$33-Sheep!$R$352-Sheep!$N$248                                )&gt;(JI$33-JJ$33),(JI$33-Sheep!$R$352-Sheep!$N$248                                )&lt;=0),"WeanAlt1","")
&amp;                   IF(AND((JI$33-Sheep!$R$353-Sheep!$N$248                                )&gt;(JI$33-JJ$33),(JI$33-Sheep!$R$353-Sheep!$N$248                                )&lt;=0),"WeanAlt2","")
&amp;IFERROR(IF(AND((JI$33-JI35                                                                                     )&gt;(JI$33-JJ$33),(JI$33-JI35                                                                                     )&lt;=0),"Join-"    &amp;JI34,""),"")
&amp;IFERROR(IF(AND((JI$33-JI35-INDEX(Sheep!$V$358:$V$365,JI34,1))&gt;(JI$33-JJ$33),(JI$33-JI35-INDEX(Sheep!$V$358:$V$365,JI34,1))&lt;=0),"Scan-"  &amp;JI34,""),"")
&amp;IFERROR(IF(AND((JI$33-JI35-150                                                                            )&gt;(JI$33-JJ$33),(JI$33-JI35-150                                                                             )&lt;=0),"Birth-" &amp;JI34,""),"")
&amp;IFERROR(IF(AND((JI$33-JI35-150-Sheep!$R$351                                           )&gt;(JI$33-JJ$33),(JI$33-JI35-150-Sheep!$R$351                                            )&lt;=0),"Wean-"&amp;JI34,""),"")
&amp;IFERROR(IF(AND((JI$33-JI35-150-Sheep!$R$352                                           )&gt;(JI$33-JJ$33),(JI$33-JI35-150-Sheep!$R$352                                            )&lt;=0),"Alt1-"   &amp;JI34,""),"")
&amp;IFERROR(IF(AND((JI$33-JI35-150-Sheep!$R$353                                           )&gt;(JI$33-JJ$33),(JI$33-JI35-150-Sheep!$R$353                                            )&lt;=0),"Alt2-"   &amp;JI34,""),"")</f>
        <v/>
      </c>
      <c r="JJ36" s="274" t="str">
        <f xml:space="preserve">                    IF(AND((JJ$33                                  -Sheep!$N$248                               )&gt;(JJ$33-JK$33),(JJ$33                                  -Sheep!$N$248                                )&lt;=0),"Born","")
&amp;                   IF(AND((JJ$33-Sheep!$R$351-Sheep!$N$248                                )&gt;(JJ$33-JK$33),(JJ$33-Sheep!$R$351-Sheep!$N$248                                )&lt;=0),"WeanStd","")
&amp;                   IF(AND((JJ$33-Sheep!$R$352-Sheep!$N$248                                )&gt;(JJ$33-JK$33),(JJ$33-Sheep!$R$352-Sheep!$N$248                                )&lt;=0),"WeanAlt1","")
&amp;                   IF(AND((JJ$33-Sheep!$R$353-Sheep!$N$248                                )&gt;(JJ$33-JK$33),(JJ$33-Sheep!$R$353-Sheep!$N$248                                )&lt;=0),"WeanAlt2","")
&amp;IFERROR(IF(AND((JJ$33-JJ35                                                                                     )&gt;(JJ$33-JK$33),(JJ$33-JJ35                                                                                     )&lt;=0),"Join-"    &amp;JJ34,""),"")
&amp;IFERROR(IF(AND((JJ$33-JJ35-INDEX(Sheep!$V$358:$V$365,JJ34,1))&gt;(JJ$33-JK$33),(JJ$33-JJ35-INDEX(Sheep!$V$358:$V$365,JJ34,1))&lt;=0),"Scan-"  &amp;JJ34,""),"")
&amp;IFERROR(IF(AND((JJ$33-JJ35-150                                                                            )&gt;(JJ$33-JK$33),(JJ$33-JJ35-150                                                                             )&lt;=0),"Birth-" &amp;JJ34,""),"")
&amp;IFERROR(IF(AND((JJ$33-JJ35-150-Sheep!$R$351                                           )&gt;(JJ$33-JK$33),(JJ$33-JJ35-150-Sheep!$R$351                                            )&lt;=0),"Wean-"&amp;JJ34,""),"")
&amp;IFERROR(IF(AND((JJ$33-JJ35-150-Sheep!$R$352                                           )&gt;(JJ$33-JK$33),(JJ$33-JJ35-150-Sheep!$R$352                                            )&lt;=0),"Alt1-"   &amp;JJ34,""),"")
&amp;IFERROR(IF(AND((JJ$33-JJ35-150-Sheep!$R$353                                           )&gt;(JJ$33-JK$33),(JJ$33-JJ35-150-Sheep!$R$353                                            )&lt;=0),"Alt2-"   &amp;JJ34,""),"")</f>
        <v/>
      </c>
      <c r="JK36" s="274" t="str">
        <f xml:space="preserve">                    IF(AND((JK$33                                  -Sheep!$N$248                               )&gt;(JK$33-JL$33),(JK$33                                  -Sheep!$N$248                                )&lt;=0),"Born","")
&amp;                   IF(AND((JK$33-Sheep!$R$351-Sheep!$N$248                                )&gt;(JK$33-JL$33),(JK$33-Sheep!$R$351-Sheep!$N$248                                )&lt;=0),"WeanStd","")
&amp;                   IF(AND((JK$33-Sheep!$R$352-Sheep!$N$248                                )&gt;(JK$33-JL$33),(JK$33-Sheep!$R$352-Sheep!$N$248                                )&lt;=0),"WeanAlt1","")
&amp;                   IF(AND((JK$33-Sheep!$R$353-Sheep!$N$248                                )&gt;(JK$33-JL$33),(JK$33-Sheep!$R$353-Sheep!$N$248                                )&lt;=0),"WeanAlt2","")
&amp;IFERROR(IF(AND((JK$33-JK35                                                                                     )&gt;(JK$33-JL$33),(JK$33-JK35                                                                                     )&lt;=0),"Join-"    &amp;JK34,""),"")
&amp;IFERROR(IF(AND((JK$33-JK35-INDEX(Sheep!$V$358:$V$365,JK34,1))&gt;(JK$33-JL$33),(JK$33-JK35-INDEX(Sheep!$V$358:$V$365,JK34,1))&lt;=0),"Scan-"  &amp;JK34,""),"")
&amp;IFERROR(IF(AND((JK$33-JK35-150                                                                            )&gt;(JK$33-JL$33),(JK$33-JK35-150                                                                             )&lt;=0),"Birth-" &amp;JK34,""),"")
&amp;IFERROR(IF(AND((JK$33-JK35-150-Sheep!$R$351                                           )&gt;(JK$33-JL$33),(JK$33-JK35-150-Sheep!$R$351                                            )&lt;=0),"Wean-"&amp;JK34,""),"")
&amp;IFERROR(IF(AND((JK$33-JK35-150-Sheep!$R$352                                           )&gt;(JK$33-JL$33),(JK$33-JK35-150-Sheep!$R$352                                            )&lt;=0),"Alt1-"   &amp;JK34,""),"")
&amp;IFERROR(IF(AND((JK$33-JK35-150-Sheep!$R$353                                           )&gt;(JK$33-JL$33),(JK$33-JK35-150-Sheep!$R$353                                            )&lt;=0),"Alt2-"   &amp;JK34,""),"")</f>
        <v/>
      </c>
      <c r="JL36" s="274" t="str">
        <f xml:space="preserve">                    IF(AND((JL$33                                  -Sheep!$N$248                               )&gt;(JL$33-JM$33),(JL$33                                  -Sheep!$N$248                                )&lt;=0),"Born","")
&amp;                   IF(AND((JL$33-Sheep!$R$351-Sheep!$N$248                                )&gt;(JL$33-JM$33),(JL$33-Sheep!$R$351-Sheep!$N$248                                )&lt;=0),"WeanStd","")
&amp;                   IF(AND((JL$33-Sheep!$R$352-Sheep!$N$248                                )&gt;(JL$33-JM$33),(JL$33-Sheep!$R$352-Sheep!$N$248                                )&lt;=0),"WeanAlt1","")
&amp;                   IF(AND((JL$33-Sheep!$R$353-Sheep!$N$248                                )&gt;(JL$33-JM$33),(JL$33-Sheep!$R$353-Sheep!$N$248                                )&lt;=0),"WeanAlt2","")
&amp;IFERROR(IF(AND((JL$33-JL35                                                                                     )&gt;(JL$33-JM$33),(JL$33-JL35                                                                                     )&lt;=0),"Join-"    &amp;JL34,""),"")
&amp;IFERROR(IF(AND((JL$33-JL35-INDEX(Sheep!$V$358:$V$365,JL34,1))&gt;(JL$33-JM$33),(JL$33-JL35-INDEX(Sheep!$V$358:$V$365,JL34,1))&lt;=0),"Scan-"  &amp;JL34,""),"")
&amp;IFERROR(IF(AND((JL$33-JL35-150                                                                            )&gt;(JL$33-JM$33),(JL$33-JL35-150                                                                             )&lt;=0),"Birth-" &amp;JL34,""),"")
&amp;IFERROR(IF(AND((JL$33-JL35-150-Sheep!$R$351                                           )&gt;(JL$33-JM$33),(JL$33-JL35-150-Sheep!$R$351                                            )&lt;=0),"Wean-"&amp;JL34,""),"")
&amp;IFERROR(IF(AND((JL$33-JL35-150-Sheep!$R$352                                           )&gt;(JL$33-JM$33),(JL$33-JL35-150-Sheep!$R$352                                            )&lt;=0),"Alt1-"   &amp;JL34,""),"")
&amp;IFERROR(IF(AND((JL$33-JL35-150-Sheep!$R$353                                           )&gt;(JL$33-JM$33),(JL$33-JL35-150-Sheep!$R$353                                            )&lt;=0),"Alt2-"   &amp;JL34,""),"")</f>
        <v/>
      </c>
      <c r="JM36" s="274" t="str">
        <f xml:space="preserve">                    IF(AND((JM$33                                  -Sheep!$N$248                               )&gt;(JM$33-JN$33),(JM$33                                  -Sheep!$N$248                                )&lt;=0),"Born","")
&amp;                   IF(AND((JM$33-Sheep!$R$351-Sheep!$N$248                                )&gt;(JM$33-JN$33),(JM$33-Sheep!$R$351-Sheep!$N$248                                )&lt;=0),"WeanStd","")
&amp;                   IF(AND((JM$33-Sheep!$R$352-Sheep!$N$248                                )&gt;(JM$33-JN$33),(JM$33-Sheep!$R$352-Sheep!$N$248                                )&lt;=0),"WeanAlt1","")
&amp;                   IF(AND((JM$33-Sheep!$R$353-Sheep!$N$248                                )&gt;(JM$33-JN$33),(JM$33-Sheep!$R$353-Sheep!$N$248                                )&lt;=0),"WeanAlt2","")
&amp;IFERROR(IF(AND((JM$33-JM35                                                                                     )&gt;(JM$33-JN$33),(JM$33-JM35                                                                                     )&lt;=0),"Join-"    &amp;JM34,""),"")
&amp;IFERROR(IF(AND((JM$33-JM35-INDEX(Sheep!$V$358:$V$365,JM34,1))&gt;(JM$33-JN$33),(JM$33-JM35-INDEX(Sheep!$V$358:$V$365,JM34,1))&lt;=0),"Scan-"  &amp;JM34,""),"")
&amp;IFERROR(IF(AND((JM$33-JM35-150                                                                            )&gt;(JM$33-JN$33),(JM$33-JM35-150                                                                             )&lt;=0),"Birth-" &amp;JM34,""),"")
&amp;IFERROR(IF(AND((JM$33-JM35-150-Sheep!$R$351                                           )&gt;(JM$33-JN$33),(JM$33-JM35-150-Sheep!$R$351                                            )&lt;=0),"Wean-"&amp;JM34,""),"")
&amp;IFERROR(IF(AND((JM$33-JM35-150-Sheep!$R$352                                           )&gt;(JM$33-JN$33),(JM$33-JM35-150-Sheep!$R$352                                            )&lt;=0),"Alt1-"   &amp;JM34,""),"")
&amp;IFERROR(IF(AND((JM$33-JM35-150-Sheep!$R$353                                           )&gt;(JM$33-JN$33),(JM$33-JM35-150-Sheep!$R$353                                            )&lt;=0),"Alt2-"   &amp;JM34,""),"")</f>
        <v/>
      </c>
      <c r="JN36" s="274" t="str">
        <f xml:space="preserve">                    IF(AND((JN$33                                  -Sheep!$N$248                               )&gt;(JN$33-JO$33),(JN$33                                  -Sheep!$N$248                                )&lt;=0),"Born","")
&amp;                   IF(AND((JN$33-Sheep!$R$351-Sheep!$N$248                                )&gt;(JN$33-JO$33),(JN$33-Sheep!$R$351-Sheep!$N$248                                )&lt;=0),"WeanStd","")
&amp;                   IF(AND((JN$33-Sheep!$R$352-Sheep!$N$248                                )&gt;(JN$33-JO$33),(JN$33-Sheep!$R$352-Sheep!$N$248                                )&lt;=0),"WeanAlt1","")
&amp;                   IF(AND((JN$33-Sheep!$R$353-Sheep!$N$248                                )&gt;(JN$33-JO$33),(JN$33-Sheep!$R$353-Sheep!$N$248                                )&lt;=0),"WeanAlt2","")
&amp;IFERROR(IF(AND((JN$33-JN35                                                                                     )&gt;(JN$33-JO$33),(JN$33-JN35                                                                                     )&lt;=0),"Join-"    &amp;JN34,""),"")
&amp;IFERROR(IF(AND((JN$33-JN35-INDEX(Sheep!$V$358:$V$365,JN34,1))&gt;(JN$33-JO$33),(JN$33-JN35-INDEX(Sheep!$V$358:$V$365,JN34,1))&lt;=0),"Scan-"  &amp;JN34,""),"")
&amp;IFERROR(IF(AND((JN$33-JN35-150                                                                            )&gt;(JN$33-JO$33),(JN$33-JN35-150                                                                             )&lt;=0),"Birth-" &amp;JN34,""),"")
&amp;IFERROR(IF(AND((JN$33-JN35-150-Sheep!$R$351                                           )&gt;(JN$33-JO$33),(JN$33-JN35-150-Sheep!$R$351                                            )&lt;=0),"Wean-"&amp;JN34,""),"")
&amp;IFERROR(IF(AND((JN$33-JN35-150-Sheep!$R$352                                           )&gt;(JN$33-JO$33),(JN$33-JN35-150-Sheep!$R$352                                            )&lt;=0),"Alt1-"   &amp;JN34,""),"")
&amp;IFERROR(IF(AND((JN$33-JN35-150-Sheep!$R$353                                           )&gt;(JN$33-JO$33),(JN$33-JN35-150-Sheep!$R$353                                            )&lt;=0),"Alt2-"   &amp;JN34,""),"")</f>
        <v/>
      </c>
      <c r="JO36" s="274" t="str">
        <f xml:space="preserve">                    IF(AND((JO$33                                  -Sheep!$N$248                               )&gt;(JO$33-JP$33),(JO$33                                  -Sheep!$N$248                                )&lt;=0),"Born","")
&amp;                   IF(AND((JO$33-Sheep!$R$351-Sheep!$N$248                                )&gt;(JO$33-JP$33),(JO$33-Sheep!$R$351-Sheep!$N$248                                )&lt;=0),"WeanStd","")
&amp;                   IF(AND((JO$33-Sheep!$R$352-Sheep!$N$248                                )&gt;(JO$33-JP$33),(JO$33-Sheep!$R$352-Sheep!$N$248                                )&lt;=0),"WeanAlt1","")
&amp;                   IF(AND((JO$33-Sheep!$R$353-Sheep!$N$248                                )&gt;(JO$33-JP$33),(JO$33-Sheep!$R$353-Sheep!$N$248                                )&lt;=0),"WeanAlt2","")
&amp;IFERROR(IF(AND((JO$33-JO35                                                                                     )&gt;(JO$33-JP$33),(JO$33-JO35                                                                                     )&lt;=0),"Join-"    &amp;JO34,""),"")
&amp;IFERROR(IF(AND((JO$33-JO35-INDEX(Sheep!$V$358:$V$365,JO34,1))&gt;(JO$33-JP$33),(JO$33-JO35-INDEX(Sheep!$V$358:$V$365,JO34,1))&lt;=0),"Scan-"  &amp;JO34,""),"")
&amp;IFERROR(IF(AND((JO$33-JO35-150                                                                            )&gt;(JO$33-JP$33),(JO$33-JO35-150                                                                             )&lt;=0),"Birth-" &amp;JO34,""),"")
&amp;IFERROR(IF(AND((JO$33-JO35-150-Sheep!$R$351                                           )&gt;(JO$33-JP$33),(JO$33-JO35-150-Sheep!$R$351                                            )&lt;=0),"Wean-"&amp;JO34,""),"")
&amp;IFERROR(IF(AND((JO$33-JO35-150-Sheep!$R$352                                           )&gt;(JO$33-JP$33),(JO$33-JO35-150-Sheep!$R$352                                            )&lt;=0),"Alt1-"   &amp;JO34,""),"")
&amp;IFERROR(IF(AND((JO$33-JO35-150-Sheep!$R$353                                           )&gt;(JO$33-JP$33),(JO$33-JO35-150-Sheep!$R$353                                            )&lt;=0),"Alt2-"   &amp;JO34,""),"")</f>
        <v/>
      </c>
      <c r="JP36" s="274" t="str">
        <f xml:space="preserve">                    IF(AND((JP$33                                  -Sheep!$N$248                               )&gt;(JP$33-JQ$33),(JP$33                                  -Sheep!$N$248                                )&lt;=0),"Born","")
&amp;                   IF(AND((JP$33-Sheep!$R$351-Sheep!$N$248                                )&gt;(JP$33-JQ$33),(JP$33-Sheep!$R$351-Sheep!$N$248                                )&lt;=0),"WeanStd","")
&amp;                   IF(AND((JP$33-Sheep!$R$352-Sheep!$N$248                                )&gt;(JP$33-JQ$33),(JP$33-Sheep!$R$352-Sheep!$N$248                                )&lt;=0),"WeanAlt1","")
&amp;                   IF(AND((JP$33-Sheep!$R$353-Sheep!$N$248                                )&gt;(JP$33-JQ$33),(JP$33-Sheep!$R$353-Sheep!$N$248                                )&lt;=0),"WeanAlt2","")
&amp;IFERROR(IF(AND((JP$33-JP35                                                                                     )&gt;(JP$33-JQ$33),(JP$33-JP35                                                                                     )&lt;=0),"Join-"    &amp;JP34,""),"")
&amp;IFERROR(IF(AND((JP$33-JP35-INDEX(Sheep!$V$358:$V$365,JP34,1))&gt;(JP$33-JQ$33),(JP$33-JP35-INDEX(Sheep!$V$358:$V$365,JP34,1))&lt;=0),"Scan-"  &amp;JP34,""),"")
&amp;IFERROR(IF(AND((JP$33-JP35-150                                                                            )&gt;(JP$33-JQ$33),(JP$33-JP35-150                                                                             )&lt;=0),"Birth-" &amp;JP34,""),"")
&amp;IFERROR(IF(AND((JP$33-JP35-150-Sheep!$R$351                                           )&gt;(JP$33-JQ$33),(JP$33-JP35-150-Sheep!$R$351                                            )&lt;=0),"Wean-"&amp;JP34,""),"")
&amp;IFERROR(IF(AND((JP$33-JP35-150-Sheep!$R$352                                           )&gt;(JP$33-JQ$33),(JP$33-JP35-150-Sheep!$R$352                                            )&lt;=0),"Alt1-"   &amp;JP34,""),"")
&amp;IFERROR(IF(AND((JP$33-JP35-150-Sheep!$R$353                                           )&gt;(JP$33-JQ$33),(JP$33-JP35-150-Sheep!$R$353                                            )&lt;=0),"Alt2-"   &amp;JP34,""),"")</f>
        <v/>
      </c>
      <c r="JQ36" s="274" t="str">
        <f xml:space="preserve">                    IF(AND((JQ$33                                  -Sheep!$N$248                               )&gt;(JQ$33-JR$33),(JQ$33                                  -Sheep!$N$248                                )&lt;=0),"Born","")
&amp;                   IF(AND((JQ$33-Sheep!$R$351-Sheep!$N$248                                )&gt;(JQ$33-JR$33),(JQ$33-Sheep!$R$351-Sheep!$N$248                                )&lt;=0),"WeanStd","")
&amp;                   IF(AND((JQ$33-Sheep!$R$352-Sheep!$N$248                                )&gt;(JQ$33-JR$33),(JQ$33-Sheep!$R$352-Sheep!$N$248                                )&lt;=0),"WeanAlt1","")
&amp;                   IF(AND((JQ$33-Sheep!$R$353-Sheep!$N$248                                )&gt;(JQ$33-JR$33),(JQ$33-Sheep!$R$353-Sheep!$N$248                                )&lt;=0),"WeanAlt2","")
&amp;IFERROR(IF(AND((JQ$33-JQ35                                                                                     )&gt;(JQ$33-JR$33),(JQ$33-JQ35                                                                                     )&lt;=0),"Join-"    &amp;JQ34,""),"")
&amp;IFERROR(IF(AND((JQ$33-JQ35-INDEX(Sheep!$V$358:$V$365,JQ34,1))&gt;(JQ$33-JR$33),(JQ$33-JQ35-INDEX(Sheep!$V$358:$V$365,JQ34,1))&lt;=0),"Scan-"  &amp;JQ34,""),"")
&amp;IFERROR(IF(AND((JQ$33-JQ35-150                                                                            )&gt;(JQ$33-JR$33),(JQ$33-JQ35-150                                                                             )&lt;=0),"Birth-" &amp;JQ34,""),"")
&amp;IFERROR(IF(AND((JQ$33-JQ35-150-Sheep!$R$351                                           )&gt;(JQ$33-JR$33),(JQ$33-JQ35-150-Sheep!$R$351                                            )&lt;=0),"Wean-"&amp;JQ34,""),"")
&amp;IFERROR(IF(AND((JQ$33-JQ35-150-Sheep!$R$352                                           )&gt;(JQ$33-JR$33),(JQ$33-JQ35-150-Sheep!$R$352                                            )&lt;=0),"Alt1-"   &amp;JQ34,""),"")
&amp;IFERROR(IF(AND((JQ$33-JQ35-150-Sheep!$R$353                                           )&gt;(JQ$33-JR$33),(JQ$33-JQ35-150-Sheep!$R$353                                            )&lt;=0),"Alt2-"   &amp;JQ34,""),"")</f>
        <v/>
      </c>
      <c r="JR36" s="274" t="str">
        <f xml:space="preserve">                    IF(AND((JR$33                                  -Sheep!$N$248                               )&gt;(JR$33-JS$33),(JR$33                                  -Sheep!$N$248                                )&lt;=0),"Born","")
&amp;                   IF(AND((JR$33-Sheep!$R$351-Sheep!$N$248                                )&gt;(JR$33-JS$33),(JR$33-Sheep!$R$351-Sheep!$N$248                                )&lt;=0),"WeanStd","")
&amp;                   IF(AND((JR$33-Sheep!$R$352-Sheep!$N$248                                )&gt;(JR$33-JS$33),(JR$33-Sheep!$R$352-Sheep!$N$248                                )&lt;=0),"WeanAlt1","")
&amp;                   IF(AND((JR$33-Sheep!$R$353-Sheep!$N$248                                )&gt;(JR$33-JS$33),(JR$33-Sheep!$R$353-Sheep!$N$248                                )&lt;=0),"WeanAlt2","")
&amp;IFERROR(IF(AND((JR$33-JR35                                                                                     )&gt;(JR$33-JS$33),(JR$33-JR35                                                                                     )&lt;=0),"Join-"    &amp;JR34,""),"")
&amp;IFERROR(IF(AND((JR$33-JR35-INDEX(Sheep!$V$358:$V$365,JR34,1))&gt;(JR$33-JS$33),(JR$33-JR35-INDEX(Sheep!$V$358:$V$365,JR34,1))&lt;=0),"Scan-"  &amp;JR34,""),"")
&amp;IFERROR(IF(AND((JR$33-JR35-150                                                                            )&gt;(JR$33-JS$33),(JR$33-JR35-150                                                                             )&lt;=0),"Birth-" &amp;JR34,""),"")
&amp;IFERROR(IF(AND((JR$33-JR35-150-Sheep!$R$351                                           )&gt;(JR$33-JS$33),(JR$33-JR35-150-Sheep!$R$351                                            )&lt;=0),"Wean-"&amp;JR34,""),"")
&amp;IFERROR(IF(AND((JR$33-JR35-150-Sheep!$R$352                                           )&gt;(JR$33-JS$33),(JR$33-JR35-150-Sheep!$R$352                                            )&lt;=0),"Alt1-"   &amp;JR34,""),"")
&amp;IFERROR(IF(AND((JR$33-JR35-150-Sheep!$R$353                                           )&gt;(JR$33-JS$33),(JR$33-JR35-150-Sheep!$R$353                                            )&lt;=0),"Alt2-"   &amp;JR34,""),"")</f>
        <v>Scan-5</v>
      </c>
      <c r="JS36" s="274" t="str">
        <f xml:space="preserve">                    IF(AND((JS$33                                  -Sheep!$N$248                               )&gt;(JS$33-JT$33),(JS$33                                  -Sheep!$N$248                                )&lt;=0),"Born","")
&amp;                   IF(AND((JS$33-Sheep!$R$351-Sheep!$N$248                                )&gt;(JS$33-JT$33),(JS$33-Sheep!$R$351-Sheep!$N$248                                )&lt;=0),"WeanStd","")
&amp;                   IF(AND((JS$33-Sheep!$R$352-Sheep!$N$248                                )&gt;(JS$33-JT$33),(JS$33-Sheep!$R$352-Sheep!$N$248                                )&lt;=0),"WeanAlt1","")
&amp;                   IF(AND((JS$33-Sheep!$R$353-Sheep!$N$248                                )&gt;(JS$33-JT$33),(JS$33-Sheep!$R$353-Sheep!$N$248                                )&lt;=0),"WeanAlt2","")
&amp;IFERROR(IF(AND((JS$33-JS35                                                                                     )&gt;(JS$33-JT$33),(JS$33-JS35                                                                                     )&lt;=0),"Join-"    &amp;JS34,""),"")
&amp;IFERROR(IF(AND((JS$33-JS35-INDEX(Sheep!$V$358:$V$365,JS34,1))&gt;(JS$33-JT$33),(JS$33-JS35-INDEX(Sheep!$V$358:$V$365,JS34,1))&lt;=0),"Scan-"  &amp;JS34,""),"")
&amp;IFERROR(IF(AND((JS$33-JS35-150                                                                            )&gt;(JS$33-JT$33),(JS$33-JS35-150                                                                             )&lt;=0),"Birth-" &amp;JS34,""),"")
&amp;IFERROR(IF(AND((JS$33-JS35-150-Sheep!$R$351                                           )&gt;(JS$33-JT$33),(JS$33-JS35-150-Sheep!$R$351                                            )&lt;=0),"Wean-"&amp;JS34,""),"")
&amp;IFERROR(IF(AND((JS$33-JS35-150-Sheep!$R$352                                           )&gt;(JS$33-JT$33),(JS$33-JS35-150-Sheep!$R$352                                            )&lt;=0),"Alt1-"   &amp;JS34,""),"")
&amp;IFERROR(IF(AND((JS$33-JS35-150-Sheep!$R$353                                           )&gt;(JS$33-JT$33),(JS$33-JS35-150-Sheep!$R$353                                            )&lt;=0),"Alt2-"   &amp;JS34,""),"")</f>
        <v/>
      </c>
      <c r="JT36" s="274" t="str">
        <f xml:space="preserve">                    IF(AND((JT$33                                  -Sheep!$N$248                               )&gt;(JT$33-JU$33),(JT$33                                  -Sheep!$N$248                                )&lt;=0),"Born","")
&amp;                   IF(AND((JT$33-Sheep!$R$351-Sheep!$N$248                                )&gt;(JT$33-JU$33),(JT$33-Sheep!$R$351-Sheep!$N$248                                )&lt;=0),"WeanStd","")
&amp;                   IF(AND((JT$33-Sheep!$R$352-Sheep!$N$248                                )&gt;(JT$33-JU$33),(JT$33-Sheep!$R$352-Sheep!$N$248                                )&lt;=0),"WeanAlt1","")
&amp;                   IF(AND((JT$33-Sheep!$R$353-Sheep!$N$248                                )&gt;(JT$33-JU$33),(JT$33-Sheep!$R$353-Sheep!$N$248                                )&lt;=0),"WeanAlt2","")
&amp;IFERROR(IF(AND((JT$33-JT35                                                                                     )&gt;(JT$33-JU$33),(JT$33-JT35                                                                                     )&lt;=0),"Join-"    &amp;JT34,""),"")
&amp;IFERROR(IF(AND((JT$33-JT35-INDEX(Sheep!$V$358:$V$365,JT34,1))&gt;(JT$33-JU$33),(JT$33-JT35-INDEX(Sheep!$V$358:$V$365,JT34,1))&lt;=0),"Scan-"  &amp;JT34,""),"")
&amp;IFERROR(IF(AND((JT$33-JT35-150                                                                            )&gt;(JT$33-JU$33),(JT$33-JT35-150                                                                             )&lt;=0),"Birth-" &amp;JT34,""),"")
&amp;IFERROR(IF(AND((JT$33-JT35-150-Sheep!$R$351                                           )&gt;(JT$33-JU$33),(JT$33-JT35-150-Sheep!$R$351                                            )&lt;=0),"Wean-"&amp;JT34,""),"")
&amp;IFERROR(IF(AND((JT$33-JT35-150-Sheep!$R$352                                           )&gt;(JT$33-JU$33),(JT$33-JT35-150-Sheep!$R$352                                            )&lt;=0),"Alt1-"   &amp;JT34,""),"")
&amp;IFERROR(IF(AND((JT$33-JT35-150-Sheep!$R$353                                           )&gt;(JT$33-JU$33),(JT$33-JT35-150-Sheep!$R$353                                            )&lt;=0),"Alt2-"   &amp;JT34,""),"")</f>
        <v/>
      </c>
      <c r="JU36" s="274" t="str">
        <f xml:space="preserve">                    IF(AND((JU$33                                  -Sheep!$N$248                               )&gt;(JU$33-JV$33),(JU$33                                  -Sheep!$N$248                                )&lt;=0),"Born","")
&amp;                   IF(AND((JU$33-Sheep!$R$351-Sheep!$N$248                                )&gt;(JU$33-JV$33),(JU$33-Sheep!$R$351-Sheep!$N$248                                )&lt;=0),"WeanStd","")
&amp;                   IF(AND((JU$33-Sheep!$R$352-Sheep!$N$248                                )&gt;(JU$33-JV$33),(JU$33-Sheep!$R$352-Sheep!$N$248                                )&lt;=0),"WeanAlt1","")
&amp;                   IF(AND((JU$33-Sheep!$R$353-Sheep!$N$248                                )&gt;(JU$33-JV$33),(JU$33-Sheep!$R$353-Sheep!$N$248                                )&lt;=0),"WeanAlt2","")
&amp;IFERROR(IF(AND((JU$33-JU35                                                                                     )&gt;(JU$33-JV$33),(JU$33-JU35                                                                                     )&lt;=0),"Join-"    &amp;JU34,""),"")
&amp;IFERROR(IF(AND((JU$33-JU35-INDEX(Sheep!$V$358:$V$365,JU34,1))&gt;(JU$33-JV$33),(JU$33-JU35-INDEX(Sheep!$V$358:$V$365,JU34,1))&lt;=0),"Scan-"  &amp;JU34,""),"")
&amp;IFERROR(IF(AND((JU$33-JU35-150                                                                            )&gt;(JU$33-JV$33),(JU$33-JU35-150                                                                             )&lt;=0),"Birth-" &amp;JU34,""),"")
&amp;IFERROR(IF(AND((JU$33-JU35-150-Sheep!$R$351                                           )&gt;(JU$33-JV$33),(JU$33-JU35-150-Sheep!$R$351                                            )&lt;=0),"Wean-"&amp;JU34,""),"")
&amp;IFERROR(IF(AND((JU$33-JU35-150-Sheep!$R$352                                           )&gt;(JU$33-JV$33),(JU$33-JU35-150-Sheep!$R$352                                            )&lt;=0),"Alt1-"   &amp;JU34,""),"")
&amp;IFERROR(IF(AND((JU$33-JU35-150-Sheep!$R$353                                           )&gt;(JU$33-JV$33),(JU$33-JU35-150-Sheep!$R$353                                            )&lt;=0),"Alt2-"   &amp;JU34,""),"")</f>
        <v/>
      </c>
      <c r="JV36" s="274" t="str">
        <f xml:space="preserve">                    IF(AND((JV$33                                  -Sheep!$N$248                               )&gt;(JV$33-JW$33),(JV$33                                  -Sheep!$N$248                                )&lt;=0),"Born","")
&amp;                   IF(AND((JV$33-Sheep!$R$351-Sheep!$N$248                                )&gt;(JV$33-JW$33),(JV$33-Sheep!$R$351-Sheep!$N$248                                )&lt;=0),"WeanStd","")
&amp;                   IF(AND((JV$33-Sheep!$R$352-Sheep!$N$248                                )&gt;(JV$33-JW$33),(JV$33-Sheep!$R$352-Sheep!$N$248                                )&lt;=0),"WeanAlt1","")
&amp;                   IF(AND((JV$33-Sheep!$R$353-Sheep!$N$248                                )&gt;(JV$33-JW$33),(JV$33-Sheep!$R$353-Sheep!$N$248                                )&lt;=0),"WeanAlt2","")
&amp;IFERROR(IF(AND((JV$33-JV35                                                                                     )&gt;(JV$33-JW$33),(JV$33-JV35                                                                                     )&lt;=0),"Join-"    &amp;JV34,""),"")
&amp;IFERROR(IF(AND((JV$33-JV35-INDEX(Sheep!$V$358:$V$365,JV34,1))&gt;(JV$33-JW$33),(JV$33-JV35-INDEX(Sheep!$V$358:$V$365,JV34,1))&lt;=0),"Scan-"  &amp;JV34,""),"")
&amp;IFERROR(IF(AND((JV$33-JV35-150                                                                            )&gt;(JV$33-JW$33),(JV$33-JV35-150                                                                             )&lt;=0),"Birth-" &amp;JV34,""),"")
&amp;IFERROR(IF(AND((JV$33-JV35-150-Sheep!$R$351                                           )&gt;(JV$33-JW$33),(JV$33-JV35-150-Sheep!$R$351                                            )&lt;=0),"Wean-"&amp;JV34,""),"")
&amp;IFERROR(IF(AND((JV$33-JV35-150-Sheep!$R$352                                           )&gt;(JV$33-JW$33),(JV$33-JV35-150-Sheep!$R$352                                            )&lt;=0),"Alt1-"   &amp;JV34,""),"")
&amp;IFERROR(IF(AND((JV$33-JV35-150-Sheep!$R$353                                           )&gt;(JV$33-JW$33),(JV$33-JV35-150-Sheep!$R$353                                            )&lt;=0),"Alt2-"   &amp;JV34,""),"")</f>
        <v/>
      </c>
      <c r="JW36" s="274" t="str">
        <f xml:space="preserve">                    IF(AND((JW$33                                  -Sheep!$N$248                               )&gt;(JW$33-JX$33),(JW$33                                  -Sheep!$N$248                                )&lt;=0),"Born","")
&amp;                   IF(AND((JW$33-Sheep!$R$351-Sheep!$N$248                                )&gt;(JW$33-JX$33),(JW$33-Sheep!$R$351-Sheep!$N$248                                )&lt;=0),"WeanStd","")
&amp;                   IF(AND((JW$33-Sheep!$R$352-Sheep!$N$248                                )&gt;(JW$33-JX$33),(JW$33-Sheep!$R$352-Sheep!$N$248                                )&lt;=0),"WeanAlt1","")
&amp;                   IF(AND((JW$33-Sheep!$R$353-Sheep!$N$248                                )&gt;(JW$33-JX$33),(JW$33-Sheep!$R$353-Sheep!$N$248                                )&lt;=0),"WeanAlt2","")
&amp;IFERROR(IF(AND((JW$33-JW35                                                                                     )&gt;(JW$33-JX$33),(JW$33-JW35                                                                                     )&lt;=0),"Join-"    &amp;JW34,""),"")
&amp;IFERROR(IF(AND((JW$33-JW35-INDEX(Sheep!$V$358:$V$365,JW34,1))&gt;(JW$33-JX$33),(JW$33-JW35-INDEX(Sheep!$V$358:$V$365,JW34,1))&lt;=0),"Scan-"  &amp;JW34,""),"")
&amp;IFERROR(IF(AND((JW$33-JW35-150                                                                            )&gt;(JW$33-JX$33),(JW$33-JW35-150                                                                             )&lt;=0),"Birth-" &amp;JW34,""),"")
&amp;IFERROR(IF(AND((JW$33-JW35-150-Sheep!$R$351                                           )&gt;(JW$33-JX$33),(JW$33-JW35-150-Sheep!$R$351                                            )&lt;=0),"Wean-"&amp;JW34,""),"")
&amp;IFERROR(IF(AND((JW$33-JW35-150-Sheep!$R$352                                           )&gt;(JW$33-JX$33),(JW$33-JW35-150-Sheep!$R$352                                            )&lt;=0),"Alt1-"   &amp;JW34,""),"")
&amp;IFERROR(IF(AND((JW$33-JW35-150-Sheep!$R$353                                           )&gt;(JW$33-JX$33),(JW$33-JW35-150-Sheep!$R$353                                            )&lt;=0),"Alt2-"   &amp;JW34,""),"")</f>
        <v/>
      </c>
      <c r="JX36" s="274" t="str">
        <f xml:space="preserve">                    IF(AND((JX$33                                  -Sheep!$N$248                               )&gt;(JX$33-JY$33),(JX$33                                  -Sheep!$N$248                                )&lt;=0),"Born","")
&amp;                   IF(AND((JX$33-Sheep!$R$351-Sheep!$N$248                                )&gt;(JX$33-JY$33),(JX$33-Sheep!$R$351-Sheep!$N$248                                )&lt;=0),"WeanStd","")
&amp;                   IF(AND((JX$33-Sheep!$R$352-Sheep!$N$248                                )&gt;(JX$33-JY$33),(JX$33-Sheep!$R$352-Sheep!$N$248                                )&lt;=0),"WeanAlt1","")
&amp;                   IF(AND((JX$33-Sheep!$R$353-Sheep!$N$248                                )&gt;(JX$33-JY$33),(JX$33-Sheep!$R$353-Sheep!$N$248                                )&lt;=0),"WeanAlt2","")
&amp;IFERROR(IF(AND((JX$33-JX35                                                                                     )&gt;(JX$33-JY$33),(JX$33-JX35                                                                                     )&lt;=0),"Join-"    &amp;JX34,""),"")
&amp;IFERROR(IF(AND((JX$33-JX35-INDEX(Sheep!$V$358:$V$365,JX34,1))&gt;(JX$33-JY$33),(JX$33-JX35-INDEX(Sheep!$V$358:$V$365,JX34,1))&lt;=0),"Scan-"  &amp;JX34,""),"")
&amp;IFERROR(IF(AND((JX$33-JX35-150                                                                            )&gt;(JX$33-JY$33),(JX$33-JX35-150                                                                             )&lt;=0),"Birth-" &amp;JX34,""),"")
&amp;IFERROR(IF(AND((JX$33-JX35-150-Sheep!$R$351                                           )&gt;(JX$33-JY$33),(JX$33-JX35-150-Sheep!$R$351                                            )&lt;=0),"Wean-"&amp;JX34,""),"")
&amp;IFERROR(IF(AND((JX$33-JX35-150-Sheep!$R$352                                           )&gt;(JX$33-JY$33),(JX$33-JX35-150-Sheep!$R$352                                            )&lt;=0),"Alt1-"   &amp;JX34,""),"")
&amp;IFERROR(IF(AND((JX$33-JX35-150-Sheep!$R$353                                           )&gt;(JX$33-JY$33),(JX$33-JX35-150-Sheep!$R$353                                            )&lt;=0),"Alt2-"   &amp;JX34,""),"")</f>
        <v/>
      </c>
      <c r="JY36" s="274" t="str">
        <f xml:space="preserve">                    IF(AND((JY$33                                  -Sheep!$N$248                               )&gt;(JY$33-JZ$33),(JY$33                                  -Sheep!$N$248                                )&lt;=0),"Born","")
&amp;                   IF(AND((JY$33-Sheep!$R$351-Sheep!$N$248                                )&gt;(JY$33-JZ$33),(JY$33-Sheep!$R$351-Sheep!$N$248                                )&lt;=0),"WeanStd","")
&amp;                   IF(AND((JY$33-Sheep!$R$352-Sheep!$N$248                                )&gt;(JY$33-JZ$33),(JY$33-Sheep!$R$352-Sheep!$N$248                                )&lt;=0),"WeanAlt1","")
&amp;                   IF(AND((JY$33-Sheep!$R$353-Sheep!$N$248                                )&gt;(JY$33-JZ$33),(JY$33-Sheep!$R$353-Sheep!$N$248                                )&lt;=0),"WeanAlt2","")
&amp;IFERROR(IF(AND((JY$33-JY35                                                                                     )&gt;(JY$33-JZ$33),(JY$33-JY35                                                                                     )&lt;=0),"Join-"    &amp;JY34,""),"")
&amp;IFERROR(IF(AND((JY$33-JY35-INDEX(Sheep!$V$358:$V$365,JY34,1))&gt;(JY$33-JZ$33),(JY$33-JY35-INDEX(Sheep!$V$358:$V$365,JY34,1))&lt;=0),"Scan-"  &amp;JY34,""),"")
&amp;IFERROR(IF(AND((JY$33-JY35-150                                                                            )&gt;(JY$33-JZ$33),(JY$33-JY35-150                                                                             )&lt;=0),"Birth-" &amp;JY34,""),"")
&amp;IFERROR(IF(AND((JY$33-JY35-150-Sheep!$R$351                                           )&gt;(JY$33-JZ$33),(JY$33-JY35-150-Sheep!$R$351                                            )&lt;=0),"Wean-"&amp;JY34,""),"")
&amp;IFERROR(IF(AND((JY$33-JY35-150-Sheep!$R$352                                           )&gt;(JY$33-JZ$33),(JY$33-JY35-150-Sheep!$R$352                                            )&lt;=0),"Alt1-"   &amp;JY34,""),"")
&amp;IFERROR(IF(AND((JY$33-JY35-150-Sheep!$R$353                                           )&gt;(JY$33-JZ$33),(JY$33-JY35-150-Sheep!$R$353                                            )&lt;=0),"Alt2-"   &amp;JY34,""),"")</f>
        <v/>
      </c>
      <c r="JZ36" s="274" t="str">
        <f xml:space="preserve">                    IF(AND((JZ$33                                  -Sheep!$N$248                               )&gt;(JZ$33-KA$33),(JZ$33                                  -Sheep!$N$248                                )&lt;=0),"Born","")
&amp;                   IF(AND((JZ$33-Sheep!$R$351-Sheep!$N$248                                )&gt;(JZ$33-KA$33),(JZ$33-Sheep!$R$351-Sheep!$N$248                                )&lt;=0),"WeanStd","")
&amp;                   IF(AND((JZ$33-Sheep!$R$352-Sheep!$N$248                                )&gt;(JZ$33-KA$33),(JZ$33-Sheep!$R$352-Sheep!$N$248                                )&lt;=0),"WeanAlt1","")
&amp;                   IF(AND((JZ$33-Sheep!$R$353-Sheep!$N$248                                )&gt;(JZ$33-KA$33),(JZ$33-Sheep!$R$353-Sheep!$N$248                                )&lt;=0),"WeanAlt2","")
&amp;IFERROR(IF(AND((JZ$33-JZ35                                                                                     )&gt;(JZ$33-KA$33),(JZ$33-JZ35                                                                                     )&lt;=0),"Join-"    &amp;JZ34,""),"")
&amp;IFERROR(IF(AND((JZ$33-JZ35-INDEX(Sheep!$V$358:$V$365,JZ34,1))&gt;(JZ$33-KA$33),(JZ$33-JZ35-INDEX(Sheep!$V$358:$V$365,JZ34,1))&lt;=0),"Scan-"  &amp;JZ34,""),"")
&amp;IFERROR(IF(AND((JZ$33-JZ35-150                                                                            )&gt;(JZ$33-KA$33),(JZ$33-JZ35-150                                                                             )&lt;=0),"Birth-" &amp;JZ34,""),"")
&amp;IFERROR(IF(AND((JZ$33-JZ35-150-Sheep!$R$351                                           )&gt;(JZ$33-KA$33),(JZ$33-JZ35-150-Sheep!$R$351                                            )&lt;=0),"Wean-"&amp;JZ34,""),"")
&amp;IFERROR(IF(AND((JZ$33-JZ35-150-Sheep!$R$352                                           )&gt;(JZ$33-KA$33),(JZ$33-JZ35-150-Sheep!$R$352                                            )&lt;=0),"Alt1-"   &amp;JZ34,""),"")
&amp;IFERROR(IF(AND((JZ$33-JZ35-150-Sheep!$R$353                                           )&gt;(JZ$33-KA$33),(JZ$33-JZ35-150-Sheep!$R$353                                            )&lt;=0),"Alt2-"   &amp;JZ34,""),"")</f>
        <v/>
      </c>
      <c r="KA36" s="274" t="str">
        <f xml:space="preserve">                    IF(AND((KA$33                                  -Sheep!$N$248                               )&gt;(KA$33-KB$33),(KA$33                                  -Sheep!$N$248                                )&lt;=0),"Born","")
&amp;                   IF(AND((KA$33-Sheep!$R$351-Sheep!$N$248                                )&gt;(KA$33-KB$33),(KA$33-Sheep!$R$351-Sheep!$N$248                                )&lt;=0),"WeanStd","")
&amp;                   IF(AND((KA$33-Sheep!$R$352-Sheep!$N$248                                )&gt;(KA$33-KB$33),(KA$33-Sheep!$R$352-Sheep!$N$248                                )&lt;=0),"WeanAlt1","")
&amp;                   IF(AND((KA$33-Sheep!$R$353-Sheep!$N$248                                )&gt;(KA$33-KB$33),(KA$33-Sheep!$R$353-Sheep!$N$248                                )&lt;=0),"WeanAlt2","")
&amp;IFERROR(IF(AND((KA$33-KA35                                                                                     )&gt;(KA$33-KB$33),(KA$33-KA35                                                                                     )&lt;=0),"Join-"    &amp;KA34,""),"")
&amp;IFERROR(IF(AND((KA$33-KA35-INDEX(Sheep!$V$358:$V$365,KA34,1))&gt;(KA$33-KB$33),(KA$33-KA35-INDEX(Sheep!$V$358:$V$365,KA34,1))&lt;=0),"Scan-"  &amp;KA34,""),"")
&amp;IFERROR(IF(AND((KA$33-KA35-150                                                                            )&gt;(KA$33-KB$33),(KA$33-KA35-150                                                                             )&lt;=0),"Birth-" &amp;KA34,""),"")
&amp;IFERROR(IF(AND((KA$33-KA35-150-Sheep!$R$351                                           )&gt;(KA$33-KB$33),(KA$33-KA35-150-Sheep!$R$351                                            )&lt;=0),"Wean-"&amp;KA34,""),"")
&amp;IFERROR(IF(AND((KA$33-KA35-150-Sheep!$R$352                                           )&gt;(KA$33-KB$33),(KA$33-KA35-150-Sheep!$R$352                                            )&lt;=0),"Alt1-"   &amp;KA34,""),"")
&amp;IFERROR(IF(AND((KA$33-KA35-150-Sheep!$R$353                                           )&gt;(KA$33-KB$33),(KA$33-KA35-150-Sheep!$R$353                                            )&lt;=0),"Alt2-"   &amp;KA34,""),"")</f>
        <v/>
      </c>
      <c r="KB36" s="274" t="str">
        <f xml:space="preserve">                    IF(AND((KB$33                                  -Sheep!$N$248                               )&gt;(KB$33-KC$33),(KB$33                                  -Sheep!$N$248                                )&lt;=0),"Born","")
&amp;                   IF(AND((KB$33-Sheep!$R$351-Sheep!$N$248                                )&gt;(KB$33-KC$33),(KB$33-Sheep!$R$351-Sheep!$N$248                                )&lt;=0),"WeanStd","")
&amp;                   IF(AND((KB$33-Sheep!$R$352-Sheep!$N$248                                )&gt;(KB$33-KC$33),(KB$33-Sheep!$R$352-Sheep!$N$248                                )&lt;=0),"WeanAlt1","")
&amp;                   IF(AND((KB$33-Sheep!$R$353-Sheep!$N$248                                )&gt;(KB$33-KC$33),(KB$33-Sheep!$R$353-Sheep!$N$248                                )&lt;=0),"WeanAlt2","")
&amp;IFERROR(IF(AND((KB$33-KB35                                                                                     )&gt;(KB$33-KC$33),(KB$33-KB35                                                                                     )&lt;=0),"Join-"    &amp;KB34,""),"")
&amp;IFERROR(IF(AND((KB$33-KB35-INDEX(Sheep!$V$358:$V$365,KB34,1))&gt;(KB$33-KC$33),(KB$33-KB35-INDEX(Sheep!$V$358:$V$365,KB34,1))&lt;=0),"Scan-"  &amp;KB34,""),"")
&amp;IFERROR(IF(AND((KB$33-KB35-150                                                                            )&gt;(KB$33-KC$33),(KB$33-KB35-150                                                                             )&lt;=0),"Birth-" &amp;KB34,""),"")
&amp;IFERROR(IF(AND((KB$33-KB35-150-Sheep!$R$351                                           )&gt;(KB$33-KC$33),(KB$33-KB35-150-Sheep!$R$351                                            )&lt;=0),"Wean-"&amp;KB34,""),"")
&amp;IFERROR(IF(AND((KB$33-KB35-150-Sheep!$R$352                                           )&gt;(KB$33-KC$33),(KB$33-KB35-150-Sheep!$R$352                                            )&lt;=0),"Alt1-"   &amp;KB34,""),"")
&amp;IFERROR(IF(AND((KB$33-KB35-150-Sheep!$R$353                                           )&gt;(KB$33-KC$33),(KB$33-KB35-150-Sheep!$R$353                                            )&lt;=0),"Alt2-"   &amp;KB34,""),"")</f>
        <v/>
      </c>
      <c r="KC36" s="274" t="str">
        <f xml:space="preserve">                    IF(AND((KC$33                                  -Sheep!$N$248                               )&gt;(KC$33-KD$33),(KC$33                                  -Sheep!$N$248                                )&lt;=0),"Born","")
&amp;                   IF(AND((KC$33-Sheep!$R$351-Sheep!$N$248                                )&gt;(KC$33-KD$33),(KC$33-Sheep!$R$351-Sheep!$N$248                                )&lt;=0),"WeanStd","")
&amp;                   IF(AND((KC$33-Sheep!$R$352-Sheep!$N$248                                )&gt;(KC$33-KD$33),(KC$33-Sheep!$R$352-Sheep!$N$248                                )&lt;=0),"WeanAlt1","")
&amp;                   IF(AND((KC$33-Sheep!$R$353-Sheep!$N$248                                )&gt;(KC$33-KD$33),(KC$33-Sheep!$R$353-Sheep!$N$248                                )&lt;=0),"WeanAlt2","")
&amp;IFERROR(IF(AND((KC$33-KC35                                                                                     )&gt;(KC$33-KD$33),(KC$33-KC35                                                                                     )&lt;=0),"Join-"    &amp;KC34,""),"")
&amp;IFERROR(IF(AND((KC$33-KC35-INDEX(Sheep!$V$358:$V$365,KC34,1))&gt;(KC$33-KD$33),(KC$33-KC35-INDEX(Sheep!$V$358:$V$365,KC34,1))&lt;=0),"Scan-"  &amp;KC34,""),"")
&amp;IFERROR(IF(AND((KC$33-KC35-150                                                                            )&gt;(KC$33-KD$33),(KC$33-KC35-150                                                                             )&lt;=0),"Birth-" &amp;KC34,""),"")
&amp;IFERROR(IF(AND((KC$33-KC35-150-Sheep!$R$351                                           )&gt;(KC$33-KD$33),(KC$33-KC35-150-Sheep!$R$351                                            )&lt;=0),"Wean-"&amp;KC34,""),"")
&amp;IFERROR(IF(AND((KC$33-KC35-150-Sheep!$R$352                                           )&gt;(KC$33-KD$33),(KC$33-KC35-150-Sheep!$R$352                                            )&lt;=0),"Alt1-"   &amp;KC34,""),"")
&amp;IFERROR(IF(AND((KC$33-KC35-150-Sheep!$R$353                                           )&gt;(KC$33-KD$33),(KC$33-KC35-150-Sheep!$R$353                                            )&lt;=0),"Alt2-"   &amp;KC34,""),"")</f>
        <v/>
      </c>
      <c r="KD36" s="274" t="str">
        <f xml:space="preserve">                    IF(AND((KD$33                                  -Sheep!$N$248                               )&gt;(KD$33-KE$33),(KD$33                                  -Sheep!$N$248                                )&lt;=0),"Born","")
&amp;                   IF(AND((KD$33-Sheep!$R$351-Sheep!$N$248                                )&gt;(KD$33-KE$33),(KD$33-Sheep!$R$351-Sheep!$N$248                                )&lt;=0),"WeanStd","")
&amp;                   IF(AND((KD$33-Sheep!$R$352-Sheep!$N$248                                )&gt;(KD$33-KE$33),(KD$33-Sheep!$R$352-Sheep!$N$248                                )&lt;=0),"WeanAlt1","")
&amp;                   IF(AND((KD$33-Sheep!$R$353-Sheep!$N$248                                )&gt;(KD$33-KE$33),(KD$33-Sheep!$R$353-Sheep!$N$248                                )&lt;=0),"WeanAlt2","")
&amp;IFERROR(IF(AND((KD$33-KD35                                                                                     )&gt;(KD$33-KE$33),(KD$33-KD35                                                                                     )&lt;=0),"Join-"    &amp;KD34,""),"")
&amp;IFERROR(IF(AND((KD$33-KD35-INDEX(Sheep!$V$358:$V$365,KD34,1))&gt;(KD$33-KE$33),(KD$33-KD35-INDEX(Sheep!$V$358:$V$365,KD34,1))&lt;=0),"Scan-"  &amp;KD34,""),"")
&amp;IFERROR(IF(AND((KD$33-KD35-150                                                                            )&gt;(KD$33-KE$33),(KD$33-KD35-150                                                                             )&lt;=0),"Birth-" &amp;KD34,""),"")
&amp;IFERROR(IF(AND((KD$33-KD35-150-Sheep!$R$351                                           )&gt;(KD$33-KE$33),(KD$33-KD35-150-Sheep!$R$351                                            )&lt;=0),"Wean-"&amp;KD34,""),"")
&amp;IFERROR(IF(AND((KD$33-KD35-150-Sheep!$R$352                                           )&gt;(KD$33-KE$33),(KD$33-KD35-150-Sheep!$R$352                                            )&lt;=0),"Alt1-"   &amp;KD34,""),"")
&amp;IFERROR(IF(AND((KD$33-KD35-150-Sheep!$R$353                                           )&gt;(KD$33-KE$33),(KD$33-KD35-150-Sheep!$R$353                                            )&lt;=0),"Alt2-"   &amp;KD34,""),"")</f>
        <v>Birth-5</v>
      </c>
      <c r="KE36" s="274" t="str">
        <f xml:space="preserve">                    IF(AND((KE$33                                  -Sheep!$N$248                               )&gt;(KE$33-KF$33),(KE$33                                  -Sheep!$N$248                                )&lt;=0),"Born","")
&amp;                   IF(AND((KE$33-Sheep!$R$351-Sheep!$N$248                                )&gt;(KE$33-KF$33),(KE$33-Sheep!$R$351-Sheep!$N$248                                )&lt;=0),"WeanStd","")
&amp;                   IF(AND((KE$33-Sheep!$R$352-Sheep!$N$248                                )&gt;(KE$33-KF$33),(KE$33-Sheep!$R$352-Sheep!$N$248                                )&lt;=0),"WeanAlt1","")
&amp;                   IF(AND((KE$33-Sheep!$R$353-Sheep!$N$248                                )&gt;(KE$33-KF$33),(KE$33-Sheep!$R$353-Sheep!$N$248                                )&lt;=0),"WeanAlt2","")
&amp;IFERROR(IF(AND((KE$33-KE35                                                                                     )&gt;(KE$33-KF$33),(KE$33-KE35                                                                                     )&lt;=0),"Join-"    &amp;KE34,""),"")
&amp;IFERROR(IF(AND((KE$33-KE35-INDEX(Sheep!$V$358:$V$365,KE34,1))&gt;(KE$33-KF$33),(KE$33-KE35-INDEX(Sheep!$V$358:$V$365,KE34,1))&lt;=0),"Scan-"  &amp;KE34,""),"")
&amp;IFERROR(IF(AND((KE$33-KE35-150                                                                            )&gt;(KE$33-KF$33),(KE$33-KE35-150                                                                             )&lt;=0),"Birth-" &amp;KE34,""),"")
&amp;IFERROR(IF(AND((KE$33-KE35-150-Sheep!$R$351                                           )&gt;(KE$33-KF$33),(KE$33-KE35-150-Sheep!$R$351                                            )&lt;=0),"Wean-"&amp;KE34,""),"")
&amp;IFERROR(IF(AND((KE$33-KE35-150-Sheep!$R$352                                           )&gt;(KE$33-KF$33),(KE$33-KE35-150-Sheep!$R$352                                            )&lt;=0),"Alt1-"   &amp;KE34,""),"")
&amp;IFERROR(IF(AND((KE$33-KE35-150-Sheep!$R$353                                           )&gt;(KE$33-KF$33),(KE$33-KE35-150-Sheep!$R$353                                            )&lt;=0),"Alt2-"   &amp;KE34,""),"")</f>
        <v/>
      </c>
      <c r="KF36" s="274" t="str">
        <f xml:space="preserve">                    IF(AND((KF$33                                  -Sheep!$N$248                               )&gt;(KF$33-KG$33),(KF$33                                  -Sheep!$N$248                                )&lt;=0),"Born","")
&amp;                   IF(AND((KF$33-Sheep!$R$351-Sheep!$N$248                                )&gt;(KF$33-KG$33),(KF$33-Sheep!$R$351-Sheep!$N$248                                )&lt;=0),"WeanStd","")
&amp;                   IF(AND((KF$33-Sheep!$R$352-Sheep!$N$248                                )&gt;(KF$33-KG$33),(KF$33-Sheep!$R$352-Sheep!$N$248                                )&lt;=0),"WeanAlt1","")
&amp;                   IF(AND((KF$33-Sheep!$R$353-Sheep!$N$248                                )&gt;(KF$33-KG$33),(KF$33-Sheep!$R$353-Sheep!$N$248                                )&lt;=0),"WeanAlt2","")
&amp;IFERROR(IF(AND((KF$33-KF35                                                                                     )&gt;(KF$33-KG$33),(KF$33-KF35                                                                                     )&lt;=0),"Join-"    &amp;KF34,""),"")
&amp;IFERROR(IF(AND((KF$33-KF35-INDEX(Sheep!$V$358:$V$365,KF34,1))&gt;(KF$33-KG$33),(KF$33-KF35-INDEX(Sheep!$V$358:$V$365,KF34,1))&lt;=0),"Scan-"  &amp;KF34,""),"")
&amp;IFERROR(IF(AND((KF$33-KF35-150                                                                            )&gt;(KF$33-KG$33),(KF$33-KF35-150                                                                             )&lt;=0),"Birth-" &amp;KF34,""),"")
&amp;IFERROR(IF(AND((KF$33-KF35-150-Sheep!$R$351                                           )&gt;(KF$33-KG$33),(KF$33-KF35-150-Sheep!$R$351                                            )&lt;=0),"Wean-"&amp;KF34,""),"")
&amp;IFERROR(IF(AND((KF$33-KF35-150-Sheep!$R$352                                           )&gt;(KF$33-KG$33),(KF$33-KF35-150-Sheep!$R$352                                            )&lt;=0),"Alt1-"   &amp;KF34,""),"")
&amp;IFERROR(IF(AND((KF$33-KF35-150-Sheep!$R$353                                           )&gt;(KF$33-KG$33),(KF$33-KF35-150-Sheep!$R$353                                            )&lt;=0),"Alt2-"   &amp;KF34,""),"")</f>
        <v/>
      </c>
      <c r="KG36" s="274" t="str">
        <f xml:space="preserve">                    IF(AND((KG$33                                  -Sheep!$N$248                               )&gt;(KG$33-KH$33),(KG$33                                  -Sheep!$N$248                                )&lt;=0),"Born","")
&amp;                   IF(AND((KG$33-Sheep!$R$351-Sheep!$N$248                                )&gt;(KG$33-KH$33),(KG$33-Sheep!$R$351-Sheep!$N$248                                )&lt;=0),"WeanStd","")
&amp;                   IF(AND((KG$33-Sheep!$R$352-Sheep!$N$248                                )&gt;(KG$33-KH$33),(KG$33-Sheep!$R$352-Sheep!$N$248                                )&lt;=0),"WeanAlt1","")
&amp;                   IF(AND((KG$33-Sheep!$R$353-Sheep!$N$248                                )&gt;(KG$33-KH$33),(KG$33-Sheep!$R$353-Sheep!$N$248                                )&lt;=0),"WeanAlt2","")
&amp;IFERROR(IF(AND((KG$33-KG35                                                                                     )&gt;(KG$33-KH$33),(KG$33-KG35                                                                                     )&lt;=0),"Join-"    &amp;KG34,""),"")
&amp;IFERROR(IF(AND((KG$33-KG35-INDEX(Sheep!$V$358:$V$365,KG34,1))&gt;(KG$33-KH$33),(KG$33-KG35-INDEX(Sheep!$V$358:$V$365,KG34,1))&lt;=0),"Scan-"  &amp;KG34,""),"")
&amp;IFERROR(IF(AND((KG$33-KG35-150                                                                            )&gt;(KG$33-KH$33),(KG$33-KG35-150                                                                             )&lt;=0),"Birth-" &amp;KG34,""),"")
&amp;IFERROR(IF(AND((KG$33-KG35-150-Sheep!$R$351                                           )&gt;(KG$33-KH$33),(KG$33-KG35-150-Sheep!$R$351                                            )&lt;=0),"Wean-"&amp;KG34,""),"")
&amp;IFERROR(IF(AND((KG$33-KG35-150-Sheep!$R$352                                           )&gt;(KG$33-KH$33),(KG$33-KG35-150-Sheep!$R$352                                            )&lt;=0),"Alt1-"   &amp;KG34,""),"")
&amp;IFERROR(IF(AND((KG$33-KG35-150-Sheep!$R$353                                           )&gt;(KG$33-KH$33),(KG$33-KG35-150-Sheep!$R$353                                            )&lt;=0),"Alt2-"   &amp;KG34,""),"")</f>
        <v/>
      </c>
      <c r="KH36" s="274" t="str">
        <f xml:space="preserve">                    IF(AND((KH$33                                  -Sheep!$N$248                               )&gt;(KH$33-KI$33),(KH$33                                  -Sheep!$N$248                                )&lt;=0),"Born","")
&amp;                   IF(AND((KH$33-Sheep!$R$351-Sheep!$N$248                                )&gt;(KH$33-KI$33),(KH$33-Sheep!$R$351-Sheep!$N$248                                )&lt;=0),"WeanStd","")
&amp;                   IF(AND((KH$33-Sheep!$R$352-Sheep!$N$248                                )&gt;(KH$33-KI$33),(KH$33-Sheep!$R$352-Sheep!$N$248                                )&lt;=0),"WeanAlt1","")
&amp;                   IF(AND((KH$33-Sheep!$R$353-Sheep!$N$248                                )&gt;(KH$33-KI$33),(KH$33-Sheep!$R$353-Sheep!$N$248                                )&lt;=0),"WeanAlt2","")
&amp;IFERROR(IF(AND((KH$33-KH35                                                                                     )&gt;(KH$33-KI$33),(KH$33-KH35                                                                                     )&lt;=0),"Join-"    &amp;KH34,""),"")
&amp;IFERROR(IF(AND((KH$33-KH35-INDEX(Sheep!$V$358:$V$365,KH34,1))&gt;(KH$33-KI$33),(KH$33-KH35-INDEX(Sheep!$V$358:$V$365,KH34,1))&lt;=0),"Scan-"  &amp;KH34,""),"")
&amp;IFERROR(IF(AND((KH$33-KH35-150                                                                            )&gt;(KH$33-KI$33),(KH$33-KH35-150                                                                             )&lt;=0),"Birth-" &amp;KH34,""),"")
&amp;IFERROR(IF(AND((KH$33-KH35-150-Sheep!$R$351                                           )&gt;(KH$33-KI$33),(KH$33-KH35-150-Sheep!$R$351                                            )&lt;=0),"Wean-"&amp;KH34,""),"")
&amp;IFERROR(IF(AND((KH$33-KH35-150-Sheep!$R$352                                           )&gt;(KH$33-KI$33),(KH$33-KH35-150-Sheep!$R$352                                            )&lt;=0),"Alt1-"   &amp;KH34,""),"")
&amp;IFERROR(IF(AND((KH$33-KH35-150-Sheep!$R$353                                           )&gt;(KH$33-KI$33),(KH$33-KH35-150-Sheep!$R$353                                            )&lt;=0),"Alt2-"   &amp;KH34,""),"")</f>
        <v/>
      </c>
      <c r="KI36" s="274" t="str">
        <f xml:space="preserve">                    IF(AND((KI$33                                  -Sheep!$N$248                               )&gt;(KI$33-KJ$33),(KI$33                                  -Sheep!$N$248                                )&lt;=0),"Born","")
&amp;                   IF(AND((KI$33-Sheep!$R$351-Sheep!$N$248                                )&gt;(KI$33-KJ$33),(KI$33-Sheep!$R$351-Sheep!$N$248                                )&lt;=0),"WeanStd","")
&amp;                   IF(AND((KI$33-Sheep!$R$352-Sheep!$N$248                                )&gt;(KI$33-KJ$33),(KI$33-Sheep!$R$352-Sheep!$N$248                                )&lt;=0),"WeanAlt1","")
&amp;                   IF(AND((KI$33-Sheep!$R$353-Sheep!$N$248                                )&gt;(KI$33-KJ$33),(KI$33-Sheep!$R$353-Sheep!$N$248                                )&lt;=0),"WeanAlt2","")
&amp;IFERROR(IF(AND((KI$33-KI35                                                                                     )&gt;(KI$33-KJ$33),(KI$33-KI35                                                                                     )&lt;=0),"Join-"    &amp;KI34,""),"")
&amp;IFERROR(IF(AND((KI$33-KI35-INDEX(Sheep!$V$358:$V$365,KI34,1))&gt;(KI$33-KJ$33),(KI$33-KI35-INDEX(Sheep!$V$358:$V$365,KI34,1))&lt;=0),"Scan-"  &amp;KI34,""),"")
&amp;IFERROR(IF(AND((KI$33-KI35-150                                                                            )&gt;(KI$33-KJ$33),(KI$33-KI35-150                                                                             )&lt;=0),"Birth-" &amp;KI34,""),"")
&amp;IFERROR(IF(AND((KI$33-KI35-150-Sheep!$R$351                                           )&gt;(KI$33-KJ$33),(KI$33-KI35-150-Sheep!$R$351                                            )&lt;=0),"Wean-"&amp;KI34,""),"")
&amp;IFERROR(IF(AND((KI$33-KI35-150-Sheep!$R$352                                           )&gt;(KI$33-KJ$33),(KI$33-KI35-150-Sheep!$R$352                                            )&lt;=0),"Alt1-"   &amp;KI34,""),"")
&amp;IFERROR(IF(AND((KI$33-KI35-150-Sheep!$R$353                                           )&gt;(KI$33-KJ$33),(KI$33-KI35-150-Sheep!$R$353                                            )&lt;=0),"Alt2-"   &amp;KI34,""),"")</f>
        <v/>
      </c>
      <c r="KJ36" s="274" t="str">
        <f xml:space="preserve">                    IF(AND((KJ$33                                  -Sheep!$N$248                               )&gt;(KJ$33-KK$33),(KJ$33                                  -Sheep!$N$248                                )&lt;=0),"Born","")
&amp;                   IF(AND((KJ$33-Sheep!$R$351-Sheep!$N$248                                )&gt;(KJ$33-KK$33),(KJ$33-Sheep!$R$351-Sheep!$N$248                                )&lt;=0),"WeanStd","")
&amp;                   IF(AND((KJ$33-Sheep!$R$352-Sheep!$N$248                                )&gt;(KJ$33-KK$33),(KJ$33-Sheep!$R$352-Sheep!$N$248                                )&lt;=0),"WeanAlt1","")
&amp;                   IF(AND((KJ$33-Sheep!$R$353-Sheep!$N$248                                )&gt;(KJ$33-KK$33),(KJ$33-Sheep!$R$353-Sheep!$N$248                                )&lt;=0),"WeanAlt2","")
&amp;IFERROR(IF(AND((KJ$33-KJ35                                                                                     )&gt;(KJ$33-KK$33),(KJ$33-KJ35                                                                                     )&lt;=0),"Join-"    &amp;KJ34,""),"")
&amp;IFERROR(IF(AND((KJ$33-KJ35-INDEX(Sheep!$V$358:$V$365,KJ34,1))&gt;(KJ$33-KK$33),(KJ$33-KJ35-INDEX(Sheep!$V$358:$V$365,KJ34,1))&lt;=0),"Scan-"  &amp;KJ34,""),"")
&amp;IFERROR(IF(AND((KJ$33-KJ35-150                                                                            )&gt;(KJ$33-KK$33),(KJ$33-KJ35-150                                                                             )&lt;=0),"Birth-" &amp;KJ34,""),"")
&amp;IFERROR(IF(AND((KJ$33-KJ35-150-Sheep!$R$351                                           )&gt;(KJ$33-KK$33),(KJ$33-KJ35-150-Sheep!$R$351                                            )&lt;=0),"Wean-"&amp;KJ34,""),"")
&amp;IFERROR(IF(AND((KJ$33-KJ35-150-Sheep!$R$352                                           )&gt;(KJ$33-KK$33),(KJ$33-KJ35-150-Sheep!$R$352                                            )&lt;=0),"Alt1-"   &amp;KJ34,""),"")
&amp;IFERROR(IF(AND((KJ$33-KJ35-150-Sheep!$R$353                                           )&gt;(KJ$33-KK$33),(KJ$33-KJ35-150-Sheep!$R$353                                            )&lt;=0),"Alt2-"   &amp;KJ34,""),"")</f>
        <v/>
      </c>
      <c r="KK36" s="274" t="str">
        <f xml:space="preserve">                    IF(AND((KK$33                                  -Sheep!$N$248                               )&gt;(KK$33-KL$33),(KK$33                                  -Sheep!$N$248                                )&lt;=0),"Born","")
&amp;                   IF(AND((KK$33-Sheep!$R$351-Sheep!$N$248                                )&gt;(KK$33-KL$33),(KK$33-Sheep!$R$351-Sheep!$N$248                                )&lt;=0),"WeanStd","")
&amp;                   IF(AND((KK$33-Sheep!$R$352-Sheep!$N$248                                )&gt;(KK$33-KL$33),(KK$33-Sheep!$R$352-Sheep!$N$248                                )&lt;=0),"WeanAlt1","")
&amp;                   IF(AND((KK$33-Sheep!$R$353-Sheep!$N$248                                )&gt;(KK$33-KL$33),(KK$33-Sheep!$R$353-Sheep!$N$248                                )&lt;=0),"WeanAlt2","")
&amp;IFERROR(IF(AND((KK$33-KK35                                                                                     )&gt;(KK$33-KL$33),(KK$33-KK35                                                                                     )&lt;=0),"Join-"    &amp;KK34,""),"")
&amp;IFERROR(IF(AND((KK$33-KK35-INDEX(Sheep!$V$358:$V$365,KK34,1))&gt;(KK$33-KL$33),(KK$33-KK35-INDEX(Sheep!$V$358:$V$365,KK34,1))&lt;=0),"Scan-"  &amp;KK34,""),"")
&amp;IFERROR(IF(AND((KK$33-KK35-150                                                                            )&gt;(KK$33-KL$33),(KK$33-KK35-150                                                                             )&lt;=0),"Birth-" &amp;KK34,""),"")
&amp;IFERROR(IF(AND((KK$33-KK35-150-Sheep!$R$351                                           )&gt;(KK$33-KL$33),(KK$33-KK35-150-Sheep!$R$351                                            )&lt;=0),"Wean-"&amp;KK34,""),"")
&amp;IFERROR(IF(AND((KK$33-KK35-150-Sheep!$R$352                                           )&gt;(KK$33-KL$33),(KK$33-KK35-150-Sheep!$R$352                                            )&lt;=0),"Alt1-"   &amp;KK34,""),"")
&amp;IFERROR(IF(AND((KK$33-KK35-150-Sheep!$R$353                                           )&gt;(KK$33-KL$33),(KK$33-KK35-150-Sheep!$R$353                                            )&lt;=0),"Alt2-"   &amp;KK34,""),"")</f>
        <v/>
      </c>
      <c r="KL36" s="274" t="str">
        <f xml:space="preserve">                    IF(AND((KL$33                                  -Sheep!$N$248                               )&gt;(KL$33-KM$33),(KL$33                                  -Sheep!$N$248                                )&lt;=0),"Born","")
&amp;                   IF(AND((KL$33-Sheep!$R$351-Sheep!$N$248                                )&gt;(KL$33-KM$33),(KL$33-Sheep!$R$351-Sheep!$N$248                                )&lt;=0),"WeanStd","")
&amp;                   IF(AND((KL$33-Sheep!$R$352-Sheep!$N$248                                )&gt;(KL$33-KM$33),(KL$33-Sheep!$R$352-Sheep!$N$248                                )&lt;=0),"WeanAlt1","")
&amp;                   IF(AND((KL$33-Sheep!$R$353-Sheep!$N$248                                )&gt;(KL$33-KM$33),(KL$33-Sheep!$R$353-Sheep!$N$248                                )&lt;=0),"WeanAlt2","")
&amp;IFERROR(IF(AND((KL$33-KL35                                                                                     )&gt;(KL$33-KM$33),(KL$33-KL35                                                                                     )&lt;=0),"Join-"    &amp;KL34,""),"")
&amp;IFERROR(IF(AND((KL$33-KL35-INDEX(Sheep!$V$358:$V$365,KL34,1))&gt;(KL$33-KM$33),(KL$33-KL35-INDEX(Sheep!$V$358:$V$365,KL34,1))&lt;=0),"Scan-"  &amp;KL34,""),"")
&amp;IFERROR(IF(AND((KL$33-KL35-150                                                                            )&gt;(KL$33-KM$33),(KL$33-KL35-150                                                                             )&lt;=0),"Birth-" &amp;KL34,""),"")
&amp;IFERROR(IF(AND((KL$33-KL35-150-Sheep!$R$351                                           )&gt;(KL$33-KM$33),(KL$33-KL35-150-Sheep!$R$351                                            )&lt;=0),"Wean-"&amp;KL34,""),"")
&amp;IFERROR(IF(AND((KL$33-KL35-150-Sheep!$R$352                                           )&gt;(KL$33-KM$33),(KL$33-KL35-150-Sheep!$R$352                                            )&lt;=0),"Alt1-"   &amp;KL34,""),"")
&amp;IFERROR(IF(AND((KL$33-KL35-150-Sheep!$R$353                                           )&gt;(KL$33-KM$33),(KL$33-KL35-150-Sheep!$R$353                                            )&lt;=0),"Alt2-"   &amp;KL34,""),"")</f>
        <v/>
      </c>
      <c r="KM36" s="274" t="str">
        <f xml:space="preserve">                    IF(AND((KM$33                                  -Sheep!$N$248                               )&gt;(KM$33-KN$33),(KM$33                                  -Sheep!$N$248                                )&lt;=0),"Born","")
&amp;                   IF(AND((KM$33-Sheep!$R$351-Sheep!$N$248                                )&gt;(KM$33-KN$33),(KM$33-Sheep!$R$351-Sheep!$N$248                                )&lt;=0),"WeanStd","")
&amp;                   IF(AND((KM$33-Sheep!$R$352-Sheep!$N$248                                )&gt;(KM$33-KN$33),(KM$33-Sheep!$R$352-Sheep!$N$248                                )&lt;=0),"WeanAlt1","")
&amp;                   IF(AND((KM$33-Sheep!$R$353-Sheep!$N$248                                )&gt;(KM$33-KN$33),(KM$33-Sheep!$R$353-Sheep!$N$248                                )&lt;=0),"WeanAlt2","")
&amp;IFERROR(IF(AND((KM$33-KM35                                                                                     )&gt;(KM$33-KN$33),(KM$33-KM35                                                                                     )&lt;=0),"Join-"    &amp;KM34,""),"")
&amp;IFERROR(IF(AND((KM$33-KM35-INDEX(Sheep!$V$358:$V$365,KM34,1))&gt;(KM$33-KN$33),(KM$33-KM35-INDEX(Sheep!$V$358:$V$365,KM34,1))&lt;=0),"Scan-"  &amp;KM34,""),"")
&amp;IFERROR(IF(AND((KM$33-KM35-150                                                                            )&gt;(KM$33-KN$33),(KM$33-KM35-150                                                                             )&lt;=0),"Birth-" &amp;KM34,""),"")
&amp;IFERROR(IF(AND((KM$33-KM35-150-Sheep!$R$351                                           )&gt;(KM$33-KN$33),(KM$33-KM35-150-Sheep!$R$351                                            )&lt;=0),"Wean-"&amp;KM34,""),"")
&amp;IFERROR(IF(AND((KM$33-KM35-150-Sheep!$R$352                                           )&gt;(KM$33-KN$33),(KM$33-KM35-150-Sheep!$R$352                                            )&lt;=0),"Alt1-"   &amp;KM34,""),"")
&amp;IFERROR(IF(AND((KM$33-KM35-150-Sheep!$R$353                                           )&gt;(KM$33-KN$33),(KM$33-KM35-150-Sheep!$R$353                                            )&lt;=0),"Alt2-"   &amp;KM34,""),"")</f>
        <v/>
      </c>
      <c r="KN36" s="274" t="str">
        <f xml:space="preserve">                    IF(AND((KN$33                                  -Sheep!$N$248                               )&gt;(KN$33-KO$33),(KN$33                                  -Sheep!$N$248                                )&lt;=0),"Born","")
&amp;                   IF(AND((KN$33-Sheep!$R$351-Sheep!$N$248                                )&gt;(KN$33-KO$33),(KN$33-Sheep!$R$351-Sheep!$N$248                                )&lt;=0),"WeanStd","")
&amp;                   IF(AND((KN$33-Sheep!$R$352-Sheep!$N$248                                )&gt;(KN$33-KO$33),(KN$33-Sheep!$R$352-Sheep!$N$248                                )&lt;=0),"WeanAlt1","")
&amp;                   IF(AND((KN$33-Sheep!$R$353-Sheep!$N$248                                )&gt;(KN$33-KO$33),(KN$33-Sheep!$R$353-Sheep!$N$248                                )&lt;=0),"WeanAlt2","")
&amp;IFERROR(IF(AND((KN$33-KN35                                                                                     )&gt;(KN$33-KO$33),(KN$33-KN35                                                                                     )&lt;=0),"Join-"    &amp;KN34,""),"")
&amp;IFERROR(IF(AND((KN$33-KN35-INDEX(Sheep!$V$358:$V$365,KN34,1))&gt;(KN$33-KO$33),(KN$33-KN35-INDEX(Sheep!$V$358:$V$365,KN34,1))&lt;=0),"Scan-"  &amp;KN34,""),"")
&amp;IFERROR(IF(AND((KN$33-KN35-150                                                                            )&gt;(KN$33-KO$33),(KN$33-KN35-150                                                                             )&lt;=0),"Birth-" &amp;KN34,""),"")
&amp;IFERROR(IF(AND((KN$33-KN35-150-Sheep!$R$351                                           )&gt;(KN$33-KO$33),(KN$33-KN35-150-Sheep!$R$351                                            )&lt;=0),"Wean-"&amp;KN34,""),"")
&amp;IFERROR(IF(AND((KN$33-KN35-150-Sheep!$R$352                                           )&gt;(KN$33-KO$33),(KN$33-KN35-150-Sheep!$R$352                                            )&lt;=0),"Alt1-"   &amp;KN34,""),"")
&amp;IFERROR(IF(AND((KN$33-KN35-150-Sheep!$R$353                                           )&gt;(KN$33-KO$33),(KN$33-KN35-150-Sheep!$R$353                                            )&lt;=0),"Alt2-"   &amp;KN34,""),"")</f>
        <v/>
      </c>
      <c r="KO36" s="274" t="str">
        <f xml:space="preserve">                    IF(AND((KO$33                                  -Sheep!$N$248                               )&gt;(KO$33-KP$33),(KO$33                                  -Sheep!$N$248                                )&lt;=0),"Born","")
&amp;                   IF(AND((KO$33-Sheep!$R$351-Sheep!$N$248                                )&gt;(KO$33-KP$33),(KO$33-Sheep!$R$351-Sheep!$N$248                                )&lt;=0),"WeanStd","")
&amp;                   IF(AND((KO$33-Sheep!$R$352-Sheep!$N$248                                )&gt;(KO$33-KP$33),(KO$33-Sheep!$R$352-Sheep!$N$248                                )&lt;=0),"WeanAlt1","")
&amp;                   IF(AND((KO$33-Sheep!$R$353-Sheep!$N$248                                )&gt;(KO$33-KP$33),(KO$33-Sheep!$R$353-Sheep!$N$248                                )&lt;=0),"WeanAlt2","")
&amp;IFERROR(IF(AND((KO$33-KO35                                                                                     )&gt;(KO$33-KP$33),(KO$33-KO35                                                                                     )&lt;=0),"Join-"    &amp;KO34,""),"")
&amp;IFERROR(IF(AND((KO$33-KO35-INDEX(Sheep!$V$358:$V$365,KO34,1))&gt;(KO$33-KP$33),(KO$33-KO35-INDEX(Sheep!$V$358:$V$365,KO34,1))&lt;=0),"Scan-"  &amp;KO34,""),"")
&amp;IFERROR(IF(AND((KO$33-KO35-150                                                                            )&gt;(KO$33-KP$33),(KO$33-KO35-150                                                                             )&lt;=0),"Birth-" &amp;KO34,""),"")
&amp;IFERROR(IF(AND((KO$33-KO35-150-Sheep!$R$351                                           )&gt;(KO$33-KP$33),(KO$33-KO35-150-Sheep!$R$351                                            )&lt;=0),"Wean-"&amp;KO34,""),"")
&amp;IFERROR(IF(AND((KO$33-KO35-150-Sheep!$R$352                                           )&gt;(KO$33-KP$33),(KO$33-KO35-150-Sheep!$R$352                                            )&lt;=0),"Alt1-"   &amp;KO34,""),"")
&amp;IFERROR(IF(AND((KO$33-KO35-150-Sheep!$R$353                                           )&gt;(KO$33-KP$33),(KO$33-KO35-150-Sheep!$R$353                                            )&lt;=0),"Alt2-"   &amp;KO34,""),"")</f>
        <v/>
      </c>
      <c r="KP36" s="274" t="str">
        <f xml:space="preserve">                    IF(AND((KP$33                                  -Sheep!$N$248                               )&gt;(KP$33-KQ$33),(KP$33                                  -Sheep!$N$248                                )&lt;=0),"Born","")
&amp;                   IF(AND((KP$33-Sheep!$R$351-Sheep!$N$248                                )&gt;(KP$33-KQ$33),(KP$33-Sheep!$R$351-Sheep!$N$248                                )&lt;=0),"WeanStd","")
&amp;                   IF(AND((KP$33-Sheep!$R$352-Sheep!$N$248                                )&gt;(KP$33-KQ$33),(KP$33-Sheep!$R$352-Sheep!$N$248                                )&lt;=0),"WeanAlt1","")
&amp;                   IF(AND((KP$33-Sheep!$R$353-Sheep!$N$248                                )&gt;(KP$33-KQ$33),(KP$33-Sheep!$R$353-Sheep!$N$248                                )&lt;=0),"WeanAlt2","")
&amp;IFERROR(IF(AND((KP$33-KP35                                                                                     )&gt;(KP$33-KQ$33),(KP$33-KP35                                                                                     )&lt;=0),"Join-"    &amp;KP34,""),"")
&amp;IFERROR(IF(AND((KP$33-KP35-INDEX(Sheep!$V$358:$V$365,KP34,1))&gt;(KP$33-KQ$33),(KP$33-KP35-INDEX(Sheep!$V$358:$V$365,KP34,1))&lt;=0),"Scan-"  &amp;KP34,""),"")
&amp;IFERROR(IF(AND((KP$33-KP35-150                                                                            )&gt;(KP$33-KQ$33),(KP$33-KP35-150                                                                             )&lt;=0),"Birth-" &amp;KP34,""),"")
&amp;IFERROR(IF(AND((KP$33-KP35-150-Sheep!$R$351                                           )&gt;(KP$33-KQ$33),(KP$33-KP35-150-Sheep!$R$351                                            )&lt;=0),"Wean-"&amp;KP34,""),"")
&amp;IFERROR(IF(AND((KP$33-KP35-150-Sheep!$R$352                                           )&gt;(KP$33-KQ$33),(KP$33-KP35-150-Sheep!$R$352                                            )&lt;=0),"Alt1-"   &amp;KP34,""),"")
&amp;IFERROR(IF(AND((KP$33-KP35-150-Sheep!$R$353                                           )&gt;(KP$33-KQ$33),(KP$33-KP35-150-Sheep!$R$353                                            )&lt;=0),"Alt2-"   &amp;KP34,""),"")</f>
        <v/>
      </c>
      <c r="KQ36" s="274" t="str">
        <f xml:space="preserve">                    IF(AND((KQ$33                                  -Sheep!$N$248                               )&gt;(KQ$33-KR$33),(KQ$33                                  -Sheep!$N$248                                )&lt;=0),"Born","")
&amp;                   IF(AND((KQ$33-Sheep!$R$351-Sheep!$N$248                                )&gt;(KQ$33-KR$33),(KQ$33-Sheep!$R$351-Sheep!$N$248                                )&lt;=0),"WeanStd","")
&amp;                   IF(AND((KQ$33-Sheep!$R$352-Sheep!$N$248                                )&gt;(KQ$33-KR$33),(KQ$33-Sheep!$R$352-Sheep!$N$248                                )&lt;=0),"WeanAlt1","")
&amp;                   IF(AND((KQ$33-Sheep!$R$353-Sheep!$N$248                                )&gt;(KQ$33-KR$33),(KQ$33-Sheep!$R$353-Sheep!$N$248                                )&lt;=0),"WeanAlt2","")
&amp;IFERROR(IF(AND((KQ$33-KQ35                                                                                     )&gt;(KQ$33-KR$33),(KQ$33-KQ35                                                                                     )&lt;=0),"Join-"    &amp;KQ34,""),"")
&amp;IFERROR(IF(AND((KQ$33-KQ35-INDEX(Sheep!$V$358:$V$365,KQ34,1))&gt;(KQ$33-KR$33),(KQ$33-KQ35-INDEX(Sheep!$V$358:$V$365,KQ34,1))&lt;=0),"Scan-"  &amp;KQ34,""),"")
&amp;IFERROR(IF(AND((KQ$33-KQ35-150                                                                            )&gt;(KQ$33-KR$33),(KQ$33-KQ35-150                                                                             )&lt;=0),"Birth-" &amp;KQ34,""),"")
&amp;IFERROR(IF(AND((KQ$33-KQ35-150-Sheep!$R$351                                           )&gt;(KQ$33-KR$33),(KQ$33-KQ35-150-Sheep!$R$351                                            )&lt;=0),"Wean-"&amp;KQ34,""),"")
&amp;IFERROR(IF(AND((KQ$33-KQ35-150-Sheep!$R$352                                           )&gt;(KQ$33-KR$33),(KQ$33-KQ35-150-Sheep!$R$352                                            )&lt;=0),"Alt1-"   &amp;KQ34,""),"")
&amp;IFERROR(IF(AND((KQ$33-KQ35-150-Sheep!$R$353                                           )&gt;(KQ$33-KR$33),(KQ$33-KQ35-150-Sheep!$R$353                                            )&lt;=0),"Alt2-"   &amp;KQ34,""),"")</f>
        <v>Wean-5</v>
      </c>
      <c r="KR36" s="274" t="str">
        <f xml:space="preserve">                    IF(AND((KR$33                                  -Sheep!$N$248                               )&gt;(KR$33-KS$33),(KR$33                                  -Sheep!$N$248                                )&lt;=0),"Born","")
&amp;                   IF(AND((KR$33-Sheep!$R$351-Sheep!$N$248                                )&gt;(KR$33-KS$33),(KR$33-Sheep!$R$351-Sheep!$N$248                                )&lt;=0),"WeanStd","")
&amp;                   IF(AND((KR$33-Sheep!$R$352-Sheep!$N$248                                )&gt;(KR$33-KS$33),(KR$33-Sheep!$R$352-Sheep!$N$248                                )&lt;=0),"WeanAlt1","")
&amp;                   IF(AND((KR$33-Sheep!$R$353-Sheep!$N$248                                )&gt;(KR$33-KS$33),(KR$33-Sheep!$R$353-Sheep!$N$248                                )&lt;=0),"WeanAlt2","")
&amp;IFERROR(IF(AND((KR$33-KR35                                                                                     )&gt;(KR$33-KS$33),(KR$33-KR35                                                                                     )&lt;=0),"Join-"    &amp;KR34,""),"")
&amp;IFERROR(IF(AND((KR$33-KR35-INDEX(Sheep!$V$358:$V$365,KR34,1))&gt;(KR$33-KS$33),(KR$33-KR35-INDEX(Sheep!$V$358:$V$365,KR34,1))&lt;=0),"Scan-"  &amp;KR34,""),"")
&amp;IFERROR(IF(AND((KR$33-KR35-150                                                                            )&gt;(KR$33-KS$33),(KR$33-KR35-150                                                                             )&lt;=0),"Birth-" &amp;KR34,""),"")
&amp;IFERROR(IF(AND((KR$33-KR35-150-Sheep!$R$351                                           )&gt;(KR$33-KS$33),(KR$33-KR35-150-Sheep!$R$351                                            )&lt;=0),"Wean-"&amp;KR34,""),"")
&amp;IFERROR(IF(AND((KR$33-KR35-150-Sheep!$R$352                                           )&gt;(KR$33-KS$33),(KR$33-KR35-150-Sheep!$R$352                                            )&lt;=0),"Alt1-"   &amp;KR34,""),"")
&amp;IFERROR(IF(AND((KR$33-KR35-150-Sheep!$R$353                                           )&gt;(KR$33-KS$33),(KR$33-KR35-150-Sheep!$R$353                                            )&lt;=0),"Alt2-"   &amp;KR34,""),"")</f>
        <v/>
      </c>
      <c r="KS36" s="274" t="str">
        <f xml:space="preserve">                    IF(AND((KS$33                                  -Sheep!$N$248                               )&gt;(KS$33-KT$33),(KS$33                                  -Sheep!$N$248                                )&lt;=0),"Born","")
&amp;                   IF(AND((KS$33-Sheep!$R$351-Sheep!$N$248                                )&gt;(KS$33-KT$33),(KS$33-Sheep!$R$351-Sheep!$N$248                                )&lt;=0),"WeanStd","")
&amp;                   IF(AND((KS$33-Sheep!$R$352-Sheep!$N$248                                )&gt;(KS$33-KT$33),(KS$33-Sheep!$R$352-Sheep!$N$248                                )&lt;=0),"WeanAlt1","")
&amp;                   IF(AND((KS$33-Sheep!$R$353-Sheep!$N$248                                )&gt;(KS$33-KT$33),(KS$33-Sheep!$R$353-Sheep!$N$248                                )&lt;=0),"WeanAlt2","")
&amp;IFERROR(IF(AND((KS$33-KS35                                                                                     )&gt;(KS$33-KT$33),(KS$33-KS35                                                                                     )&lt;=0),"Join-"    &amp;KS34,""),"")
&amp;IFERROR(IF(AND((KS$33-KS35-INDEX(Sheep!$V$358:$V$365,KS34,1))&gt;(KS$33-KT$33),(KS$33-KS35-INDEX(Sheep!$V$358:$V$365,KS34,1))&lt;=0),"Scan-"  &amp;KS34,""),"")
&amp;IFERROR(IF(AND((KS$33-KS35-150                                                                            )&gt;(KS$33-KT$33),(KS$33-KS35-150                                                                             )&lt;=0),"Birth-" &amp;KS34,""),"")
&amp;IFERROR(IF(AND((KS$33-KS35-150-Sheep!$R$351                                           )&gt;(KS$33-KT$33),(KS$33-KS35-150-Sheep!$R$351                                            )&lt;=0),"Wean-"&amp;KS34,""),"")
&amp;IFERROR(IF(AND((KS$33-KS35-150-Sheep!$R$352                                           )&gt;(KS$33-KT$33),(KS$33-KS35-150-Sheep!$R$352                                            )&lt;=0),"Alt1-"   &amp;KS34,""),"")
&amp;IFERROR(IF(AND((KS$33-KS35-150-Sheep!$R$353                                           )&gt;(KS$33-KT$33),(KS$33-KS35-150-Sheep!$R$353                                            )&lt;=0),"Alt2-"   &amp;KS34,""),"")</f>
        <v/>
      </c>
      <c r="KT36" s="274" t="str">
        <f xml:space="preserve">                    IF(AND((KT$33                                  -Sheep!$N$248                               )&gt;(KT$33-KU$33),(KT$33                                  -Sheep!$N$248                                )&lt;=0),"Born","")
&amp;                   IF(AND((KT$33-Sheep!$R$351-Sheep!$N$248                                )&gt;(KT$33-KU$33),(KT$33-Sheep!$R$351-Sheep!$N$248                                )&lt;=0),"WeanStd","")
&amp;                   IF(AND((KT$33-Sheep!$R$352-Sheep!$N$248                                )&gt;(KT$33-KU$33),(KT$33-Sheep!$R$352-Sheep!$N$248                                )&lt;=0),"WeanAlt1","")
&amp;                   IF(AND((KT$33-Sheep!$R$353-Sheep!$N$248                                )&gt;(KT$33-KU$33),(KT$33-Sheep!$R$353-Sheep!$N$248                                )&lt;=0),"WeanAlt2","")
&amp;IFERROR(IF(AND((KT$33-KT35                                                                                     )&gt;(KT$33-KU$33),(KT$33-KT35                                                                                     )&lt;=0),"Join-"    &amp;KT34,""),"")
&amp;IFERROR(IF(AND((KT$33-KT35-INDEX(Sheep!$V$358:$V$365,KT34,1))&gt;(KT$33-KU$33),(KT$33-KT35-INDEX(Sheep!$V$358:$V$365,KT34,1))&lt;=0),"Scan-"  &amp;KT34,""),"")
&amp;IFERROR(IF(AND((KT$33-KT35-150                                                                            )&gt;(KT$33-KU$33),(KT$33-KT35-150                                                                             )&lt;=0),"Birth-" &amp;KT34,""),"")
&amp;IFERROR(IF(AND((KT$33-KT35-150-Sheep!$R$351                                           )&gt;(KT$33-KU$33),(KT$33-KT35-150-Sheep!$R$351                                            )&lt;=0),"Wean-"&amp;KT34,""),"")
&amp;IFERROR(IF(AND((KT$33-KT35-150-Sheep!$R$352                                           )&gt;(KT$33-KU$33),(KT$33-KT35-150-Sheep!$R$352                                            )&lt;=0),"Alt1-"   &amp;KT34,""),"")
&amp;IFERROR(IF(AND((KT$33-KT35-150-Sheep!$R$353                                           )&gt;(KT$33-KU$33),(KT$33-KT35-150-Sheep!$R$353                                            )&lt;=0),"Alt2-"   &amp;KT34,""),"")</f>
        <v/>
      </c>
      <c r="KU36" s="274" t="str">
        <f xml:space="preserve">                    IF(AND((KU$33                                  -Sheep!$N$248                               )&gt;(KU$33-KV$33),(KU$33                                  -Sheep!$N$248                                )&lt;=0),"Born","")
&amp;                   IF(AND((KU$33-Sheep!$R$351-Sheep!$N$248                                )&gt;(KU$33-KV$33),(KU$33-Sheep!$R$351-Sheep!$N$248                                )&lt;=0),"WeanStd","")
&amp;                   IF(AND((KU$33-Sheep!$R$352-Sheep!$N$248                                )&gt;(KU$33-KV$33),(KU$33-Sheep!$R$352-Sheep!$N$248                                )&lt;=0),"WeanAlt1","")
&amp;                   IF(AND((KU$33-Sheep!$R$353-Sheep!$N$248                                )&gt;(KU$33-KV$33),(KU$33-Sheep!$R$353-Sheep!$N$248                                )&lt;=0),"WeanAlt2","")
&amp;IFERROR(IF(AND((KU$33-KU35                                                                                     )&gt;(KU$33-KV$33),(KU$33-KU35                                                                                     )&lt;=0),"Join-"    &amp;KU34,""),"")
&amp;IFERROR(IF(AND((KU$33-KU35-INDEX(Sheep!$V$358:$V$365,KU34,1))&gt;(KU$33-KV$33),(KU$33-KU35-INDEX(Sheep!$V$358:$V$365,KU34,1))&lt;=0),"Scan-"  &amp;KU34,""),"")
&amp;IFERROR(IF(AND((KU$33-KU35-150                                                                            )&gt;(KU$33-KV$33),(KU$33-KU35-150                                                                             )&lt;=0),"Birth-" &amp;KU34,""),"")
&amp;IFERROR(IF(AND((KU$33-KU35-150-Sheep!$R$351                                           )&gt;(KU$33-KV$33),(KU$33-KU35-150-Sheep!$R$351                                            )&lt;=0),"Wean-"&amp;KU34,""),"")
&amp;IFERROR(IF(AND((KU$33-KU35-150-Sheep!$R$352                                           )&gt;(KU$33-KV$33),(KU$33-KU35-150-Sheep!$R$352                                            )&lt;=0),"Alt1-"   &amp;KU34,""),"")
&amp;IFERROR(IF(AND((KU$33-KU35-150-Sheep!$R$353                                           )&gt;(KU$33-KV$33),(KU$33-KU35-150-Sheep!$R$353                                            )&lt;=0),"Alt2-"   &amp;KU34,""),"")</f>
        <v>Alt1-5</v>
      </c>
      <c r="KV36" s="274" t="str">
        <f xml:space="preserve">                    IF(AND((KV$33                                  -Sheep!$N$248                               )&gt;(KV$33-KW$33),(KV$33                                  -Sheep!$N$248                                )&lt;=0),"Born","")
&amp;                   IF(AND((KV$33-Sheep!$R$351-Sheep!$N$248                                )&gt;(KV$33-KW$33),(KV$33-Sheep!$R$351-Sheep!$N$248                                )&lt;=0),"WeanStd","")
&amp;                   IF(AND((KV$33-Sheep!$R$352-Sheep!$N$248                                )&gt;(KV$33-KW$33),(KV$33-Sheep!$R$352-Sheep!$N$248                                )&lt;=0),"WeanAlt1","")
&amp;                   IF(AND((KV$33-Sheep!$R$353-Sheep!$N$248                                )&gt;(KV$33-KW$33),(KV$33-Sheep!$R$353-Sheep!$N$248                                )&lt;=0),"WeanAlt2","")
&amp;IFERROR(IF(AND((KV$33-KV35                                                                                     )&gt;(KV$33-KW$33),(KV$33-KV35                                                                                     )&lt;=0),"Join-"    &amp;KV34,""),"")
&amp;IFERROR(IF(AND((KV$33-KV35-INDEX(Sheep!$V$358:$V$365,KV34,1))&gt;(KV$33-KW$33),(KV$33-KV35-INDEX(Sheep!$V$358:$V$365,KV34,1))&lt;=0),"Scan-"  &amp;KV34,""),"")
&amp;IFERROR(IF(AND((KV$33-KV35-150                                                                            )&gt;(KV$33-KW$33),(KV$33-KV35-150                                                                             )&lt;=0),"Birth-" &amp;KV34,""),"")
&amp;IFERROR(IF(AND((KV$33-KV35-150-Sheep!$R$351                                           )&gt;(KV$33-KW$33),(KV$33-KV35-150-Sheep!$R$351                                            )&lt;=0),"Wean-"&amp;KV34,""),"")
&amp;IFERROR(IF(AND((KV$33-KV35-150-Sheep!$R$352                                           )&gt;(KV$33-KW$33),(KV$33-KV35-150-Sheep!$R$352                                            )&lt;=0),"Alt1-"   &amp;KV34,""),"")
&amp;IFERROR(IF(AND((KV$33-KV35-150-Sheep!$R$353                                           )&gt;(KV$33-KW$33),(KV$33-KV35-150-Sheep!$R$353                                            )&lt;=0),"Alt2-"   &amp;KV34,""),"")</f>
        <v/>
      </c>
      <c r="KW36" s="274" t="str">
        <f xml:space="preserve">                    IF(AND((KW$33                                  -Sheep!$N$248                               )&gt;(KW$33-KX$33),(KW$33                                  -Sheep!$N$248                                )&lt;=0),"Born","")
&amp;                   IF(AND((KW$33-Sheep!$R$351-Sheep!$N$248                                )&gt;(KW$33-KX$33),(KW$33-Sheep!$R$351-Sheep!$N$248                                )&lt;=0),"WeanStd","")
&amp;                   IF(AND((KW$33-Sheep!$R$352-Sheep!$N$248                                )&gt;(KW$33-KX$33),(KW$33-Sheep!$R$352-Sheep!$N$248                                )&lt;=0),"WeanAlt1","")
&amp;                   IF(AND((KW$33-Sheep!$R$353-Sheep!$N$248                                )&gt;(KW$33-KX$33),(KW$33-Sheep!$R$353-Sheep!$N$248                                )&lt;=0),"WeanAlt2","")
&amp;IFERROR(IF(AND((KW$33-KW35                                                                                     )&gt;(KW$33-KX$33),(KW$33-KW35                                                                                     )&lt;=0),"Join-"    &amp;KW34,""),"")
&amp;IFERROR(IF(AND((KW$33-KW35-INDEX(Sheep!$V$358:$V$365,KW34,1))&gt;(KW$33-KX$33),(KW$33-KW35-INDEX(Sheep!$V$358:$V$365,KW34,1))&lt;=0),"Scan-"  &amp;KW34,""),"")
&amp;IFERROR(IF(AND((KW$33-KW35-150                                                                            )&gt;(KW$33-KX$33),(KW$33-KW35-150                                                                             )&lt;=0),"Birth-" &amp;KW34,""),"")
&amp;IFERROR(IF(AND((KW$33-KW35-150-Sheep!$R$351                                           )&gt;(KW$33-KX$33),(KW$33-KW35-150-Sheep!$R$351                                            )&lt;=0),"Wean-"&amp;KW34,""),"")
&amp;IFERROR(IF(AND((KW$33-KW35-150-Sheep!$R$352                                           )&gt;(KW$33-KX$33),(KW$33-KW35-150-Sheep!$R$352                                            )&lt;=0),"Alt1-"   &amp;KW34,""),"")
&amp;IFERROR(IF(AND((KW$33-KW35-150-Sheep!$R$353                                           )&gt;(KW$33-KX$33),(KW$33-KW35-150-Sheep!$R$353                                            )&lt;=0),"Alt2-"   &amp;KW34,""),"")</f>
        <v/>
      </c>
      <c r="KX36" s="274" t="str">
        <f xml:space="preserve">                    IF(AND((KX$33                                  -Sheep!$N$248                               )&gt;(KX$33-KY$33),(KX$33                                  -Sheep!$N$248                                )&lt;=0),"Born","")
&amp;                   IF(AND((KX$33-Sheep!$R$351-Sheep!$N$248                                )&gt;(KX$33-KY$33),(KX$33-Sheep!$R$351-Sheep!$N$248                                )&lt;=0),"WeanStd","")
&amp;                   IF(AND((KX$33-Sheep!$R$352-Sheep!$N$248                                )&gt;(KX$33-KY$33),(KX$33-Sheep!$R$352-Sheep!$N$248                                )&lt;=0),"WeanAlt1","")
&amp;                   IF(AND((KX$33-Sheep!$R$353-Sheep!$N$248                                )&gt;(KX$33-KY$33),(KX$33-Sheep!$R$353-Sheep!$N$248                                )&lt;=0),"WeanAlt2","")
&amp;IFERROR(IF(AND((KX$33-KX35                                                                                     )&gt;(KX$33-KY$33),(KX$33-KX35                                                                                     )&lt;=0),"Join-"    &amp;KX34,""),"")
&amp;IFERROR(IF(AND((KX$33-KX35-INDEX(Sheep!$V$358:$V$365,KX34,1))&gt;(KX$33-KY$33),(KX$33-KX35-INDEX(Sheep!$V$358:$V$365,KX34,1))&lt;=0),"Scan-"  &amp;KX34,""),"")
&amp;IFERROR(IF(AND((KX$33-KX35-150                                                                            )&gt;(KX$33-KY$33),(KX$33-KX35-150                                                                             )&lt;=0),"Birth-" &amp;KX34,""),"")
&amp;IFERROR(IF(AND((KX$33-KX35-150-Sheep!$R$351                                           )&gt;(KX$33-KY$33),(KX$33-KX35-150-Sheep!$R$351                                            )&lt;=0),"Wean-"&amp;KX34,""),"")
&amp;IFERROR(IF(AND((KX$33-KX35-150-Sheep!$R$352                                           )&gt;(KX$33-KY$33),(KX$33-KX35-150-Sheep!$R$352                                            )&lt;=0),"Alt1-"   &amp;KX34,""),"")
&amp;IFERROR(IF(AND((KX$33-KX35-150-Sheep!$R$353                                           )&gt;(KX$33-KY$33),(KX$33-KX35-150-Sheep!$R$353                                            )&lt;=0),"Alt2-"   &amp;KX34,""),"")</f>
        <v/>
      </c>
      <c r="KY36" s="274" t="str">
        <f xml:space="preserve">                    IF(AND((KY$33                                  -Sheep!$N$248                               )&gt;(KY$33-KZ$33),(KY$33                                  -Sheep!$N$248                                )&lt;=0),"Born","")
&amp;                   IF(AND((KY$33-Sheep!$R$351-Sheep!$N$248                                )&gt;(KY$33-KZ$33),(KY$33-Sheep!$R$351-Sheep!$N$248                                )&lt;=0),"WeanStd","")
&amp;                   IF(AND((KY$33-Sheep!$R$352-Sheep!$N$248                                )&gt;(KY$33-KZ$33),(KY$33-Sheep!$R$352-Sheep!$N$248                                )&lt;=0),"WeanAlt1","")
&amp;                   IF(AND((KY$33-Sheep!$R$353-Sheep!$N$248                                )&gt;(KY$33-KZ$33),(KY$33-Sheep!$R$353-Sheep!$N$248                                )&lt;=0),"WeanAlt2","")
&amp;IFERROR(IF(AND((KY$33-KY35                                                                                     )&gt;(KY$33-KZ$33),(KY$33-KY35                                                                                     )&lt;=0),"Join-"    &amp;KY34,""),"")
&amp;IFERROR(IF(AND((KY$33-KY35-INDEX(Sheep!$V$358:$V$365,KY34,1))&gt;(KY$33-KZ$33),(KY$33-KY35-INDEX(Sheep!$V$358:$V$365,KY34,1))&lt;=0),"Scan-"  &amp;KY34,""),"")
&amp;IFERROR(IF(AND((KY$33-KY35-150                                                                            )&gt;(KY$33-KZ$33),(KY$33-KY35-150                                                                             )&lt;=0),"Birth-" &amp;KY34,""),"")
&amp;IFERROR(IF(AND((KY$33-KY35-150-Sheep!$R$351                                           )&gt;(KY$33-KZ$33),(KY$33-KY35-150-Sheep!$R$351                                            )&lt;=0),"Wean-"&amp;KY34,""),"")
&amp;IFERROR(IF(AND((KY$33-KY35-150-Sheep!$R$352                                           )&gt;(KY$33-KZ$33),(KY$33-KY35-150-Sheep!$R$352                                            )&lt;=0),"Alt1-"   &amp;KY34,""),"")
&amp;IFERROR(IF(AND((KY$33-KY35-150-Sheep!$R$353                                           )&gt;(KY$33-KZ$33),(KY$33-KY35-150-Sheep!$R$353                                            )&lt;=0),"Alt2-"   &amp;KY34,""),"")</f>
        <v>Alt2-5</v>
      </c>
      <c r="KZ36" s="274" t="str">
        <f xml:space="preserve">                    IF(AND((KZ$33                                  -Sheep!$N$248                               )&gt;(KZ$33-LA$33),(KZ$33                                  -Sheep!$N$248                                )&lt;=0),"Born","")
&amp;                   IF(AND((KZ$33-Sheep!$R$351-Sheep!$N$248                                )&gt;(KZ$33-LA$33),(KZ$33-Sheep!$R$351-Sheep!$N$248                                )&lt;=0),"WeanStd","")
&amp;                   IF(AND((KZ$33-Sheep!$R$352-Sheep!$N$248                                )&gt;(KZ$33-LA$33),(KZ$33-Sheep!$R$352-Sheep!$N$248                                )&lt;=0),"WeanAlt1","")
&amp;                   IF(AND((KZ$33-Sheep!$R$353-Sheep!$N$248                                )&gt;(KZ$33-LA$33),(KZ$33-Sheep!$R$353-Sheep!$N$248                                )&lt;=0),"WeanAlt2","")
&amp;IFERROR(IF(AND((KZ$33-KZ35                                                                                     )&gt;(KZ$33-LA$33),(KZ$33-KZ35                                                                                     )&lt;=0),"Join-"    &amp;KZ34,""),"")
&amp;IFERROR(IF(AND((KZ$33-KZ35-INDEX(Sheep!$V$358:$V$365,KZ34,1))&gt;(KZ$33-LA$33),(KZ$33-KZ35-INDEX(Sheep!$V$358:$V$365,KZ34,1))&lt;=0),"Scan-"  &amp;KZ34,""),"")
&amp;IFERROR(IF(AND((KZ$33-KZ35-150                                                                            )&gt;(KZ$33-LA$33),(KZ$33-KZ35-150                                                                             )&lt;=0),"Birth-" &amp;KZ34,""),"")
&amp;IFERROR(IF(AND((KZ$33-KZ35-150-Sheep!$R$351                                           )&gt;(KZ$33-LA$33),(KZ$33-KZ35-150-Sheep!$R$351                                            )&lt;=0),"Wean-"&amp;KZ34,""),"")
&amp;IFERROR(IF(AND((KZ$33-KZ35-150-Sheep!$R$352                                           )&gt;(KZ$33-LA$33),(KZ$33-KZ35-150-Sheep!$R$352                                            )&lt;=0),"Alt1-"   &amp;KZ34,""),"")
&amp;IFERROR(IF(AND((KZ$33-KZ35-150-Sheep!$R$353                                           )&gt;(KZ$33-LA$33),(KZ$33-KZ35-150-Sheep!$R$353                                            )&lt;=0),"Alt2-"   &amp;KZ34,""),"")</f>
        <v/>
      </c>
      <c r="LA36" s="274" t="str">
        <f xml:space="preserve">                    IF(AND((LA$33                                  -Sheep!$N$248                               )&gt;(LA$33-LB$33),(LA$33                                  -Sheep!$N$248                                )&lt;=0),"Born","")
&amp;                   IF(AND((LA$33-Sheep!$R$351-Sheep!$N$248                                )&gt;(LA$33-LB$33),(LA$33-Sheep!$R$351-Sheep!$N$248                                )&lt;=0),"WeanStd","")
&amp;                   IF(AND((LA$33-Sheep!$R$352-Sheep!$N$248                                )&gt;(LA$33-LB$33),(LA$33-Sheep!$R$352-Sheep!$N$248                                )&lt;=0),"WeanAlt1","")
&amp;                   IF(AND((LA$33-Sheep!$R$353-Sheep!$N$248                                )&gt;(LA$33-LB$33),(LA$33-Sheep!$R$353-Sheep!$N$248                                )&lt;=0),"WeanAlt2","")
&amp;IFERROR(IF(AND((LA$33-LA35                                                                                     )&gt;(LA$33-LB$33),(LA$33-LA35                                                                                     )&lt;=0),"Join-"    &amp;LA34,""),"")
&amp;IFERROR(IF(AND((LA$33-LA35-INDEX(Sheep!$V$358:$V$365,LA34,1))&gt;(LA$33-LB$33),(LA$33-LA35-INDEX(Sheep!$V$358:$V$365,LA34,1))&lt;=0),"Scan-"  &amp;LA34,""),"")
&amp;IFERROR(IF(AND((LA$33-LA35-150                                                                            )&gt;(LA$33-LB$33),(LA$33-LA35-150                                                                             )&lt;=0),"Birth-" &amp;LA34,""),"")
&amp;IFERROR(IF(AND((LA$33-LA35-150-Sheep!$R$351                                           )&gt;(LA$33-LB$33),(LA$33-LA35-150-Sheep!$R$351                                            )&lt;=0),"Wean-"&amp;LA34,""),"")
&amp;IFERROR(IF(AND((LA$33-LA35-150-Sheep!$R$352                                           )&gt;(LA$33-LB$33),(LA$33-LA35-150-Sheep!$R$352                                            )&lt;=0),"Alt1-"   &amp;LA34,""),"")
&amp;IFERROR(IF(AND((LA$33-LA35-150-Sheep!$R$353                                           )&gt;(LA$33-LB$33),(LA$33-LA35-150-Sheep!$R$353                                            )&lt;=0),"Alt2-"   &amp;LA34,""),"")</f>
        <v/>
      </c>
      <c r="LB36" s="274" t="str">
        <f xml:space="preserve">                    IF(AND((LB$33                                  -Sheep!$N$248                               )&gt;(LB$33-LC$33),(LB$33                                  -Sheep!$N$248                                )&lt;=0),"Born","")
&amp;                   IF(AND((LB$33-Sheep!$R$351-Sheep!$N$248                                )&gt;(LB$33-LC$33),(LB$33-Sheep!$R$351-Sheep!$N$248                                )&lt;=0),"WeanStd","")
&amp;                   IF(AND((LB$33-Sheep!$R$352-Sheep!$N$248                                )&gt;(LB$33-LC$33),(LB$33-Sheep!$R$352-Sheep!$N$248                                )&lt;=0),"WeanAlt1","")
&amp;                   IF(AND((LB$33-Sheep!$R$353-Sheep!$N$248                                )&gt;(LB$33-LC$33),(LB$33-Sheep!$R$353-Sheep!$N$248                                )&lt;=0),"WeanAlt2","")
&amp;IFERROR(IF(AND((LB$33-LB35                                                                                     )&gt;(LB$33-LC$33),(LB$33-LB35                                                                                     )&lt;=0),"Join-"    &amp;LB34,""),"")
&amp;IFERROR(IF(AND((LB$33-LB35-INDEX(Sheep!$V$358:$V$365,LB34,1))&gt;(LB$33-LC$33),(LB$33-LB35-INDEX(Sheep!$V$358:$V$365,LB34,1))&lt;=0),"Scan-"  &amp;LB34,""),"")
&amp;IFERROR(IF(AND((LB$33-LB35-150                                                                            )&gt;(LB$33-LC$33),(LB$33-LB35-150                                                                             )&lt;=0),"Birth-" &amp;LB34,""),"")
&amp;IFERROR(IF(AND((LB$33-LB35-150-Sheep!$R$351                                           )&gt;(LB$33-LC$33),(LB$33-LB35-150-Sheep!$R$351                                            )&lt;=0),"Wean-"&amp;LB34,""),"")
&amp;IFERROR(IF(AND((LB$33-LB35-150-Sheep!$R$352                                           )&gt;(LB$33-LC$33),(LB$33-LB35-150-Sheep!$R$352                                            )&lt;=0),"Alt1-"   &amp;LB34,""),"")
&amp;IFERROR(IF(AND((LB$33-LB35-150-Sheep!$R$353                                           )&gt;(LB$33-LC$33),(LB$33-LB35-150-Sheep!$R$353                                            )&lt;=0),"Alt2-"   &amp;LB34,""),"")</f>
        <v/>
      </c>
      <c r="LC36" s="274" t="str">
        <f xml:space="preserve">                    IF(AND((LC$33                                  -Sheep!$N$248                               )&gt;(LC$33-LD$33),(LC$33                                  -Sheep!$N$248                                )&lt;=0),"Born","")
&amp;                   IF(AND((LC$33-Sheep!$R$351-Sheep!$N$248                                )&gt;(LC$33-LD$33),(LC$33-Sheep!$R$351-Sheep!$N$248                                )&lt;=0),"WeanStd","")
&amp;                   IF(AND((LC$33-Sheep!$R$352-Sheep!$N$248                                )&gt;(LC$33-LD$33),(LC$33-Sheep!$R$352-Sheep!$N$248                                )&lt;=0),"WeanAlt1","")
&amp;                   IF(AND((LC$33-Sheep!$R$353-Sheep!$N$248                                )&gt;(LC$33-LD$33),(LC$33-Sheep!$R$353-Sheep!$N$248                                )&lt;=0),"WeanAlt2","")
&amp;IFERROR(IF(AND((LC$33-LC35                                                                                     )&gt;(LC$33-LD$33),(LC$33-LC35                                                                                     )&lt;=0),"Join-"    &amp;LC34,""),"")
&amp;IFERROR(IF(AND((LC$33-LC35-INDEX(Sheep!$V$358:$V$365,LC34,1))&gt;(LC$33-LD$33),(LC$33-LC35-INDEX(Sheep!$V$358:$V$365,LC34,1))&lt;=0),"Scan-"  &amp;LC34,""),"")
&amp;IFERROR(IF(AND((LC$33-LC35-150                                                                            )&gt;(LC$33-LD$33),(LC$33-LC35-150                                                                             )&lt;=0),"Birth-" &amp;LC34,""),"")
&amp;IFERROR(IF(AND((LC$33-LC35-150-Sheep!$R$351                                           )&gt;(LC$33-LD$33),(LC$33-LC35-150-Sheep!$R$351                                            )&lt;=0),"Wean-"&amp;LC34,""),"")
&amp;IFERROR(IF(AND((LC$33-LC35-150-Sheep!$R$352                                           )&gt;(LC$33-LD$33),(LC$33-LC35-150-Sheep!$R$352                                            )&lt;=0),"Alt1-"   &amp;LC34,""),"")
&amp;IFERROR(IF(AND((LC$33-LC35-150-Sheep!$R$353                                           )&gt;(LC$33-LD$33),(LC$33-LC35-150-Sheep!$R$353                                            )&lt;=0),"Alt2-"   &amp;LC34,""),"")</f>
        <v/>
      </c>
      <c r="LD36" s="274" t="str">
        <f xml:space="preserve">                    IF(AND((LD$33                                  -Sheep!$N$248                               )&gt;(LD$33-LE$33),(LD$33                                  -Sheep!$N$248                                )&lt;=0),"Born","")
&amp;                   IF(AND((LD$33-Sheep!$R$351-Sheep!$N$248                                )&gt;(LD$33-LE$33),(LD$33-Sheep!$R$351-Sheep!$N$248                                )&lt;=0),"WeanStd","")
&amp;                   IF(AND((LD$33-Sheep!$R$352-Sheep!$N$248                                )&gt;(LD$33-LE$33),(LD$33-Sheep!$R$352-Sheep!$N$248                                )&lt;=0),"WeanAlt1","")
&amp;                   IF(AND((LD$33-Sheep!$R$353-Sheep!$N$248                                )&gt;(LD$33-LE$33),(LD$33-Sheep!$R$353-Sheep!$N$248                                )&lt;=0),"WeanAlt2","")
&amp;IFERROR(IF(AND((LD$33-LD35                                                                                     )&gt;(LD$33-LE$33),(LD$33-LD35                                                                                     )&lt;=0),"Join-"    &amp;LD34,""),"")
&amp;IFERROR(IF(AND((LD$33-LD35-INDEX(Sheep!$V$358:$V$365,LD34,1))&gt;(LD$33-LE$33),(LD$33-LD35-INDEX(Sheep!$V$358:$V$365,LD34,1))&lt;=0),"Scan-"  &amp;LD34,""),"")
&amp;IFERROR(IF(AND((LD$33-LD35-150                                                                            )&gt;(LD$33-LE$33),(LD$33-LD35-150                                                                             )&lt;=0),"Birth-" &amp;LD34,""),"")
&amp;IFERROR(IF(AND((LD$33-LD35-150-Sheep!$R$351                                           )&gt;(LD$33-LE$33),(LD$33-LD35-150-Sheep!$R$351                                            )&lt;=0),"Wean-"&amp;LD34,""),"")
&amp;IFERROR(IF(AND((LD$33-LD35-150-Sheep!$R$352                                           )&gt;(LD$33-LE$33),(LD$33-LD35-150-Sheep!$R$352                                            )&lt;=0),"Alt1-"   &amp;LD34,""),"")
&amp;IFERROR(IF(AND((LD$33-LD35-150-Sheep!$R$353                                           )&gt;(LD$33-LE$33),(LD$33-LD35-150-Sheep!$R$353                                            )&lt;=0),"Alt2-"   &amp;LD34,""),"")</f>
        <v/>
      </c>
      <c r="LE36" s="274" t="str">
        <f xml:space="preserve">                    IF(AND((LE$33                                  -Sheep!$N$248                               )&gt;(LE$33-LF$33),(LE$33                                  -Sheep!$N$248                                )&lt;=0),"Born","")
&amp;                   IF(AND((LE$33-Sheep!$R$351-Sheep!$N$248                                )&gt;(LE$33-LF$33),(LE$33-Sheep!$R$351-Sheep!$N$248                                )&lt;=0),"WeanStd","")
&amp;                   IF(AND((LE$33-Sheep!$R$352-Sheep!$N$248                                )&gt;(LE$33-LF$33),(LE$33-Sheep!$R$352-Sheep!$N$248                                )&lt;=0),"WeanAlt1","")
&amp;                   IF(AND((LE$33-Sheep!$R$353-Sheep!$N$248                                )&gt;(LE$33-LF$33),(LE$33-Sheep!$R$353-Sheep!$N$248                                )&lt;=0),"WeanAlt2","")
&amp;IFERROR(IF(AND((LE$33-LE35                                                                                     )&gt;(LE$33-LF$33),(LE$33-LE35                                                                                     )&lt;=0),"Join-"    &amp;LE34,""),"")
&amp;IFERROR(IF(AND((LE$33-LE35-INDEX(Sheep!$V$358:$V$365,LE34,1))&gt;(LE$33-LF$33),(LE$33-LE35-INDEX(Sheep!$V$358:$V$365,LE34,1))&lt;=0),"Scan-"  &amp;LE34,""),"")
&amp;IFERROR(IF(AND((LE$33-LE35-150                                                                            )&gt;(LE$33-LF$33),(LE$33-LE35-150                                                                             )&lt;=0),"Birth-" &amp;LE34,""),"")
&amp;IFERROR(IF(AND((LE$33-LE35-150-Sheep!$R$351                                           )&gt;(LE$33-LF$33),(LE$33-LE35-150-Sheep!$R$351                                            )&lt;=0),"Wean-"&amp;LE34,""),"")
&amp;IFERROR(IF(AND((LE$33-LE35-150-Sheep!$R$352                                           )&gt;(LE$33-LF$33),(LE$33-LE35-150-Sheep!$R$352                                            )&lt;=0),"Alt1-"   &amp;LE34,""),"")
&amp;IFERROR(IF(AND((LE$33-LE35-150-Sheep!$R$353                                           )&gt;(LE$33-LF$33),(LE$33-LE35-150-Sheep!$R$353                                            )&lt;=0),"Alt2-"   &amp;LE34,""),"")</f>
        <v/>
      </c>
      <c r="LF36" s="274" t="str">
        <f xml:space="preserve">                    IF(AND((LF$33                                  -Sheep!$N$248                               )&gt;(LF$33-LG$33),(LF$33                                  -Sheep!$N$248                                )&lt;=0),"Born","")
&amp;                   IF(AND((LF$33-Sheep!$R$351-Sheep!$N$248                                )&gt;(LF$33-LG$33),(LF$33-Sheep!$R$351-Sheep!$N$248                                )&lt;=0),"WeanStd","")
&amp;                   IF(AND((LF$33-Sheep!$R$352-Sheep!$N$248                                )&gt;(LF$33-LG$33),(LF$33-Sheep!$R$352-Sheep!$N$248                                )&lt;=0),"WeanAlt1","")
&amp;                   IF(AND((LF$33-Sheep!$R$353-Sheep!$N$248                                )&gt;(LF$33-LG$33),(LF$33-Sheep!$R$353-Sheep!$N$248                                )&lt;=0),"WeanAlt2","")
&amp;IFERROR(IF(AND((LF$33-LF35                                                                                     )&gt;(LF$33-LG$33),(LF$33-LF35                                                                                     )&lt;=0),"Join-"    &amp;LF34,""),"")
&amp;IFERROR(IF(AND((LF$33-LF35-INDEX(Sheep!$V$358:$V$365,LF34,1))&gt;(LF$33-LG$33),(LF$33-LF35-INDEX(Sheep!$V$358:$V$365,LF34,1))&lt;=0),"Scan-"  &amp;LF34,""),"")
&amp;IFERROR(IF(AND((LF$33-LF35-150                                                                            )&gt;(LF$33-LG$33),(LF$33-LF35-150                                                                             )&lt;=0),"Birth-" &amp;LF34,""),"")
&amp;IFERROR(IF(AND((LF$33-LF35-150-Sheep!$R$351                                           )&gt;(LF$33-LG$33),(LF$33-LF35-150-Sheep!$R$351                                            )&lt;=0),"Wean-"&amp;LF34,""),"")
&amp;IFERROR(IF(AND((LF$33-LF35-150-Sheep!$R$352                                           )&gt;(LF$33-LG$33),(LF$33-LF35-150-Sheep!$R$352                                            )&lt;=0),"Alt1-"   &amp;LF34,""),"")
&amp;IFERROR(IF(AND((LF$33-LF35-150-Sheep!$R$353                                           )&gt;(LF$33-LG$33),(LF$33-LF35-150-Sheep!$R$353                                            )&lt;=0),"Alt2-"   &amp;LF34,""),"")</f>
        <v/>
      </c>
      <c r="LG36" s="274" t="str">
        <f xml:space="preserve">                    IF(AND((LG$33                                  -Sheep!$N$248                               )&gt;(LG$33-LH$33),(LG$33                                  -Sheep!$N$248                                )&lt;=0),"Born","")
&amp;                   IF(AND((LG$33-Sheep!$R$351-Sheep!$N$248                                )&gt;(LG$33-LH$33),(LG$33-Sheep!$R$351-Sheep!$N$248                                )&lt;=0),"WeanStd","")
&amp;                   IF(AND((LG$33-Sheep!$R$352-Sheep!$N$248                                )&gt;(LG$33-LH$33),(LG$33-Sheep!$R$352-Sheep!$N$248                                )&lt;=0),"WeanAlt1","")
&amp;                   IF(AND((LG$33-Sheep!$R$353-Sheep!$N$248                                )&gt;(LG$33-LH$33),(LG$33-Sheep!$R$353-Sheep!$N$248                                )&lt;=0),"WeanAlt2","")
&amp;IFERROR(IF(AND((LG$33-LG35                                                                                     )&gt;(LG$33-LH$33),(LG$33-LG35                                                                                     )&lt;=0),"Join-"    &amp;LG34,""),"")
&amp;IFERROR(IF(AND((LG$33-LG35-INDEX(Sheep!$V$358:$V$365,LG34,1))&gt;(LG$33-LH$33),(LG$33-LG35-INDEX(Sheep!$V$358:$V$365,LG34,1))&lt;=0),"Scan-"  &amp;LG34,""),"")
&amp;IFERROR(IF(AND((LG$33-LG35-150                                                                            )&gt;(LG$33-LH$33),(LG$33-LG35-150                                                                             )&lt;=0),"Birth-" &amp;LG34,""),"")
&amp;IFERROR(IF(AND((LG$33-LG35-150-Sheep!$R$351                                           )&gt;(LG$33-LH$33),(LG$33-LG35-150-Sheep!$R$351                                            )&lt;=0),"Wean-"&amp;LG34,""),"")
&amp;IFERROR(IF(AND((LG$33-LG35-150-Sheep!$R$352                                           )&gt;(LG$33-LH$33),(LG$33-LG35-150-Sheep!$R$352                                            )&lt;=0),"Alt1-"   &amp;LG34,""),"")
&amp;IFERROR(IF(AND((LG$33-LG35-150-Sheep!$R$353                                           )&gt;(LG$33-LH$33),(LG$33-LG35-150-Sheep!$R$353                                            )&lt;=0),"Alt2-"   &amp;LG34,""),"")</f>
        <v/>
      </c>
      <c r="LH36" s="274" t="str">
        <f xml:space="preserve">                    IF(AND((LH$33                                  -Sheep!$N$248                               )&gt;(LH$33-LI$33),(LH$33                                  -Sheep!$N$248                                )&lt;=0),"Born","")
&amp;                   IF(AND((LH$33-Sheep!$R$351-Sheep!$N$248                                )&gt;(LH$33-LI$33),(LH$33-Sheep!$R$351-Sheep!$N$248                                )&lt;=0),"WeanStd","")
&amp;                   IF(AND((LH$33-Sheep!$R$352-Sheep!$N$248                                )&gt;(LH$33-LI$33),(LH$33-Sheep!$R$352-Sheep!$N$248                                )&lt;=0),"WeanAlt1","")
&amp;                   IF(AND((LH$33-Sheep!$R$353-Sheep!$N$248                                )&gt;(LH$33-LI$33),(LH$33-Sheep!$R$353-Sheep!$N$248                                )&lt;=0),"WeanAlt2","")
&amp;IFERROR(IF(AND((LH$33-LH35                                                                                     )&gt;(LH$33-LI$33),(LH$33-LH35                                                                                     )&lt;=0),"Join-"    &amp;LH34,""),"")
&amp;IFERROR(IF(AND((LH$33-LH35-INDEX(Sheep!$V$358:$V$365,LH34,1))&gt;(LH$33-LI$33),(LH$33-LH35-INDEX(Sheep!$V$358:$V$365,LH34,1))&lt;=0),"Scan-"  &amp;LH34,""),"")
&amp;IFERROR(IF(AND((LH$33-LH35-150                                                                            )&gt;(LH$33-LI$33),(LH$33-LH35-150                                                                             )&lt;=0),"Birth-" &amp;LH34,""),"")
&amp;IFERROR(IF(AND((LH$33-LH35-150-Sheep!$R$351                                           )&gt;(LH$33-LI$33),(LH$33-LH35-150-Sheep!$R$351                                            )&lt;=0),"Wean-"&amp;LH34,""),"")
&amp;IFERROR(IF(AND((LH$33-LH35-150-Sheep!$R$352                                           )&gt;(LH$33-LI$33),(LH$33-LH35-150-Sheep!$R$352                                            )&lt;=0),"Alt1-"   &amp;LH34,""),"")
&amp;IFERROR(IF(AND((LH$33-LH35-150-Sheep!$R$353                                           )&gt;(LH$33-LI$33),(LH$33-LH35-150-Sheep!$R$353                                            )&lt;=0),"Alt2-"   &amp;LH34,""),"")</f>
        <v>Join-6</v>
      </c>
      <c r="LI36" s="274" t="str">
        <f xml:space="preserve">                    IF(AND((LI$33                                  -Sheep!$N$248                               )&gt;(LI$33-LJ$33),(LI$33                                  -Sheep!$N$248                                )&lt;=0),"Born","")
&amp;                   IF(AND((LI$33-Sheep!$R$351-Sheep!$N$248                                )&gt;(LI$33-LJ$33),(LI$33-Sheep!$R$351-Sheep!$N$248                                )&lt;=0),"WeanStd","")
&amp;                   IF(AND((LI$33-Sheep!$R$352-Sheep!$N$248                                )&gt;(LI$33-LJ$33),(LI$33-Sheep!$R$352-Sheep!$N$248                                )&lt;=0),"WeanAlt1","")
&amp;                   IF(AND((LI$33-Sheep!$R$353-Sheep!$N$248                                )&gt;(LI$33-LJ$33),(LI$33-Sheep!$R$353-Sheep!$N$248                                )&lt;=0),"WeanAlt2","")
&amp;IFERROR(IF(AND((LI$33-LI35                                                                                     )&gt;(LI$33-LJ$33),(LI$33-LI35                                                                                     )&lt;=0),"Join-"    &amp;LI34,""),"")
&amp;IFERROR(IF(AND((LI$33-LI35-INDEX(Sheep!$V$358:$V$365,LI34,1))&gt;(LI$33-LJ$33),(LI$33-LI35-INDEX(Sheep!$V$358:$V$365,LI34,1))&lt;=0),"Scan-"  &amp;LI34,""),"")
&amp;IFERROR(IF(AND((LI$33-LI35-150                                                                            )&gt;(LI$33-LJ$33),(LI$33-LI35-150                                                                             )&lt;=0),"Birth-" &amp;LI34,""),"")
&amp;IFERROR(IF(AND((LI$33-LI35-150-Sheep!$R$351                                           )&gt;(LI$33-LJ$33),(LI$33-LI35-150-Sheep!$R$351                                            )&lt;=0),"Wean-"&amp;LI34,""),"")
&amp;IFERROR(IF(AND((LI$33-LI35-150-Sheep!$R$352                                           )&gt;(LI$33-LJ$33),(LI$33-LI35-150-Sheep!$R$352                                            )&lt;=0),"Alt1-"   &amp;LI34,""),"")
&amp;IFERROR(IF(AND((LI$33-LI35-150-Sheep!$R$353                                           )&gt;(LI$33-LJ$33),(LI$33-LI35-150-Sheep!$R$353                                            )&lt;=0),"Alt2-"   &amp;LI34,""),"")</f>
        <v/>
      </c>
      <c r="LJ36" s="274" t="str">
        <f xml:space="preserve">                    IF(AND((LJ$33                                  -Sheep!$N$248                               )&gt;(LJ$33-LK$33),(LJ$33                                  -Sheep!$N$248                                )&lt;=0),"Born","")
&amp;                   IF(AND((LJ$33-Sheep!$R$351-Sheep!$N$248                                )&gt;(LJ$33-LK$33),(LJ$33-Sheep!$R$351-Sheep!$N$248                                )&lt;=0),"WeanStd","")
&amp;                   IF(AND((LJ$33-Sheep!$R$352-Sheep!$N$248                                )&gt;(LJ$33-LK$33),(LJ$33-Sheep!$R$352-Sheep!$N$248                                )&lt;=0),"WeanAlt1","")
&amp;                   IF(AND((LJ$33-Sheep!$R$353-Sheep!$N$248                                )&gt;(LJ$33-LK$33),(LJ$33-Sheep!$R$353-Sheep!$N$248                                )&lt;=0),"WeanAlt2","")
&amp;IFERROR(IF(AND((LJ$33-LJ35                                                                                     )&gt;(LJ$33-LK$33),(LJ$33-LJ35                                                                                     )&lt;=0),"Join-"    &amp;LJ34,""),"")
&amp;IFERROR(IF(AND((LJ$33-LJ35-INDEX(Sheep!$V$358:$V$365,LJ34,1))&gt;(LJ$33-LK$33),(LJ$33-LJ35-INDEX(Sheep!$V$358:$V$365,LJ34,1))&lt;=0),"Scan-"  &amp;LJ34,""),"")
&amp;IFERROR(IF(AND((LJ$33-LJ35-150                                                                            )&gt;(LJ$33-LK$33),(LJ$33-LJ35-150                                                                             )&lt;=0),"Birth-" &amp;LJ34,""),"")
&amp;IFERROR(IF(AND((LJ$33-LJ35-150-Sheep!$R$351                                           )&gt;(LJ$33-LK$33),(LJ$33-LJ35-150-Sheep!$R$351                                            )&lt;=0),"Wean-"&amp;LJ34,""),"")
&amp;IFERROR(IF(AND((LJ$33-LJ35-150-Sheep!$R$352                                           )&gt;(LJ$33-LK$33),(LJ$33-LJ35-150-Sheep!$R$352                                            )&lt;=0),"Alt1-"   &amp;LJ34,""),"")
&amp;IFERROR(IF(AND((LJ$33-LJ35-150-Sheep!$R$353                                           )&gt;(LJ$33-LK$33),(LJ$33-LJ35-150-Sheep!$R$353                                            )&lt;=0),"Alt2-"   &amp;LJ34,""),"")</f>
        <v/>
      </c>
      <c r="LK36" s="274" t="str">
        <f xml:space="preserve">                    IF(AND((LK$33                                  -Sheep!$N$248                               )&gt;(LK$33-LL$33),(LK$33                                  -Sheep!$N$248                                )&lt;=0),"Born","")
&amp;                   IF(AND((LK$33-Sheep!$R$351-Sheep!$N$248                                )&gt;(LK$33-LL$33),(LK$33-Sheep!$R$351-Sheep!$N$248                                )&lt;=0),"WeanStd","")
&amp;                   IF(AND((LK$33-Sheep!$R$352-Sheep!$N$248                                )&gt;(LK$33-LL$33),(LK$33-Sheep!$R$352-Sheep!$N$248                                )&lt;=0),"WeanAlt1","")
&amp;                   IF(AND((LK$33-Sheep!$R$353-Sheep!$N$248                                )&gt;(LK$33-LL$33),(LK$33-Sheep!$R$353-Sheep!$N$248                                )&lt;=0),"WeanAlt2","")
&amp;IFERROR(IF(AND((LK$33-LK35                                                                                     )&gt;(LK$33-LL$33),(LK$33-LK35                                                                                     )&lt;=0),"Join-"    &amp;LK34,""),"")
&amp;IFERROR(IF(AND((LK$33-LK35-INDEX(Sheep!$V$358:$V$365,LK34,1))&gt;(LK$33-LL$33),(LK$33-LK35-INDEX(Sheep!$V$358:$V$365,LK34,1))&lt;=0),"Scan-"  &amp;LK34,""),"")
&amp;IFERROR(IF(AND((LK$33-LK35-150                                                                            )&gt;(LK$33-LL$33),(LK$33-LK35-150                                                                             )&lt;=0),"Birth-" &amp;LK34,""),"")
&amp;IFERROR(IF(AND((LK$33-LK35-150-Sheep!$R$351                                           )&gt;(LK$33-LL$33),(LK$33-LK35-150-Sheep!$R$351                                            )&lt;=0),"Wean-"&amp;LK34,""),"")
&amp;IFERROR(IF(AND((LK$33-LK35-150-Sheep!$R$352                                           )&gt;(LK$33-LL$33),(LK$33-LK35-150-Sheep!$R$352                                            )&lt;=0),"Alt1-"   &amp;LK34,""),"")
&amp;IFERROR(IF(AND((LK$33-LK35-150-Sheep!$R$353                                           )&gt;(LK$33-LL$33),(LK$33-LK35-150-Sheep!$R$353                                            )&lt;=0),"Alt2-"   &amp;LK34,""),"")</f>
        <v/>
      </c>
      <c r="LL36" s="274" t="str">
        <f xml:space="preserve">                    IF(AND((LL$33                                  -Sheep!$N$248                               )&gt;(LL$33-LM$33),(LL$33                                  -Sheep!$N$248                                )&lt;=0),"Born","")
&amp;                   IF(AND((LL$33-Sheep!$R$351-Sheep!$N$248                                )&gt;(LL$33-LM$33),(LL$33-Sheep!$R$351-Sheep!$N$248                                )&lt;=0),"WeanStd","")
&amp;                   IF(AND((LL$33-Sheep!$R$352-Sheep!$N$248                                )&gt;(LL$33-LM$33),(LL$33-Sheep!$R$352-Sheep!$N$248                                )&lt;=0),"WeanAlt1","")
&amp;                   IF(AND((LL$33-Sheep!$R$353-Sheep!$N$248                                )&gt;(LL$33-LM$33),(LL$33-Sheep!$R$353-Sheep!$N$248                                )&lt;=0),"WeanAlt2","")
&amp;IFERROR(IF(AND((LL$33-LL35                                                                                     )&gt;(LL$33-LM$33),(LL$33-LL35                                                                                     )&lt;=0),"Join-"    &amp;LL34,""),"")
&amp;IFERROR(IF(AND((LL$33-LL35-INDEX(Sheep!$V$358:$V$365,LL34,1))&gt;(LL$33-LM$33),(LL$33-LL35-INDEX(Sheep!$V$358:$V$365,LL34,1))&lt;=0),"Scan-"  &amp;LL34,""),"")
&amp;IFERROR(IF(AND((LL$33-LL35-150                                                                            )&gt;(LL$33-LM$33),(LL$33-LL35-150                                                                             )&lt;=0),"Birth-" &amp;LL34,""),"")
&amp;IFERROR(IF(AND((LL$33-LL35-150-Sheep!$R$351                                           )&gt;(LL$33-LM$33),(LL$33-LL35-150-Sheep!$R$351                                            )&lt;=0),"Wean-"&amp;LL34,""),"")
&amp;IFERROR(IF(AND((LL$33-LL35-150-Sheep!$R$352                                           )&gt;(LL$33-LM$33),(LL$33-LL35-150-Sheep!$R$352                                            )&lt;=0),"Alt1-"   &amp;LL34,""),"")
&amp;IFERROR(IF(AND((LL$33-LL35-150-Sheep!$R$353                                           )&gt;(LL$33-LM$33),(LL$33-LL35-150-Sheep!$R$353                                            )&lt;=0),"Alt2-"   &amp;LL34,""),"")</f>
        <v/>
      </c>
      <c r="LM36" s="274" t="str">
        <f xml:space="preserve">                    IF(AND((LM$33                                  -Sheep!$N$248                               )&gt;(LM$33-LN$33),(LM$33                                  -Sheep!$N$248                                )&lt;=0),"Born","")
&amp;                   IF(AND((LM$33-Sheep!$R$351-Sheep!$N$248                                )&gt;(LM$33-LN$33),(LM$33-Sheep!$R$351-Sheep!$N$248                                )&lt;=0),"WeanStd","")
&amp;                   IF(AND((LM$33-Sheep!$R$352-Sheep!$N$248                                )&gt;(LM$33-LN$33),(LM$33-Sheep!$R$352-Sheep!$N$248                                )&lt;=0),"WeanAlt1","")
&amp;                   IF(AND((LM$33-Sheep!$R$353-Sheep!$N$248                                )&gt;(LM$33-LN$33),(LM$33-Sheep!$R$353-Sheep!$N$248                                )&lt;=0),"WeanAlt2","")
&amp;IFERROR(IF(AND((LM$33-LM35                                                                                     )&gt;(LM$33-LN$33),(LM$33-LM35                                                                                     )&lt;=0),"Join-"    &amp;LM34,""),"")
&amp;IFERROR(IF(AND((LM$33-LM35-INDEX(Sheep!$V$358:$V$365,LM34,1))&gt;(LM$33-LN$33),(LM$33-LM35-INDEX(Sheep!$V$358:$V$365,LM34,1))&lt;=0),"Scan-"  &amp;LM34,""),"")
&amp;IFERROR(IF(AND((LM$33-LM35-150                                                                            )&gt;(LM$33-LN$33),(LM$33-LM35-150                                                                             )&lt;=0),"Birth-" &amp;LM34,""),"")
&amp;IFERROR(IF(AND((LM$33-LM35-150-Sheep!$R$351                                           )&gt;(LM$33-LN$33),(LM$33-LM35-150-Sheep!$R$351                                            )&lt;=0),"Wean-"&amp;LM34,""),"")
&amp;IFERROR(IF(AND((LM$33-LM35-150-Sheep!$R$352                                           )&gt;(LM$33-LN$33),(LM$33-LM35-150-Sheep!$R$352                                            )&lt;=0),"Alt1-"   &amp;LM34,""),"")
&amp;IFERROR(IF(AND((LM$33-LM35-150-Sheep!$R$353                                           )&gt;(LM$33-LN$33),(LM$33-LM35-150-Sheep!$R$353                                            )&lt;=0),"Alt2-"   &amp;LM34,""),"")</f>
        <v/>
      </c>
      <c r="LN36" s="274" t="str">
        <f xml:space="preserve">                    IF(AND((LN$33                                  -Sheep!$N$248                               )&gt;(LN$33-LO$33),(LN$33                                  -Sheep!$N$248                                )&lt;=0),"Born","")
&amp;                   IF(AND((LN$33-Sheep!$R$351-Sheep!$N$248                                )&gt;(LN$33-LO$33),(LN$33-Sheep!$R$351-Sheep!$N$248                                )&lt;=0),"WeanStd","")
&amp;                   IF(AND((LN$33-Sheep!$R$352-Sheep!$N$248                                )&gt;(LN$33-LO$33),(LN$33-Sheep!$R$352-Sheep!$N$248                                )&lt;=0),"WeanAlt1","")
&amp;                   IF(AND((LN$33-Sheep!$R$353-Sheep!$N$248                                )&gt;(LN$33-LO$33),(LN$33-Sheep!$R$353-Sheep!$N$248                                )&lt;=0),"WeanAlt2","")
&amp;IFERROR(IF(AND((LN$33-LN35                                                                                     )&gt;(LN$33-LO$33),(LN$33-LN35                                                                                     )&lt;=0),"Join-"    &amp;LN34,""),"")
&amp;IFERROR(IF(AND((LN$33-LN35-INDEX(Sheep!$V$358:$V$365,LN34,1))&gt;(LN$33-LO$33),(LN$33-LN35-INDEX(Sheep!$V$358:$V$365,LN34,1))&lt;=0),"Scan-"  &amp;LN34,""),"")
&amp;IFERROR(IF(AND((LN$33-LN35-150                                                                            )&gt;(LN$33-LO$33),(LN$33-LN35-150                                                                             )&lt;=0),"Birth-" &amp;LN34,""),"")
&amp;IFERROR(IF(AND((LN$33-LN35-150-Sheep!$R$351                                           )&gt;(LN$33-LO$33),(LN$33-LN35-150-Sheep!$R$351                                            )&lt;=0),"Wean-"&amp;LN34,""),"")
&amp;IFERROR(IF(AND((LN$33-LN35-150-Sheep!$R$352                                           )&gt;(LN$33-LO$33),(LN$33-LN35-150-Sheep!$R$352                                            )&lt;=0),"Alt1-"   &amp;LN34,""),"")
&amp;IFERROR(IF(AND((LN$33-LN35-150-Sheep!$R$353                                           )&gt;(LN$33-LO$33),(LN$33-LN35-150-Sheep!$R$353                                            )&lt;=0),"Alt2-"   &amp;LN34,""),"")</f>
        <v/>
      </c>
      <c r="LO36" s="274" t="str">
        <f xml:space="preserve">                    IF(AND((LO$33                                  -Sheep!$N$248                               )&gt;(LO$33-LP$33),(LO$33                                  -Sheep!$N$248                                )&lt;=0),"Born","")
&amp;                   IF(AND((LO$33-Sheep!$R$351-Sheep!$N$248                                )&gt;(LO$33-LP$33),(LO$33-Sheep!$R$351-Sheep!$N$248                                )&lt;=0),"WeanStd","")
&amp;                   IF(AND((LO$33-Sheep!$R$352-Sheep!$N$248                                )&gt;(LO$33-LP$33),(LO$33-Sheep!$R$352-Sheep!$N$248                                )&lt;=0),"WeanAlt1","")
&amp;                   IF(AND((LO$33-Sheep!$R$353-Sheep!$N$248                                )&gt;(LO$33-LP$33),(LO$33-Sheep!$R$353-Sheep!$N$248                                )&lt;=0),"WeanAlt2","")
&amp;IFERROR(IF(AND((LO$33-LO35                                                                                     )&gt;(LO$33-LP$33),(LO$33-LO35                                                                                     )&lt;=0),"Join-"    &amp;LO34,""),"")
&amp;IFERROR(IF(AND((LO$33-LO35-INDEX(Sheep!$V$358:$V$365,LO34,1))&gt;(LO$33-LP$33),(LO$33-LO35-INDEX(Sheep!$V$358:$V$365,LO34,1))&lt;=0),"Scan-"  &amp;LO34,""),"")
&amp;IFERROR(IF(AND((LO$33-LO35-150                                                                            )&gt;(LO$33-LP$33),(LO$33-LO35-150                                                                             )&lt;=0),"Birth-" &amp;LO34,""),"")
&amp;IFERROR(IF(AND((LO$33-LO35-150-Sheep!$R$351                                           )&gt;(LO$33-LP$33),(LO$33-LO35-150-Sheep!$R$351                                            )&lt;=0),"Wean-"&amp;LO34,""),"")
&amp;IFERROR(IF(AND((LO$33-LO35-150-Sheep!$R$352                                           )&gt;(LO$33-LP$33),(LO$33-LO35-150-Sheep!$R$352                                            )&lt;=0),"Alt1-"   &amp;LO34,""),"")
&amp;IFERROR(IF(AND((LO$33-LO35-150-Sheep!$R$353                                           )&gt;(LO$33-LP$33),(LO$33-LO35-150-Sheep!$R$353                                            )&lt;=0),"Alt2-"   &amp;LO34,""),"")</f>
        <v/>
      </c>
      <c r="LP36" s="274" t="str">
        <f xml:space="preserve">                    IF(AND((LP$33                                  -Sheep!$N$248                               )&gt;(LP$33-LQ$33),(LP$33                                  -Sheep!$N$248                                )&lt;=0),"Born","")
&amp;                   IF(AND((LP$33-Sheep!$R$351-Sheep!$N$248                                )&gt;(LP$33-LQ$33),(LP$33-Sheep!$R$351-Sheep!$N$248                                )&lt;=0),"WeanStd","")
&amp;                   IF(AND((LP$33-Sheep!$R$352-Sheep!$N$248                                )&gt;(LP$33-LQ$33),(LP$33-Sheep!$R$352-Sheep!$N$248                                )&lt;=0),"WeanAlt1","")
&amp;                   IF(AND((LP$33-Sheep!$R$353-Sheep!$N$248                                )&gt;(LP$33-LQ$33),(LP$33-Sheep!$R$353-Sheep!$N$248                                )&lt;=0),"WeanAlt2","")
&amp;IFERROR(IF(AND((LP$33-LP35                                                                                     )&gt;(LP$33-LQ$33),(LP$33-LP35                                                                                     )&lt;=0),"Join-"    &amp;LP34,""),"")
&amp;IFERROR(IF(AND((LP$33-LP35-INDEX(Sheep!$V$358:$V$365,LP34,1))&gt;(LP$33-LQ$33),(LP$33-LP35-INDEX(Sheep!$V$358:$V$365,LP34,1))&lt;=0),"Scan-"  &amp;LP34,""),"")
&amp;IFERROR(IF(AND((LP$33-LP35-150                                                                            )&gt;(LP$33-LQ$33),(LP$33-LP35-150                                                                             )&lt;=0),"Birth-" &amp;LP34,""),"")
&amp;IFERROR(IF(AND((LP$33-LP35-150-Sheep!$R$351                                           )&gt;(LP$33-LQ$33),(LP$33-LP35-150-Sheep!$R$351                                            )&lt;=0),"Wean-"&amp;LP34,""),"")
&amp;IFERROR(IF(AND((LP$33-LP35-150-Sheep!$R$352                                           )&gt;(LP$33-LQ$33),(LP$33-LP35-150-Sheep!$R$352                                            )&lt;=0),"Alt1-"   &amp;LP34,""),"")
&amp;IFERROR(IF(AND((LP$33-LP35-150-Sheep!$R$353                                           )&gt;(LP$33-LQ$33),(LP$33-LP35-150-Sheep!$R$353                                            )&lt;=0),"Alt2-"   &amp;LP34,""),"")</f>
        <v/>
      </c>
      <c r="LQ36" s="274" t="str">
        <f xml:space="preserve">                    IF(AND((LQ$33                                  -Sheep!$N$248                               )&gt;(LQ$33-LR$33),(LQ$33                                  -Sheep!$N$248                                )&lt;=0),"Born","")
&amp;                   IF(AND((LQ$33-Sheep!$R$351-Sheep!$N$248                                )&gt;(LQ$33-LR$33),(LQ$33-Sheep!$R$351-Sheep!$N$248                                )&lt;=0),"WeanStd","")
&amp;                   IF(AND((LQ$33-Sheep!$R$352-Sheep!$N$248                                )&gt;(LQ$33-LR$33),(LQ$33-Sheep!$R$352-Sheep!$N$248                                )&lt;=0),"WeanAlt1","")
&amp;                   IF(AND((LQ$33-Sheep!$R$353-Sheep!$N$248                                )&gt;(LQ$33-LR$33),(LQ$33-Sheep!$R$353-Sheep!$N$248                                )&lt;=0),"WeanAlt2","")
&amp;IFERROR(IF(AND((LQ$33-LQ35                                                                                     )&gt;(LQ$33-LR$33),(LQ$33-LQ35                                                                                     )&lt;=0),"Join-"    &amp;LQ34,""),"")
&amp;IFERROR(IF(AND((LQ$33-LQ35-INDEX(Sheep!$V$358:$V$365,LQ34,1))&gt;(LQ$33-LR$33),(LQ$33-LQ35-INDEX(Sheep!$V$358:$V$365,LQ34,1))&lt;=0),"Scan-"  &amp;LQ34,""),"")
&amp;IFERROR(IF(AND((LQ$33-LQ35-150                                                                            )&gt;(LQ$33-LR$33),(LQ$33-LQ35-150                                                                             )&lt;=0),"Birth-" &amp;LQ34,""),"")
&amp;IFERROR(IF(AND((LQ$33-LQ35-150-Sheep!$R$351                                           )&gt;(LQ$33-LR$33),(LQ$33-LQ35-150-Sheep!$R$351                                            )&lt;=0),"Wean-"&amp;LQ34,""),"")
&amp;IFERROR(IF(AND((LQ$33-LQ35-150-Sheep!$R$352                                           )&gt;(LQ$33-LR$33),(LQ$33-LQ35-150-Sheep!$R$352                                            )&lt;=0),"Alt1-"   &amp;LQ34,""),"")
&amp;IFERROR(IF(AND((LQ$33-LQ35-150-Sheep!$R$353                                           )&gt;(LQ$33-LR$33),(LQ$33-LQ35-150-Sheep!$R$353                                            )&lt;=0),"Alt2-"   &amp;LQ34,""),"")</f>
        <v/>
      </c>
      <c r="LR36" s="274" t="str">
        <f xml:space="preserve">                    IF(AND((LR$33                                  -Sheep!$N$248                               )&gt;(LR$33-LS$33),(LR$33                                  -Sheep!$N$248                                )&lt;=0),"Born","")
&amp;                   IF(AND((LR$33-Sheep!$R$351-Sheep!$N$248                                )&gt;(LR$33-LS$33),(LR$33-Sheep!$R$351-Sheep!$N$248                                )&lt;=0),"WeanStd","")
&amp;                   IF(AND((LR$33-Sheep!$R$352-Sheep!$N$248                                )&gt;(LR$33-LS$33),(LR$33-Sheep!$R$352-Sheep!$N$248                                )&lt;=0),"WeanAlt1","")
&amp;                   IF(AND((LR$33-Sheep!$R$353-Sheep!$N$248                                )&gt;(LR$33-LS$33),(LR$33-Sheep!$R$353-Sheep!$N$248                                )&lt;=0),"WeanAlt2","")
&amp;IFERROR(IF(AND((LR$33-LR35                                                                                     )&gt;(LR$33-LS$33),(LR$33-LR35                                                                                     )&lt;=0),"Join-"    &amp;LR34,""),"")
&amp;IFERROR(IF(AND((LR$33-LR35-INDEX(Sheep!$V$358:$V$365,LR34,1))&gt;(LR$33-LS$33),(LR$33-LR35-INDEX(Sheep!$V$358:$V$365,LR34,1))&lt;=0),"Scan-"  &amp;LR34,""),"")
&amp;IFERROR(IF(AND((LR$33-LR35-150                                                                            )&gt;(LR$33-LS$33),(LR$33-LR35-150                                                                             )&lt;=0),"Birth-" &amp;LR34,""),"")
&amp;IFERROR(IF(AND((LR$33-LR35-150-Sheep!$R$351                                           )&gt;(LR$33-LS$33),(LR$33-LR35-150-Sheep!$R$351                                            )&lt;=0),"Wean-"&amp;LR34,""),"")
&amp;IFERROR(IF(AND((LR$33-LR35-150-Sheep!$R$352                                           )&gt;(LR$33-LS$33),(LR$33-LR35-150-Sheep!$R$352                                            )&lt;=0),"Alt1-"   &amp;LR34,""),"")
&amp;IFERROR(IF(AND((LR$33-LR35-150-Sheep!$R$353                                           )&gt;(LR$33-LS$33),(LR$33-LR35-150-Sheep!$R$353                                            )&lt;=0),"Alt2-"   &amp;LR34,""),"")</f>
        <v>Scan-6</v>
      </c>
      <c r="LS36" s="274" t="str">
        <f xml:space="preserve">                    IF(AND((LS$33                                  -Sheep!$N$248                               )&gt;(LS$33-LT$33),(LS$33                                  -Sheep!$N$248                                )&lt;=0),"Born","")
&amp;                   IF(AND((LS$33-Sheep!$R$351-Sheep!$N$248                                )&gt;(LS$33-LT$33),(LS$33-Sheep!$R$351-Sheep!$N$248                                )&lt;=0),"WeanStd","")
&amp;                   IF(AND((LS$33-Sheep!$R$352-Sheep!$N$248                                )&gt;(LS$33-LT$33),(LS$33-Sheep!$R$352-Sheep!$N$248                                )&lt;=0),"WeanAlt1","")
&amp;                   IF(AND((LS$33-Sheep!$R$353-Sheep!$N$248                                )&gt;(LS$33-LT$33),(LS$33-Sheep!$R$353-Sheep!$N$248                                )&lt;=0),"WeanAlt2","")
&amp;IFERROR(IF(AND((LS$33-LS35                                                                                     )&gt;(LS$33-LT$33),(LS$33-LS35                                                                                     )&lt;=0),"Join-"    &amp;LS34,""),"")
&amp;IFERROR(IF(AND((LS$33-LS35-INDEX(Sheep!$V$358:$V$365,LS34,1))&gt;(LS$33-LT$33),(LS$33-LS35-INDEX(Sheep!$V$358:$V$365,LS34,1))&lt;=0),"Scan-"  &amp;LS34,""),"")
&amp;IFERROR(IF(AND((LS$33-LS35-150                                                                            )&gt;(LS$33-LT$33),(LS$33-LS35-150                                                                             )&lt;=0),"Birth-" &amp;LS34,""),"")
&amp;IFERROR(IF(AND((LS$33-LS35-150-Sheep!$R$351                                           )&gt;(LS$33-LT$33),(LS$33-LS35-150-Sheep!$R$351                                            )&lt;=0),"Wean-"&amp;LS34,""),"")
&amp;IFERROR(IF(AND((LS$33-LS35-150-Sheep!$R$352                                           )&gt;(LS$33-LT$33),(LS$33-LS35-150-Sheep!$R$352                                            )&lt;=0),"Alt1-"   &amp;LS34,""),"")
&amp;IFERROR(IF(AND((LS$33-LS35-150-Sheep!$R$353                                           )&gt;(LS$33-LT$33),(LS$33-LS35-150-Sheep!$R$353                                            )&lt;=0),"Alt2-"   &amp;LS34,""),"")</f>
        <v/>
      </c>
      <c r="LT36" s="274" t="str">
        <f xml:space="preserve">                    IF(AND((LT$33                                  -Sheep!$N$248                               )&gt;(LT$33-LU$33),(LT$33                                  -Sheep!$N$248                                )&lt;=0),"Born","")
&amp;                   IF(AND((LT$33-Sheep!$R$351-Sheep!$N$248                                )&gt;(LT$33-LU$33),(LT$33-Sheep!$R$351-Sheep!$N$248                                )&lt;=0),"WeanStd","")
&amp;                   IF(AND((LT$33-Sheep!$R$352-Sheep!$N$248                                )&gt;(LT$33-LU$33),(LT$33-Sheep!$R$352-Sheep!$N$248                                )&lt;=0),"WeanAlt1","")
&amp;                   IF(AND((LT$33-Sheep!$R$353-Sheep!$N$248                                )&gt;(LT$33-LU$33),(LT$33-Sheep!$R$353-Sheep!$N$248                                )&lt;=0),"WeanAlt2","")
&amp;IFERROR(IF(AND((LT$33-LT35                                                                                     )&gt;(LT$33-LU$33),(LT$33-LT35                                                                                     )&lt;=0),"Join-"    &amp;LT34,""),"")
&amp;IFERROR(IF(AND((LT$33-LT35-INDEX(Sheep!$V$358:$V$365,LT34,1))&gt;(LT$33-LU$33),(LT$33-LT35-INDEX(Sheep!$V$358:$V$365,LT34,1))&lt;=0),"Scan-"  &amp;LT34,""),"")
&amp;IFERROR(IF(AND((LT$33-LT35-150                                                                            )&gt;(LT$33-LU$33),(LT$33-LT35-150                                                                             )&lt;=0),"Birth-" &amp;LT34,""),"")
&amp;IFERROR(IF(AND((LT$33-LT35-150-Sheep!$R$351                                           )&gt;(LT$33-LU$33),(LT$33-LT35-150-Sheep!$R$351                                            )&lt;=0),"Wean-"&amp;LT34,""),"")
&amp;IFERROR(IF(AND((LT$33-LT35-150-Sheep!$R$352                                           )&gt;(LT$33-LU$33),(LT$33-LT35-150-Sheep!$R$352                                            )&lt;=0),"Alt1-"   &amp;LT34,""),"")
&amp;IFERROR(IF(AND((LT$33-LT35-150-Sheep!$R$353                                           )&gt;(LT$33-LU$33),(LT$33-LT35-150-Sheep!$R$353                                            )&lt;=0),"Alt2-"   &amp;LT34,""),"")</f>
        <v/>
      </c>
      <c r="LU36" s="274" t="str">
        <f xml:space="preserve">                    IF(AND((LU$33                                  -Sheep!$N$248                               )&gt;(LU$33-LV$33),(LU$33                                  -Sheep!$N$248                                )&lt;=0),"Born","")
&amp;                   IF(AND((LU$33-Sheep!$R$351-Sheep!$N$248                                )&gt;(LU$33-LV$33),(LU$33-Sheep!$R$351-Sheep!$N$248                                )&lt;=0),"WeanStd","")
&amp;                   IF(AND((LU$33-Sheep!$R$352-Sheep!$N$248                                )&gt;(LU$33-LV$33),(LU$33-Sheep!$R$352-Sheep!$N$248                                )&lt;=0),"WeanAlt1","")
&amp;                   IF(AND((LU$33-Sheep!$R$353-Sheep!$N$248                                )&gt;(LU$33-LV$33),(LU$33-Sheep!$R$353-Sheep!$N$248                                )&lt;=0),"WeanAlt2","")
&amp;IFERROR(IF(AND((LU$33-LU35                                                                                     )&gt;(LU$33-LV$33),(LU$33-LU35                                                                                     )&lt;=0),"Join-"    &amp;LU34,""),"")
&amp;IFERROR(IF(AND((LU$33-LU35-INDEX(Sheep!$V$358:$V$365,LU34,1))&gt;(LU$33-LV$33),(LU$33-LU35-INDEX(Sheep!$V$358:$V$365,LU34,1))&lt;=0),"Scan-"  &amp;LU34,""),"")
&amp;IFERROR(IF(AND((LU$33-LU35-150                                                                            )&gt;(LU$33-LV$33),(LU$33-LU35-150                                                                             )&lt;=0),"Birth-" &amp;LU34,""),"")
&amp;IFERROR(IF(AND((LU$33-LU35-150-Sheep!$R$351                                           )&gt;(LU$33-LV$33),(LU$33-LU35-150-Sheep!$R$351                                            )&lt;=0),"Wean-"&amp;LU34,""),"")
&amp;IFERROR(IF(AND((LU$33-LU35-150-Sheep!$R$352                                           )&gt;(LU$33-LV$33),(LU$33-LU35-150-Sheep!$R$352                                            )&lt;=0),"Alt1-"   &amp;LU34,""),"")
&amp;IFERROR(IF(AND((LU$33-LU35-150-Sheep!$R$353                                           )&gt;(LU$33-LV$33),(LU$33-LU35-150-Sheep!$R$353                                            )&lt;=0),"Alt2-"   &amp;LU34,""),"")</f>
        <v/>
      </c>
      <c r="LV36" s="274" t="str">
        <f xml:space="preserve">                    IF(AND((LV$33                                  -Sheep!$N$248                               )&gt;(LV$33-LW$33),(LV$33                                  -Sheep!$N$248                                )&lt;=0),"Born","")
&amp;                   IF(AND((LV$33-Sheep!$R$351-Sheep!$N$248                                )&gt;(LV$33-LW$33),(LV$33-Sheep!$R$351-Sheep!$N$248                                )&lt;=0),"WeanStd","")
&amp;                   IF(AND((LV$33-Sheep!$R$352-Sheep!$N$248                                )&gt;(LV$33-LW$33),(LV$33-Sheep!$R$352-Sheep!$N$248                                )&lt;=0),"WeanAlt1","")
&amp;                   IF(AND((LV$33-Sheep!$R$353-Sheep!$N$248                                )&gt;(LV$33-LW$33),(LV$33-Sheep!$R$353-Sheep!$N$248                                )&lt;=0),"WeanAlt2","")
&amp;IFERROR(IF(AND((LV$33-LV35                                                                                     )&gt;(LV$33-LW$33),(LV$33-LV35                                                                                     )&lt;=0),"Join-"    &amp;LV34,""),"")
&amp;IFERROR(IF(AND((LV$33-LV35-INDEX(Sheep!$V$358:$V$365,LV34,1))&gt;(LV$33-LW$33),(LV$33-LV35-INDEX(Sheep!$V$358:$V$365,LV34,1))&lt;=0),"Scan-"  &amp;LV34,""),"")
&amp;IFERROR(IF(AND((LV$33-LV35-150                                                                            )&gt;(LV$33-LW$33),(LV$33-LV35-150                                                                             )&lt;=0),"Birth-" &amp;LV34,""),"")
&amp;IFERROR(IF(AND((LV$33-LV35-150-Sheep!$R$351                                           )&gt;(LV$33-LW$33),(LV$33-LV35-150-Sheep!$R$351                                            )&lt;=0),"Wean-"&amp;LV34,""),"")
&amp;IFERROR(IF(AND((LV$33-LV35-150-Sheep!$R$352                                           )&gt;(LV$33-LW$33),(LV$33-LV35-150-Sheep!$R$352                                            )&lt;=0),"Alt1-"   &amp;LV34,""),"")
&amp;IFERROR(IF(AND((LV$33-LV35-150-Sheep!$R$353                                           )&gt;(LV$33-LW$33),(LV$33-LV35-150-Sheep!$R$353                                            )&lt;=0),"Alt2-"   &amp;LV34,""),"")</f>
        <v/>
      </c>
      <c r="LW36" s="274" t="str">
        <f xml:space="preserve">                    IF(AND((LW$33                                  -Sheep!$N$248                               )&gt;(LW$33-LX$33),(LW$33                                  -Sheep!$N$248                                )&lt;=0),"Born","")
&amp;                   IF(AND((LW$33-Sheep!$R$351-Sheep!$N$248                                )&gt;(LW$33-LX$33),(LW$33-Sheep!$R$351-Sheep!$N$248                                )&lt;=0),"WeanStd","")
&amp;                   IF(AND((LW$33-Sheep!$R$352-Sheep!$N$248                                )&gt;(LW$33-LX$33),(LW$33-Sheep!$R$352-Sheep!$N$248                                )&lt;=0),"WeanAlt1","")
&amp;                   IF(AND((LW$33-Sheep!$R$353-Sheep!$N$248                                )&gt;(LW$33-LX$33),(LW$33-Sheep!$R$353-Sheep!$N$248                                )&lt;=0),"WeanAlt2","")
&amp;IFERROR(IF(AND((LW$33-LW35                                                                                     )&gt;(LW$33-LX$33),(LW$33-LW35                                                                                     )&lt;=0),"Join-"    &amp;LW34,""),"")
&amp;IFERROR(IF(AND((LW$33-LW35-INDEX(Sheep!$V$358:$V$365,LW34,1))&gt;(LW$33-LX$33),(LW$33-LW35-INDEX(Sheep!$V$358:$V$365,LW34,1))&lt;=0),"Scan-"  &amp;LW34,""),"")
&amp;IFERROR(IF(AND((LW$33-LW35-150                                                                            )&gt;(LW$33-LX$33),(LW$33-LW35-150                                                                             )&lt;=0),"Birth-" &amp;LW34,""),"")
&amp;IFERROR(IF(AND((LW$33-LW35-150-Sheep!$R$351                                           )&gt;(LW$33-LX$33),(LW$33-LW35-150-Sheep!$R$351                                            )&lt;=0),"Wean-"&amp;LW34,""),"")
&amp;IFERROR(IF(AND((LW$33-LW35-150-Sheep!$R$352                                           )&gt;(LW$33-LX$33),(LW$33-LW35-150-Sheep!$R$352                                            )&lt;=0),"Alt1-"   &amp;LW34,""),"")
&amp;IFERROR(IF(AND((LW$33-LW35-150-Sheep!$R$353                                           )&gt;(LW$33-LX$33),(LW$33-LW35-150-Sheep!$R$353                                            )&lt;=0),"Alt2-"   &amp;LW34,""),"")</f>
        <v/>
      </c>
      <c r="LX36" s="274" t="str">
        <f xml:space="preserve">                    IF(AND((LX$33                                  -Sheep!$N$248                               )&gt;(LX$33-LY$33),(LX$33                                  -Sheep!$N$248                                )&lt;=0),"Born","")
&amp;                   IF(AND((LX$33-Sheep!$R$351-Sheep!$N$248                                )&gt;(LX$33-LY$33),(LX$33-Sheep!$R$351-Sheep!$N$248                                )&lt;=0),"WeanStd","")
&amp;                   IF(AND((LX$33-Sheep!$R$352-Sheep!$N$248                                )&gt;(LX$33-LY$33),(LX$33-Sheep!$R$352-Sheep!$N$248                                )&lt;=0),"WeanAlt1","")
&amp;                   IF(AND((LX$33-Sheep!$R$353-Sheep!$N$248                                )&gt;(LX$33-LY$33),(LX$33-Sheep!$R$353-Sheep!$N$248                                )&lt;=0),"WeanAlt2","")
&amp;IFERROR(IF(AND((LX$33-LX35                                                                                     )&gt;(LX$33-LY$33),(LX$33-LX35                                                                                     )&lt;=0),"Join-"    &amp;LX34,""),"")
&amp;IFERROR(IF(AND((LX$33-LX35-INDEX(Sheep!$V$358:$V$365,LX34,1))&gt;(LX$33-LY$33),(LX$33-LX35-INDEX(Sheep!$V$358:$V$365,LX34,1))&lt;=0),"Scan-"  &amp;LX34,""),"")
&amp;IFERROR(IF(AND((LX$33-LX35-150                                                                            )&gt;(LX$33-LY$33),(LX$33-LX35-150                                                                             )&lt;=0),"Birth-" &amp;LX34,""),"")
&amp;IFERROR(IF(AND((LX$33-LX35-150-Sheep!$R$351                                           )&gt;(LX$33-LY$33),(LX$33-LX35-150-Sheep!$R$351                                            )&lt;=0),"Wean-"&amp;LX34,""),"")
&amp;IFERROR(IF(AND((LX$33-LX35-150-Sheep!$R$352                                           )&gt;(LX$33-LY$33),(LX$33-LX35-150-Sheep!$R$352                                            )&lt;=0),"Alt1-"   &amp;LX34,""),"")
&amp;IFERROR(IF(AND((LX$33-LX35-150-Sheep!$R$353                                           )&gt;(LX$33-LY$33),(LX$33-LX35-150-Sheep!$R$353                                            )&lt;=0),"Alt2-"   &amp;LX34,""),"")</f>
        <v/>
      </c>
      <c r="LY36" s="274" t="str">
        <f xml:space="preserve">                    IF(AND((LY$33                                  -Sheep!$N$248                               )&gt;(LY$33-LZ$33),(LY$33                                  -Sheep!$N$248                                )&lt;=0),"Born","")
&amp;                   IF(AND((LY$33-Sheep!$R$351-Sheep!$N$248                                )&gt;(LY$33-LZ$33),(LY$33-Sheep!$R$351-Sheep!$N$248                                )&lt;=0),"WeanStd","")
&amp;                   IF(AND((LY$33-Sheep!$R$352-Sheep!$N$248                                )&gt;(LY$33-LZ$33),(LY$33-Sheep!$R$352-Sheep!$N$248                                )&lt;=0),"WeanAlt1","")
&amp;                   IF(AND((LY$33-Sheep!$R$353-Sheep!$N$248                                )&gt;(LY$33-LZ$33),(LY$33-Sheep!$R$353-Sheep!$N$248                                )&lt;=0),"WeanAlt2","")
&amp;IFERROR(IF(AND((LY$33-LY35                                                                                     )&gt;(LY$33-LZ$33),(LY$33-LY35                                                                                     )&lt;=0),"Join-"    &amp;LY34,""),"")
&amp;IFERROR(IF(AND((LY$33-LY35-INDEX(Sheep!$V$358:$V$365,LY34,1))&gt;(LY$33-LZ$33),(LY$33-LY35-INDEX(Sheep!$V$358:$V$365,LY34,1))&lt;=0),"Scan-"  &amp;LY34,""),"")
&amp;IFERROR(IF(AND((LY$33-LY35-150                                                                            )&gt;(LY$33-LZ$33),(LY$33-LY35-150                                                                             )&lt;=0),"Birth-" &amp;LY34,""),"")
&amp;IFERROR(IF(AND((LY$33-LY35-150-Sheep!$R$351                                           )&gt;(LY$33-LZ$33),(LY$33-LY35-150-Sheep!$R$351                                            )&lt;=0),"Wean-"&amp;LY34,""),"")
&amp;IFERROR(IF(AND((LY$33-LY35-150-Sheep!$R$352                                           )&gt;(LY$33-LZ$33),(LY$33-LY35-150-Sheep!$R$352                                            )&lt;=0),"Alt1-"   &amp;LY34,""),"")
&amp;IFERROR(IF(AND((LY$33-LY35-150-Sheep!$R$353                                           )&gt;(LY$33-LZ$33),(LY$33-LY35-150-Sheep!$R$353                                            )&lt;=0),"Alt2-"   &amp;LY34,""),"")</f>
        <v/>
      </c>
      <c r="LZ36" s="274" t="str">
        <f xml:space="preserve">                    IF(AND((LZ$33                                  -Sheep!$N$248                               )&gt;(LZ$33-MA$33),(LZ$33                                  -Sheep!$N$248                                )&lt;=0),"Born","")
&amp;                   IF(AND((LZ$33-Sheep!$R$351-Sheep!$N$248                                )&gt;(LZ$33-MA$33),(LZ$33-Sheep!$R$351-Sheep!$N$248                                )&lt;=0),"WeanStd","")
&amp;                   IF(AND((LZ$33-Sheep!$R$352-Sheep!$N$248                                )&gt;(LZ$33-MA$33),(LZ$33-Sheep!$R$352-Sheep!$N$248                                )&lt;=0),"WeanAlt1","")
&amp;                   IF(AND((LZ$33-Sheep!$R$353-Sheep!$N$248                                )&gt;(LZ$33-MA$33),(LZ$33-Sheep!$R$353-Sheep!$N$248                                )&lt;=0),"WeanAlt2","")
&amp;IFERROR(IF(AND((LZ$33-LZ35                                                                                     )&gt;(LZ$33-MA$33),(LZ$33-LZ35                                                                                     )&lt;=0),"Join-"    &amp;LZ34,""),"")
&amp;IFERROR(IF(AND((LZ$33-LZ35-INDEX(Sheep!$V$358:$V$365,LZ34,1))&gt;(LZ$33-MA$33),(LZ$33-LZ35-INDEX(Sheep!$V$358:$V$365,LZ34,1))&lt;=0),"Scan-"  &amp;LZ34,""),"")
&amp;IFERROR(IF(AND((LZ$33-LZ35-150                                                                            )&gt;(LZ$33-MA$33),(LZ$33-LZ35-150                                                                             )&lt;=0),"Birth-" &amp;LZ34,""),"")
&amp;IFERROR(IF(AND((LZ$33-LZ35-150-Sheep!$R$351                                           )&gt;(LZ$33-MA$33),(LZ$33-LZ35-150-Sheep!$R$351                                            )&lt;=0),"Wean-"&amp;LZ34,""),"")
&amp;IFERROR(IF(AND((LZ$33-LZ35-150-Sheep!$R$352                                           )&gt;(LZ$33-MA$33),(LZ$33-LZ35-150-Sheep!$R$352                                            )&lt;=0),"Alt1-"   &amp;LZ34,""),"")
&amp;IFERROR(IF(AND((LZ$33-LZ35-150-Sheep!$R$353                                           )&gt;(LZ$33-MA$33),(LZ$33-LZ35-150-Sheep!$R$353                                            )&lt;=0),"Alt2-"   &amp;LZ34,""),"")</f>
        <v/>
      </c>
      <c r="MA36" s="274" t="str">
        <f xml:space="preserve">                    IF(AND((MA$33                                  -Sheep!$N$248                               )&gt;(MA$33-MB$33),(MA$33                                  -Sheep!$N$248                                )&lt;=0),"Born","")
&amp;                   IF(AND((MA$33-Sheep!$R$351-Sheep!$N$248                                )&gt;(MA$33-MB$33),(MA$33-Sheep!$R$351-Sheep!$N$248                                )&lt;=0),"WeanStd","")
&amp;                   IF(AND((MA$33-Sheep!$R$352-Sheep!$N$248                                )&gt;(MA$33-MB$33),(MA$33-Sheep!$R$352-Sheep!$N$248                                )&lt;=0),"WeanAlt1","")
&amp;                   IF(AND((MA$33-Sheep!$R$353-Sheep!$N$248                                )&gt;(MA$33-MB$33),(MA$33-Sheep!$R$353-Sheep!$N$248                                )&lt;=0),"WeanAlt2","")
&amp;IFERROR(IF(AND((MA$33-MA35                                                                                     )&gt;(MA$33-MB$33),(MA$33-MA35                                                                                     )&lt;=0),"Join-"    &amp;MA34,""),"")
&amp;IFERROR(IF(AND((MA$33-MA35-INDEX(Sheep!$V$358:$V$365,MA34,1))&gt;(MA$33-MB$33),(MA$33-MA35-INDEX(Sheep!$V$358:$V$365,MA34,1))&lt;=0),"Scan-"  &amp;MA34,""),"")
&amp;IFERROR(IF(AND((MA$33-MA35-150                                                                            )&gt;(MA$33-MB$33),(MA$33-MA35-150                                                                             )&lt;=0),"Birth-" &amp;MA34,""),"")
&amp;IFERROR(IF(AND((MA$33-MA35-150-Sheep!$R$351                                           )&gt;(MA$33-MB$33),(MA$33-MA35-150-Sheep!$R$351                                            )&lt;=0),"Wean-"&amp;MA34,""),"")
&amp;IFERROR(IF(AND((MA$33-MA35-150-Sheep!$R$352                                           )&gt;(MA$33-MB$33),(MA$33-MA35-150-Sheep!$R$352                                            )&lt;=0),"Alt1-"   &amp;MA34,""),"")
&amp;IFERROR(IF(AND((MA$33-MA35-150-Sheep!$R$353                                           )&gt;(MA$33-MB$33),(MA$33-MA35-150-Sheep!$R$353                                            )&lt;=0),"Alt2-"   &amp;MA34,""),"")</f>
        <v/>
      </c>
      <c r="MB36" s="274" t="str">
        <f xml:space="preserve">                    IF(AND((MB$33                                  -Sheep!$N$248                               )&gt;(MB$33-MC$33),(MB$33                                  -Sheep!$N$248                                )&lt;=0),"Born","")
&amp;                   IF(AND((MB$33-Sheep!$R$351-Sheep!$N$248                                )&gt;(MB$33-MC$33),(MB$33-Sheep!$R$351-Sheep!$N$248                                )&lt;=0),"WeanStd","")
&amp;                   IF(AND((MB$33-Sheep!$R$352-Sheep!$N$248                                )&gt;(MB$33-MC$33),(MB$33-Sheep!$R$352-Sheep!$N$248                                )&lt;=0),"WeanAlt1","")
&amp;                   IF(AND((MB$33-Sheep!$R$353-Sheep!$N$248                                )&gt;(MB$33-MC$33),(MB$33-Sheep!$R$353-Sheep!$N$248                                )&lt;=0),"WeanAlt2","")
&amp;IFERROR(IF(AND((MB$33-MB35                                                                                     )&gt;(MB$33-MC$33),(MB$33-MB35                                                                                     )&lt;=0),"Join-"    &amp;MB34,""),"")
&amp;IFERROR(IF(AND((MB$33-MB35-INDEX(Sheep!$V$358:$V$365,MB34,1))&gt;(MB$33-MC$33),(MB$33-MB35-INDEX(Sheep!$V$358:$V$365,MB34,1))&lt;=0),"Scan-"  &amp;MB34,""),"")
&amp;IFERROR(IF(AND((MB$33-MB35-150                                                                            )&gt;(MB$33-MC$33),(MB$33-MB35-150                                                                             )&lt;=0),"Birth-" &amp;MB34,""),"")
&amp;IFERROR(IF(AND((MB$33-MB35-150-Sheep!$R$351                                           )&gt;(MB$33-MC$33),(MB$33-MB35-150-Sheep!$R$351                                            )&lt;=0),"Wean-"&amp;MB34,""),"")
&amp;IFERROR(IF(AND((MB$33-MB35-150-Sheep!$R$352                                           )&gt;(MB$33-MC$33),(MB$33-MB35-150-Sheep!$R$352                                            )&lt;=0),"Alt1-"   &amp;MB34,""),"")
&amp;IFERROR(IF(AND((MB$33-MB35-150-Sheep!$R$353                                           )&gt;(MB$33-MC$33),(MB$33-MB35-150-Sheep!$R$353                                            )&lt;=0),"Alt2-"   &amp;MB34,""),"")</f>
        <v/>
      </c>
      <c r="MC36" s="274" t="str">
        <f xml:space="preserve">                    IF(AND((MC$33                                  -Sheep!$N$248                               )&gt;(MC$33-MD$33),(MC$33                                  -Sheep!$N$248                                )&lt;=0),"Born","")
&amp;                   IF(AND((MC$33-Sheep!$R$351-Sheep!$N$248                                )&gt;(MC$33-MD$33),(MC$33-Sheep!$R$351-Sheep!$N$248                                )&lt;=0),"WeanStd","")
&amp;                   IF(AND((MC$33-Sheep!$R$352-Sheep!$N$248                                )&gt;(MC$33-MD$33),(MC$33-Sheep!$R$352-Sheep!$N$248                                )&lt;=0),"WeanAlt1","")
&amp;                   IF(AND((MC$33-Sheep!$R$353-Sheep!$N$248                                )&gt;(MC$33-MD$33),(MC$33-Sheep!$R$353-Sheep!$N$248                                )&lt;=0),"WeanAlt2","")
&amp;IFERROR(IF(AND((MC$33-MC35                                                                                     )&gt;(MC$33-MD$33),(MC$33-MC35                                                                                     )&lt;=0),"Join-"    &amp;MC34,""),"")
&amp;IFERROR(IF(AND((MC$33-MC35-INDEX(Sheep!$V$358:$V$365,MC34,1))&gt;(MC$33-MD$33),(MC$33-MC35-INDEX(Sheep!$V$358:$V$365,MC34,1))&lt;=0),"Scan-"  &amp;MC34,""),"")
&amp;IFERROR(IF(AND((MC$33-MC35-150                                                                            )&gt;(MC$33-MD$33),(MC$33-MC35-150                                                                             )&lt;=0),"Birth-" &amp;MC34,""),"")
&amp;IFERROR(IF(AND((MC$33-MC35-150-Sheep!$R$351                                           )&gt;(MC$33-MD$33),(MC$33-MC35-150-Sheep!$R$351                                            )&lt;=0),"Wean-"&amp;MC34,""),"")
&amp;IFERROR(IF(AND((MC$33-MC35-150-Sheep!$R$352                                           )&gt;(MC$33-MD$33),(MC$33-MC35-150-Sheep!$R$352                                            )&lt;=0),"Alt1-"   &amp;MC34,""),"")
&amp;IFERROR(IF(AND((MC$33-MC35-150-Sheep!$R$353                                           )&gt;(MC$33-MD$33),(MC$33-MC35-150-Sheep!$R$353                                            )&lt;=0),"Alt2-"   &amp;MC34,""),"")</f>
        <v/>
      </c>
      <c r="MD36" s="274" t="str">
        <f xml:space="preserve">                    IF(AND((MD$33                                  -Sheep!$N$248                               )&gt;(MD$33-ME$33),(MD$33                                  -Sheep!$N$248                                )&lt;=0),"Born","")
&amp;                   IF(AND((MD$33-Sheep!$R$351-Sheep!$N$248                                )&gt;(MD$33-ME$33),(MD$33-Sheep!$R$351-Sheep!$N$248                                )&lt;=0),"WeanStd","")
&amp;                   IF(AND((MD$33-Sheep!$R$352-Sheep!$N$248                                )&gt;(MD$33-ME$33),(MD$33-Sheep!$R$352-Sheep!$N$248                                )&lt;=0),"WeanAlt1","")
&amp;                   IF(AND((MD$33-Sheep!$R$353-Sheep!$N$248                                )&gt;(MD$33-ME$33),(MD$33-Sheep!$R$353-Sheep!$N$248                                )&lt;=0),"WeanAlt2","")
&amp;IFERROR(IF(AND((MD$33-MD35                                                                                     )&gt;(MD$33-ME$33),(MD$33-MD35                                                                                     )&lt;=0),"Join-"    &amp;MD34,""),"")
&amp;IFERROR(IF(AND((MD$33-MD35-INDEX(Sheep!$V$358:$V$365,MD34,1))&gt;(MD$33-ME$33),(MD$33-MD35-INDEX(Sheep!$V$358:$V$365,MD34,1))&lt;=0),"Scan-"  &amp;MD34,""),"")
&amp;IFERROR(IF(AND((MD$33-MD35-150                                                                            )&gt;(MD$33-ME$33),(MD$33-MD35-150                                                                             )&lt;=0),"Birth-" &amp;MD34,""),"")
&amp;IFERROR(IF(AND((MD$33-MD35-150-Sheep!$R$351                                           )&gt;(MD$33-ME$33),(MD$33-MD35-150-Sheep!$R$351                                            )&lt;=0),"Wean-"&amp;MD34,""),"")
&amp;IFERROR(IF(AND((MD$33-MD35-150-Sheep!$R$352                                           )&gt;(MD$33-ME$33),(MD$33-MD35-150-Sheep!$R$352                                            )&lt;=0),"Alt1-"   &amp;MD34,""),"")
&amp;IFERROR(IF(AND((MD$33-MD35-150-Sheep!$R$353                                           )&gt;(MD$33-ME$33),(MD$33-MD35-150-Sheep!$R$353                                            )&lt;=0),"Alt2-"   &amp;MD34,""),"")</f>
        <v>Birth-6</v>
      </c>
      <c r="ME36" s="274" t="str">
        <f xml:space="preserve">                    IF(AND((ME$33                                  -Sheep!$N$248                               )&gt;(ME$33-MF$33),(ME$33                                  -Sheep!$N$248                                )&lt;=0),"Born","")
&amp;                   IF(AND((ME$33-Sheep!$R$351-Sheep!$N$248                                )&gt;(ME$33-MF$33),(ME$33-Sheep!$R$351-Sheep!$N$248                                )&lt;=0),"WeanStd","")
&amp;                   IF(AND((ME$33-Sheep!$R$352-Sheep!$N$248                                )&gt;(ME$33-MF$33),(ME$33-Sheep!$R$352-Sheep!$N$248                                )&lt;=0),"WeanAlt1","")
&amp;                   IF(AND((ME$33-Sheep!$R$353-Sheep!$N$248                                )&gt;(ME$33-MF$33),(ME$33-Sheep!$R$353-Sheep!$N$248                                )&lt;=0),"WeanAlt2","")
&amp;IFERROR(IF(AND((ME$33-ME35                                                                                     )&gt;(ME$33-MF$33),(ME$33-ME35                                                                                     )&lt;=0),"Join-"    &amp;ME34,""),"")
&amp;IFERROR(IF(AND((ME$33-ME35-INDEX(Sheep!$V$358:$V$365,ME34,1))&gt;(ME$33-MF$33),(ME$33-ME35-INDEX(Sheep!$V$358:$V$365,ME34,1))&lt;=0),"Scan-"  &amp;ME34,""),"")
&amp;IFERROR(IF(AND((ME$33-ME35-150                                                                            )&gt;(ME$33-MF$33),(ME$33-ME35-150                                                                             )&lt;=0),"Birth-" &amp;ME34,""),"")
&amp;IFERROR(IF(AND((ME$33-ME35-150-Sheep!$R$351                                           )&gt;(ME$33-MF$33),(ME$33-ME35-150-Sheep!$R$351                                            )&lt;=0),"Wean-"&amp;ME34,""),"")
&amp;IFERROR(IF(AND((ME$33-ME35-150-Sheep!$R$352                                           )&gt;(ME$33-MF$33),(ME$33-ME35-150-Sheep!$R$352                                            )&lt;=0),"Alt1-"   &amp;ME34,""),"")
&amp;IFERROR(IF(AND((ME$33-ME35-150-Sheep!$R$353                                           )&gt;(ME$33-MF$33),(ME$33-ME35-150-Sheep!$R$353                                            )&lt;=0),"Alt2-"   &amp;ME34,""),"")</f>
        <v/>
      </c>
      <c r="MF36" s="274" t="str">
        <f xml:space="preserve">                    IF(AND((MF$33                                  -Sheep!$N$248                               )&gt;(MF$33-MG$33),(MF$33                                  -Sheep!$N$248                                )&lt;=0),"Born","")
&amp;                   IF(AND((MF$33-Sheep!$R$351-Sheep!$N$248                                )&gt;(MF$33-MG$33),(MF$33-Sheep!$R$351-Sheep!$N$248                                )&lt;=0),"WeanStd","")
&amp;                   IF(AND((MF$33-Sheep!$R$352-Sheep!$N$248                                )&gt;(MF$33-MG$33),(MF$33-Sheep!$R$352-Sheep!$N$248                                )&lt;=0),"WeanAlt1","")
&amp;                   IF(AND((MF$33-Sheep!$R$353-Sheep!$N$248                                )&gt;(MF$33-MG$33),(MF$33-Sheep!$R$353-Sheep!$N$248                                )&lt;=0),"WeanAlt2","")
&amp;IFERROR(IF(AND((MF$33-MF35                                                                                     )&gt;(MF$33-MG$33),(MF$33-MF35                                                                                     )&lt;=0),"Join-"    &amp;MF34,""),"")
&amp;IFERROR(IF(AND((MF$33-MF35-INDEX(Sheep!$V$358:$V$365,MF34,1))&gt;(MF$33-MG$33),(MF$33-MF35-INDEX(Sheep!$V$358:$V$365,MF34,1))&lt;=0),"Scan-"  &amp;MF34,""),"")
&amp;IFERROR(IF(AND((MF$33-MF35-150                                                                            )&gt;(MF$33-MG$33),(MF$33-MF35-150                                                                             )&lt;=0),"Birth-" &amp;MF34,""),"")
&amp;IFERROR(IF(AND((MF$33-MF35-150-Sheep!$R$351                                           )&gt;(MF$33-MG$33),(MF$33-MF35-150-Sheep!$R$351                                            )&lt;=0),"Wean-"&amp;MF34,""),"")
&amp;IFERROR(IF(AND((MF$33-MF35-150-Sheep!$R$352                                           )&gt;(MF$33-MG$33),(MF$33-MF35-150-Sheep!$R$352                                            )&lt;=0),"Alt1-"   &amp;MF34,""),"")
&amp;IFERROR(IF(AND((MF$33-MF35-150-Sheep!$R$353                                           )&gt;(MF$33-MG$33),(MF$33-MF35-150-Sheep!$R$353                                            )&lt;=0),"Alt2-"   &amp;MF34,""),"")</f>
        <v/>
      </c>
      <c r="MG36" s="274" t="str">
        <f xml:space="preserve">                    IF(AND((MG$33                                  -Sheep!$N$248                               )&gt;(MG$33-MH$33),(MG$33                                  -Sheep!$N$248                                )&lt;=0),"Born","")
&amp;                   IF(AND((MG$33-Sheep!$R$351-Sheep!$N$248                                )&gt;(MG$33-MH$33),(MG$33-Sheep!$R$351-Sheep!$N$248                                )&lt;=0),"WeanStd","")
&amp;                   IF(AND((MG$33-Sheep!$R$352-Sheep!$N$248                                )&gt;(MG$33-MH$33),(MG$33-Sheep!$R$352-Sheep!$N$248                                )&lt;=0),"WeanAlt1","")
&amp;                   IF(AND((MG$33-Sheep!$R$353-Sheep!$N$248                                )&gt;(MG$33-MH$33),(MG$33-Sheep!$R$353-Sheep!$N$248                                )&lt;=0),"WeanAlt2","")
&amp;IFERROR(IF(AND((MG$33-MG35                                                                                     )&gt;(MG$33-MH$33),(MG$33-MG35                                                                                     )&lt;=0),"Join-"    &amp;MG34,""),"")
&amp;IFERROR(IF(AND((MG$33-MG35-INDEX(Sheep!$V$358:$V$365,MG34,1))&gt;(MG$33-MH$33),(MG$33-MG35-INDEX(Sheep!$V$358:$V$365,MG34,1))&lt;=0),"Scan-"  &amp;MG34,""),"")
&amp;IFERROR(IF(AND((MG$33-MG35-150                                                                            )&gt;(MG$33-MH$33),(MG$33-MG35-150                                                                             )&lt;=0),"Birth-" &amp;MG34,""),"")
&amp;IFERROR(IF(AND((MG$33-MG35-150-Sheep!$R$351                                           )&gt;(MG$33-MH$33),(MG$33-MG35-150-Sheep!$R$351                                            )&lt;=0),"Wean-"&amp;MG34,""),"")
&amp;IFERROR(IF(AND((MG$33-MG35-150-Sheep!$R$352                                           )&gt;(MG$33-MH$33),(MG$33-MG35-150-Sheep!$R$352                                            )&lt;=0),"Alt1-"   &amp;MG34,""),"")
&amp;IFERROR(IF(AND((MG$33-MG35-150-Sheep!$R$353                                           )&gt;(MG$33-MH$33),(MG$33-MG35-150-Sheep!$R$353                                            )&lt;=0),"Alt2-"   &amp;MG34,""),"")</f>
        <v/>
      </c>
      <c r="MH36" s="274" t="str">
        <f xml:space="preserve">                    IF(AND((MH$33                                  -Sheep!$N$248                               )&gt;(MH$33-MI$33),(MH$33                                  -Sheep!$N$248                                )&lt;=0),"Born","")
&amp;                   IF(AND((MH$33-Sheep!$R$351-Sheep!$N$248                                )&gt;(MH$33-MI$33),(MH$33-Sheep!$R$351-Sheep!$N$248                                )&lt;=0),"WeanStd","")
&amp;                   IF(AND((MH$33-Sheep!$R$352-Sheep!$N$248                                )&gt;(MH$33-MI$33),(MH$33-Sheep!$R$352-Sheep!$N$248                                )&lt;=0),"WeanAlt1","")
&amp;                   IF(AND((MH$33-Sheep!$R$353-Sheep!$N$248                                )&gt;(MH$33-MI$33),(MH$33-Sheep!$R$353-Sheep!$N$248                                )&lt;=0),"WeanAlt2","")
&amp;IFERROR(IF(AND((MH$33-MH35                                                                                     )&gt;(MH$33-MI$33),(MH$33-MH35                                                                                     )&lt;=0),"Join-"    &amp;MH34,""),"")
&amp;IFERROR(IF(AND((MH$33-MH35-INDEX(Sheep!$V$358:$V$365,MH34,1))&gt;(MH$33-MI$33),(MH$33-MH35-INDEX(Sheep!$V$358:$V$365,MH34,1))&lt;=0),"Scan-"  &amp;MH34,""),"")
&amp;IFERROR(IF(AND((MH$33-MH35-150                                                                            )&gt;(MH$33-MI$33),(MH$33-MH35-150                                                                             )&lt;=0),"Birth-" &amp;MH34,""),"")
&amp;IFERROR(IF(AND((MH$33-MH35-150-Sheep!$R$351                                           )&gt;(MH$33-MI$33),(MH$33-MH35-150-Sheep!$R$351                                            )&lt;=0),"Wean-"&amp;MH34,""),"")
&amp;IFERROR(IF(AND((MH$33-MH35-150-Sheep!$R$352                                           )&gt;(MH$33-MI$33),(MH$33-MH35-150-Sheep!$R$352                                            )&lt;=0),"Alt1-"   &amp;MH34,""),"")
&amp;IFERROR(IF(AND((MH$33-MH35-150-Sheep!$R$353                                           )&gt;(MH$33-MI$33),(MH$33-MH35-150-Sheep!$R$353                                            )&lt;=0),"Alt2-"   &amp;MH34,""),"")</f>
        <v/>
      </c>
      <c r="MI36" s="274" t="str">
        <f xml:space="preserve">                    IF(AND((MI$33                                  -Sheep!$N$248                               )&gt;(MI$33-MJ$33),(MI$33                                  -Sheep!$N$248                                )&lt;=0),"Born","")
&amp;                   IF(AND((MI$33-Sheep!$R$351-Sheep!$N$248                                )&gt;(MI$33-MJ$33),(MI$33-Sheep!$R$351-Sheep!$N$248                                )&lt;=0),"WeanStd","")
&amp;                   IF(AND((MI$33-Sheep!$R$352-Sheep!$N$248                                )&gt;(MI$33-MJ$33),(MI$33-Sheep!$R$352-Sheep!$N$248                                )&lt;=0),"WeanAlt1","")
&amp;                   IF(AND((MI$33-Sheep!$R$353-Sheep!$N$248                                )&gt;(MI$33-MJ$33),(MI$33-Sheep!$R$353-Sheep!$N$248                                )&lt;=0),"WeanAlt2","")
&amp;IFERROR(IF(AND((MI$33-MI35                                                                                     )&gt;(MI$33-MJ$33),(MI$33-MI35                                                                                     )&lt;=0),"Join-"    &amp;MI34,""),"")
&amp;IFERROR(IF(AND((MI$33-MI35-INDEX(Sheep!$V$358:$V$365,MI34,1))&gt;(MI$33-MJ$33),(MI$33-MI35-INDEX(Sheep!$V$358:$V$365,MI34,1))&lt;=0),"Scan-"  &amp;MI34,""),"")
&amp;IFERROR(IF(AND((MI$33-MI35-150                                                                            )&gt;(MI$33-MJ$33),(MI$33-MI35-150                                                                             )&lt;=0),"Birth-" &amp;MI34,""),"")
&amp;IFERROR(IF(AND((MI$33-MI35-150-Sheep!$R$351                                           )&gt;(MI$33-MJ$33),(MI$33-MI35-150-Sheep!$R$351                                            )&lt;=0),"Wean-"&amp;MI34,""),"")
&amp;IFERROR(IF(AND((MI$33-MI35-150-Sheep!$R$352                                           )&gt;(MI$33-MJ$33),(MI$33-MI35-150-Sheep!$R$352                                            )&lt;=0),"Alt1-"   &amp;MI34,""),"")
&amp;IFERROR(IF(AND((MI$33-MI35-150-Sheep!$R$353                                           )&gt;(MI$33-MJ$33),(MI$33-MI35-150-Sheep!$R$353                                            )&lt;=0),"Alt2-"   &amp;MI34,""),"")</f>
        <v/>
      </c>
      <c r="MJ36" s="274" t="str">
        <f xml:space="preserve">                    IF(AND((MJ$33                                  -Sheep!$N$248                               )&gt;(MJ$33-MK$33),(MJ$33                                  -Sheep!$N$248                                )&lt;=0),"Born","")
&amp;                   IF(AND((MJ$33-Sheep!$R$351-Sheep!$N$248                                )&gt;(MJ$33-MK$33),(MJ$33-Sheep!$R$351-Sheep!$N$248                                )&lt;=0),"WeanStd","")
&amp;                   IF(AND((MJ$33-Sheep!$R$352-Sheep!$N$248                                )&gt;(MJ$33-MK$33),(MJ$33-Sheep!$R$352-Sheep!$N$248                                )&lt;=0),"WeanAlt1","")
&amp;                   IF(AND((MJ$33-Sheep!$R$353-Sheep!$N$248                                )&gt;(MJ$33-MK$33),(MJ$33-Sheep!$R$353-Sheep!$N$248                                )&lt;=0),"WeanAlt2","")
&amp;IFERROR(IF(AND((MJ$33-MJ35                                                                                     )&gt;(MJ$33-MK$33),(MJ$33-MJ35                                                                                     )&lt;=0),"Join-"    &amp;MJ34,""),"")
&amp;IFERROR(IF(AND((MJ$33-MJ35-INDEX(Sheep!$V$358:$V$365,MJ34,1))&gt;(MJ$33-MK$33),(MJ$33-MJ35-INDEX(Sheep!$V$358:$V$365,MJ34,1))&lt;=0),"Scan-"  &amp;MJ34,""),"")
&amp;IFERROR(IF(AND((MJ$33-MJ35-150                                                                            )&gt;(MJ$33-MK$33),(MJ$33-MJ35-150                                                                             )&lt;=0),"Birth-" &amp;MJ34,""),"")
&amp;IFERROR(IF(AND((MJ$33-MJ35-150-Sheep!$R$351                                           )&gt;(MJ$33-MK$33),(MJ$33-MJ35-150-Sheep!$R$351                                            )&lt;=0),"Wean-"&amp;MJ34,""),"")
&amp;IFERROR(IF(AND((MJ$33-MJ35-150-Sheep!$R$352                                           )&gt;(MJ$33-MK$33),(MJ$33-MJ35-150-Sheep!$R$352                                            )&lt;=0),"Alt1-"   &amp;MJ34,""),"")
&amp;IFERROR(IF(AND((MJ$33-MJ35-150-Sheep!$R$353                                           )&gt;(MJ$33-MK$33),(MJ$33-MJ35-150-Sheep!$R$353                                            )&lt;=0),"Alt2-"   &amp;MJ34,""),"")</f>
        <v/>
      </c>
      <c r="MK36" s="274" t="str">
        <f xml:space="preserve">                    IF(AND((MK$33                                  -Sheep!$N$248                               )&gt;(MK$33-ML$33),(MK$33                                  -Sheep!$N$248                                )&lt;=0),"Born","")
&amp;                   IF(AND((MK$33-Sheep!$R$351-Sheep!$N$248                                )&gt;(MK$33-ML$33),(MK$33-Sheep!$R$351-Sheep!$N$248                                )&lt;=0),"WeanStd","")
&amp;                   IF(AND((MK$33-Sheep!$R$352-Sheep!$N$248                                )&gt;(MK$33-ML$33),(MK$33-Sheep!$R$352-Sheep!$N$248                                )&lt;=0),"WeanAlt1","")
&amp;                   IF(AND((MK$33-Sheep!$R$353-Sheep!$N$248                                )&gt;(MK$33-ML$33),(MK$33-Sheep!$R$353-Sheep!$N$248                                )&lt;=0),"WeanAlt2","")
&amp;IFERROR(IF(AND((MK$33-MK35                                                                                     )&gt;(MK$33-ML$33),(MK$33-MK35                                                                                     )&lt;=0),"Join-"    &amp;MK34,""),"")
&amp;IFERROR(IF(AND((MK$33-MK35-INDEX(Sheep!$V$358:$V$365,MK34,1))&gt;(MK$33-ML$33),(MK$33-MK35-INDEX(Sheep!$V$358:$V$365,MK34,1))&lt;=0),"Scan-"  &amp;MK34,""),"")
&amp;IFERROR(IF(AND((MK$33-MK35-150                                                                            )&gt;(MK$33-ML$33),(MK$33-MK35-150                                                                             )&lt;=0),"Birth-" &amp;MK34,""),"")
&amp;IFERROR(IF(AND((MK$33-MK35-150-Sheep!$R$351                                           )&gt;(MK$33-ML$33),(MK$33-MK35-150-Sheep!$R$351                                            )&lt;=0),"Wean-"&amp;MK34,""),"")
&amp;IFERROR(IF(AND((MK$33-MK35-150-Sheep!$R$352                                           )&gt;(MK$33-ML$33),(MK$33-MK35-150-Sheep!$R$352                                            )&lt;=0),"Alt1-"   &amp;MK34,""),"")
&amp;IFERROR(IF(AND((MK$33-MK35-150-Sheep!$R$353                                           )&gt;(MK$33-ML$33),(MK$33-MK35-150-Sheep!$R$353                                            )&lt;=0),"Alt2-"   &amp;MK34,""),"")</f>
        <v/>
      </c>
      <c r="ML36" s="274" t="str">
        <f xml:space="preserve">                    IF(AND((ML$33                                  -Sheep!$N$248                               )&gt;(ML$33-MM$33),(ML$33                                  -Sheep!$N$248                                )&lt;=0),"Born","")
&amp;                   IF(AND((ML$33-Sheep!$R$351-Sheep!$N$248                                )&gt;(ML$33-MM$33),(ML$33-Sheep!$R$351-Sheep!$N$248                                )&lt;=0),"WeanStd","")
&amp;                   IF(AND((ML$33-Sheep!$R$352-Sheep!$N$248                                )&gt;(ML$33-MM$33),(ML$33-Sheep!$R$352-Sheep!$N$248                                )&lt;=0),"WeanAlt1","")
&amp;                   IF(AND((ML$33-Sheep!$R$353-Sheep!$N$248                                )&gt;(ML$33-MM$33),(ML$33-Sheep!$R$353-Sheep!$N$248                                )&lt;=0),"WeanAlt2","")
&amp;IFERROR(IF(AND((ML$33-ML35                                                                                     )&gt;(ML$33-MM$33),(ML$33-ML35                                                                                     )&lt;=0),"Join-"    &amp;ML34,""),"")
&amp;IFERROR(IF(AND((ML$33-ML35-INDEX(Sheep!$V$358:$V$365,ML34,1))&gt;(ML$33-MM$33),(ML$33-ML35-INDEX(Sheep!$V$358:$V$365,ML34,1))&lt;=0),"Scan-"  &amp;ML34,""),"")
&amp;IFERROR(IF(AND((ML$33-ML35-150                                                                            )&gt;(ML$33-MM$33),(ML$33-ML35-150                                                                             )&lt;=0),"Birth-" &amp;ML34,""),"")
&amp;IFERROR(IF(AND((ML$33-ML35-150-Sheep!$R$351                                           )&gt;(ML$33-MM$33),(ML$33-ML35-150-Sheep!$R$351                                            )&lt;=0),"Wean-"&amp;ML34,""),"")
&amp;IFERROR(IF(AND((ML$33-ML35-150-Sheep!$R$352                                           )&gt;(ML$33-MM$33),(ML$33-ML35-150-Sheep!$R$352                                            )&lt;=0),"Alt1-"   &amp;ML34,""),"")
&amp;IFERROR(IF(AND((ML$33-ML35-150-Sheep!$R$353                                           )&gt;(ML$33-MM$33),(ML$33-ML35-150-Sheep!$R$353                                            )&lt;=0),"Alt2-"   &amp;ML34,""),"")</f>
        <v/>
      </c>
      <c r="MM36" s="274" t="str">
        <f xml:space="preserve">                    IF(AND((MM$33                                  -Sheep!$N$248                               )&gt;(MM$33-MN$33),(MM$33                                  -Sheep!$N$248                                )&lt;=0),"Born","")
&amp;                   IF(AND((MM$33-Sheep!$R$351-Sheep!$N$248                                )&gt;(MM$33-MN$33),(MM$33-Sheep!$R$351-Sheep!$N$248                                )&lt;=0),"WeanStd","")
&amp;                   IF(AND((MM$33-Sheep!$R$352-Sheep!$N$248                                )&gt;(MM$33-MN$33),(MM$33-Sheep!$R$352-Sheep!$N$248                                )&lt;=0),"WeanAlt1","")
&amp;                   IF(AND((MM$33-Sheep!$R$353-Sheep!$N$248                                )&gt;(MM$33-MN$33),(MM$33-Sheep!$R$353-Sheep!$N$248                                )&lt;=0),"WeanAlt2","")
&amp;IFERROR(IF(AND((MM$33-MM35                                                                                     )&gt;(MM$33-MN$33),(MM$33-MM35                                                                                     )&lt;=0),"Join-"    &amp;MM34,""),"")
&amp;IFERROR(IF(AND((MM$33-MM35-INDEX(Sheep!$V$358:$V$365,MM34,1))&gt;(MM$33-MN$33),(MM$33-MM35-INDEX(Sheep!$V$358:$V$365,MM34,1))&lt;=0),"Scan-"  &amp;MM34,""),"")
&amp;IFERROR(IF(AND((MM$33-MM35-150                                                                            )&gt;(MM$33-MN$33),(MM$33-MM35-150                                                                             )&lt;=0),"Birth-" &amp;MM34,""),"")
&amp;IFERROR(IF(AND((MM$33-MM35-150-Sheep!$R$351                                           )&gt;(MM$33-MN$33),(MM$33-MM35-150-Sheep!$R$351                                            )&lt;=0),"Wean-"&amp;MM34,""),"")
&amp;IFERROR(IF(AND((MM$33-MM35-150-Sheep!$R$352                                           )&gt;(MM$33-MN$33),(MM$33-MM35-150-Sheep!$R$352                                            )&lt;=0),"Alt1-"   &amp;MM34,""),"")
&amp;IFERROR(IF(AND((MM$33-MM35-150-Sheep!$R$353                                           )&gt;(MM$33-MN$33),(MM$33-MM35-150-Sheep!$R$353                                            )&lt;=0),"Alt2-"   &amp;MM34,""),"")</f>
        <v/>
      </c>
      <c r="MN36" s="274" t="str">
        <f xml:space="preserve">                    IF(AND((MN$33                                  -Sheep!$N$248                               )&gt;(MN$33-MO$33),(MN$33                                  -Sheep!$N$248                                )&lt;=0),"Born","")
&amp;                   IF(AND((MN$33-Sheep!$R$351-Sheep!$N$248                                )&gt;(MN$33-MO$33),(MN$33-Sheep!$R$351-Sheep!$N$248                                )&lt;=0),"WeanStd","")
&amp;                   IF(AND((MN$33-Sheep!$R$352-Sheep!$N$248                                )&gt;(MN$33-MO$33),(MN$33-Sheep!$R$352-Sheep!$N$248                                )&lt;=0),"WeanAlt1","")
&amp;                   IF(AND((MN$33-Sheep!$R$353-Sheep!$N$248                                )&gt;(MN$33-MO$33),(MN$33-Sheep!$R$353-Sheep!$N$248                                )&lt;=0),"WeanAlt2","")
&amp;IFERROR(IF(AND((MN$33-MN35                                                                                     )&gt;(MN$33-MO$33),(MN$33-MN35                                                                                     )&lt;=0),"Join-"    &amp;MN34,""),"")
&amp;IFERROR(IF(AND((MN$33-MN35-INDEX(Sheep!$V$358:$V$365,MN34,1))&gt;(MN$33-MO$33),(MN$33-MN35-INDEX(Sheep!$V$358:$V$365,MN34,1))&lt;=0),"Scan-"  &amp;MN34,""),"")
&amp;IFERROR(IF(AND((MN$33-MN35-150                                                                            )&gt;(MN$33-MO$33),(MN$33-MN35-150                                                                             )&lt;=0),"Birth-" &amp;MN34,""),"")
&amp;IFERROR(IF(AND((MN$33-MN35-150-Sheep!$R$351                                           )&gt;(MN$33-MO$33),(MN$33-MN35-150-Sheep!$R$351                                            )&lt;=0),"Wean-"&amp;MN34,""),"")
&amp;IFERROR(IF(AND((MN$33-MN35-150-Sheep!$R$352                                           )&gt;(MN$33-MO$33),(MN$33-MN35-150-Sheep!$R$352                                            )&lt;=0),"Alt1-"   &amp;MN34,""),"")
&amp;IFERROR(IF(AND((MN$33-MN35-150-Sheep!$R$353                                           )&gt;(MN$33-MO$33),(MN$33-MN35-150-Sheep!$R$353                                            )&lt;=0),"Alt2-"   &amp;MN34,""),"")</f>
        <v/>
      </c>
      <c r="MO36" s="274" t="str">
        <f xml:space="preserve">                    IF(AND((MO$33                                  -Sheep!$N$248                               )&gt;(MO$33-MP$33),(MO$33                                  -Sheep!$N$248                                )&lt;=0),"Born","")
&amp;                   IF(AND((MO$33-Sheep!$R$351-Sheep!$N$248                                )&gt;(MO$33-MP$33),(MO$33-Sheep!$R$351-Sheep!$N$248                                )&lt;=0),"WeanStd","")
&amp;                   IF(AND((MO$33-Sheep!$R$352-Sheep!$N$248                                )&gt;(MO$33-MP$33),(MO$33-Sheep!$R$352-Sheep!$N$248                                )&lt;=0),"WeanAlt1","")
&amp;                   IF(AND((MO$33-Sheep!$R$353-Sheep!$N$248                                )&gt;(MO$33-MP$33),(MO$33-Sheep!$R$353-Sheep!$N$248                                )&lt;=0),"WeanAlt2","")
&amp;IFERROR(IF(AND((MO$33-MO35                                                                                     )&gt;(MO$33-MP$33),(MO$33-MO35                                                                                     )&lt;=0),"Join-"    &amp;MO34,""),"")
&amp;IFERROR(IF(AND((MO$33-MO35-INDEX(Sheep!$V$358:$V$365,MO34,1))&gt;(MO$33-MP$33),(MO$33-MO35-INDEX(Sheep!$V$358:$V$365,MO34,1))&lt;=0),"Scan-"  &amp;MO34,""),"")
&amp;IFERROR(IF(AND((MO$33-MO35-150                                                                            )&gt;(MO$33-MP$33),(MO$33-MO35-150                                                                             )&lt;=0),"Birth-" &amp;MO34,""),"")
&amp;IFERROR(IF(AND((MO$33-MO35-150-Sheep!$R$351                                           )&gt;(MO$33-MP$33),(MO$33-MO35-150-Sheep!$R$351                                            )&lt;=0),"Wean-"&amp;MO34,""),"")
&amp;IFERROR(IF(AND((MO$33-MO35-150-Sheep!$R$352                                           )&gt;(MO$33-MP$33),(MO$33-MO35-150-Sheep!$R$352                                            )&lt;=0),"Alt1-"   &amp;MO34,""),"")
&amp;IFERROR(IF(AND((MO$33-MO35-150-Sheep!$R$353                                           )&gt;(MO$33-MP$33),(MO$33-MO35-150-Sheep!$R$353                                            )&lt;=0),"Alt2-"   &amp;MO34,""),"")</f>
        <v/>
      </c>
      <c r="MP36" s="274" t="str">
        <f xml:space="preserve">                    IF(AND((MP$33                                  -Sheep!$N$248                               )&gt;(MP$33-MQ$33),(MP$33                                  -Sheep!$N$248                                )&lt;=0),"Born","")
&amp;                   IF(AND((MP$33-Sheep!$R$351-Sheep!$N$248                                )&gt;(MP$33-MQ$33),(MP$33-Sheep!$R$351-Sheep!$N$248                                )&lt;=0),"WeanStd","")
&amp;                   IF(AND((MP$33-Sheep!$R$352-Sheep!$N$248                                )&gt;(MP$33-MQ$33),(MP$33-Sheep!$R$352-Sheep!$N$248                                )&lt;=0),"WeanAlt1","")
&amp;                   IF(AND((MP$33-Sheep!$R$353-Sheep!$N$248                                )&gt;(MP$33-MQ$33),(MP$33-Sheep!$R$353-Sheep!$N$248                                )&lt;=0),"WeanAlt2","")
&amp;IFERROR(IF(AND((MP$33-MP35                                                                                     )&gt;(MP$33-MQ$33),(MP$33-MP35                                                                                     )&lt;=0),"Join-"    &amp;MP34,""),"")
&amp;IFERROR(IF(AND((MP$33-MP35-INDEX(Sheep!$V$358:$V$365,MP34,1))&gt;(MP$33-MQ$33),(MP$33-MP35-INDEX(Sheep!$V$358:$V$365,MP34,1))&lt;=0),"Scan-"  &amp;MP34,""),"")
&amp;IFERROR(IF(AND((MP$33-MP35-150                                                                            )&gt;(MP$33-MQ$33),(MP$33-MP35-150                                                                             )&lt;=0),"Birth-" &amp;MP34,""),"")
&amp;IFERROR(IF(AND((MP$33-MP35-150-Sheep!$R$351                                           )&gt;(MP$33-MQ$33),(MP$33-MP35-150-Sheep!$R$351                                            )&lt;=0),"Wean-"&amp;MP34,""),"")
&amp;IFERROR(IF(AND((MP$33-MP35-150-Sheep!$R$352                                           )&gt;(MP$33-MQ$33),(MP$33-MP35-150-Sheep!$R$352                                            )&lt;=0),"Alt1-"   &amp;MP34,""),"")
&amp;IFERROR(IF(AND((MP$33-MP35-150-Sheep!$R$353                                           )&gt;(MP$33-MQ$33),(MP$33-MP35-150-Sheep!$R$353                                            )&lt;=0),"Alt2-"   &amp;MP34,""),"")</f>
        <v/>
      </c>
      <c r="MQ36" s="274" t="str">
        <f xml:space="preserve">                    IF(AND((MQ$33                                  -Sheep!$N$248                               )&gt;(MQ$33-MR$33),(MQ$33                                  -Sheep!$N$248                                )&lt;=0),"Born","")
&amp;                   IF(AND((MQ$33-Sheep!$R$351-Sheep!$N$248                                )&gt;(MQ$33-MR$33),(MQ$33-Sheep!$R$351-Sheep!$N$248                                )&lt;=0),"WeanStd","")
&amp;                   IF(AND((MQ$33-Sheep!$R$352-Sheep!$N$248                                )&gt;(MQ$33-MR$33),(MQ$33-Sheep!$R$352-Sheep!$N$248                                )&lt;=0),"WeanAlt1","")
&amp;                   IF(AND((MQ$33-Sheep!$R$353-Sheep!$N$248                                )&gt;(MQ$33-MR$33),(MQ$33-Sheep!$R$353-Sheep!$N$248                                )&lt;=0),"WeanAlt2","")
&amp;IFERROR(IF(AND((MQ$33-MQ35                                                                                     )&gt;(MQ$33-MR$33),(MQ$33-MQ35                                                                                     )&lt;=0),"Join-"    &amp;MQ34,""),"")
&amp;IFERROR(IF(AND((MQ$33-MQ35-INDEX(Sheep!$V$358:$V$365,MQ34,1))&gt;(MQ$33-MR$33),(MQ$33-MQ35-INDEX(Sheep!$V$358:$V$365,MQ34,1))&lt;=0),"Scan-"  &amp;MQ34,""),"")
&amp;IFERROR(IF(AND((MQ$33-MQ35-150                                                                            )&gt;(MQ$33-MR$33),(MQ$33-MQ35-150                                                                             )&lt;=0),"Birth-" &amp;MQ34,""),"")
&amp;IFERROR(IF(AND((MQ$33-MQ35-150-Sheep!$R$351                                           )&gt;(MQ$33-MR$33),(MQ$33-MQ35-150-Sheep!$R$351                                            )&lt;=0),"Wean-"&amp;MQ34,""),"")
&amp;IFERROR(IF(AND((MQ$33-MQ35-150-Sheep!$R$352                                           )&gt;(MQ$33-MR$33),(MQ$33-MQ35-150-Sheep!$R$352                                            )&lt;=0),"Alt1-"   &amp;MQ34,""),"")
&amp;IFERROR(IF(AND((MQ$33-MQ35-150-Sheep!$R$353                                           )&gt;(MQ$33-MR$33),(MQ$33-MQ35-150-Sheep!$R$353                                            )&lt;=0),"Alt2-"   &amp;MQ34,""),"")</f>
        <v>Wean-6</v>
      </c>
      <c r="MR36" s="274" t="str">
        <f xml:space="preserve">                    IF(AND((MR$33                                  -Sheep!$N$248                               )&gt;(MR$33-MS$33),(MR$33                                  -Sheep!$N$248                                )&lt;=0),"Born","")
&amp;                   IF(AND((MR$33-Sheep!$R$351-Sheep!$N$248                                )&gt;(MR$33-MS$33),(MR$33-Sheep!$R$351-Sheep!$N$248                                )&lt;=0),"WeanStd","")
&amp;                   IF(AND((MR$33-Sheep!$R$352-Sheep!$N$248                                )&gt;(MR$33-MS$33),(MR$33-Sheep!$R$352-Sheep!$N$248                                )&lt;=0),"WeanAlt1","")
&amp;                   IF(AND((MR$33-Sheep!$R$353-Sheep!$N$248                                )&gt;(MR$33-MS$33),(MR$33-Sheep!$R$353-Sheep!$N$248                                )&lt;=0),"WeanAlt2","")
&amp;IFERROR(IF(AND((MR$33-MR35                                                                                     )&gt;(MR$33-MS$33),(MR$33-MR35                                                                                     )&lt;=0),"Join-"    &amp;MR34,""),"")
&amp;IFERROR(IF(AND((MR$33-MR35-INDEX(Sheep!$V$358:$V$365,MR34,1))&gt;(MR$33-MS$33),(MR$33-MR35-INDEX(Sheep!$V$358:$V$365,MR34,1))&lt;=0),"Scan-"  &amp;MR34,""),"")
&amp;IFERROR(IF(AND((MR$33-MR35-150                                                                            )&gt;(MR$33-MS$33),(MR$33-MR35-150                                                                             )&lt;=0),"Birth-" &amp;MR34,""),"")
&amp;IFERROR(IF(AND((MR$33-MR35-150-Sheep!$R$351                                           )&gt;(MR$33-MS$33),(MR$33-MR35-150-Sheep!$R$351                                            )&lt;=0),"Wean-"&amp;MR34,""),"")
&amp;IFERROR(IF(AND((MR$33-MR35-150-Sheep!$R$352                                           )&gt;(MR$33-MS$33),(MR$33-MR35-150-Sheep!$R$352                                            )&lt;=0),"Alt1-"   &amp;MR34,""),"")
&amp;IFERROR(IF(AND((MR$33-MR35-150-Sheep!$R$353                                           )&gt;(MR$33-MS$33),(MR$33-MR35-150-Sheep!$R$353                                            )&lt;=0),"Alt2-"   &amp;MR34,""),"")</f>
        <v/>
      </c>
      <c r="MS36" s="274" t="str">
        <f xml:space="preserve">                    IF(AND((MS$33                                  -Sheep!$N$248                               )&gt;(MS$33-MT$33),(MS$33                                  -Sheep!$N$248                                )&lt;=0),"Born","")
&amp;                   IF(AND((MS$33-Sheep!$R$351-Sheep!$N$248                                )&gt;(MS$33-MT$33),(MS$33-Sheep!$R$351-Sheep!$N$248                                )&lt;=0),"WeanStd","")
&amp;                   IF(AND((MS$33-Sheep!$R$352-Sheep!$N$248                                )&gt;(MS$33-MT$33),(MS$33-Sheep!$R$352-Sheep!$N$248                                )&lt;=0),"WeanAlt1","")
&amp;                   IF(AND((MS$33-Sheep!$R$353-Sheep!$N$248                                )&gt;(MS$33-MT$33),(MS$33-Sheep!$R$353-Sheep!$N$248                                )&lt;=0),"WeanAlt2","")
&amp;IFERROR(IF(AND((MS$33-MS35                                                                                     )&gt;(MS$33-MT$33),(MS$33-MS35                                                                                     )&lt;=0),"Join-"    &amp;MS34,""),"")
&amp;IFERROR(IF(AND((MS$33-MS35-INDEX(Sheep!$V$358:$V$365,MS34,1))&gt;(MS$33-MT$33),(MS$33-MS35-INDEX(Sheep!$V$358:$V$365,MS34,1))&lt;=0),"Scan-"  &amp;MS34,""),"")
&amp;IFERROR(IF(AND((MS$33-MS35-150                                                                            )&gt;(MS$33-MT$33),(MS$33-MS35-150                                                                             )&lt;=0),"Birth-" &amp;MS34,""),"")
&amp;IFERROR(IF(AND((MS$33-MS35-150-Sheep!$R$351                                           )&gt;(MS$33-MT$33),(MS$33-MS35-150-Sheep!$R$351                                            )&lt;=0),"Wean-"&amp;MS34,""),"")
&amp;IFERROR(IF(AND((MS$33-MS35-150-Sheep!$R$352                                           )&gt;(MS$33-MT$33),(MS$33-MS35-150-Sheep!$R$352                                            )&lt;=0),"Alt1-"   &amp;MS34,""),"")
&amp;IFERROR(IF(AND((MS$33-MS35-150-Sheep!$R$353                                           )&gt;(MS$33-MT$33),(MS$33-MS35-150-Sheep!$R$353                                            )&lt;=0),"Alt2-"   &amp;MS34,""),"")</f>
        <v/>
      </c>
      <c r="MT36" s="274" t="str">
        <f xml:space="preserve">                    IF(AND((MT$33                                  -Sheep!$N$248                               )&gt;(MT$33-MU$33),(MT$33                                  -Sheep!$N$248                                )&lt;=0),"Born","")
&amp;                   IF(AND((MT$33-Sheep!$R$351-Sheep!$N$248                                )&gt;(MT$33-MU$33),(MT$33-Sheep!$R$351-Sheep!$N$248                                )&lt;=0),"WeanStd","")
&amp;                   IF(AND((MT$33-Sheep!$R$352-Sheep!$N$248                                )&gt;(MT$33-MU$33),(MT$33-Sheep!$R$352-Sheep!$N$248                                )&lt;=0),"WeanAlt1","")
&amp;                   IF(AND((MT$33-Sheep!$R$353-Sheep!$N$248                                )&gt;(MT$33-MU$33),(MT$33-Sheep!$R$353-Sheep!$N$248                                )&lt;=0),"WeanAlt2","")
&amp;IFERROR(IF(AND((MT$33-MT35                                                                                     )&gt;(MT$33-MU$33),(MT$33-MT35                                                                                     )&lt;=0),"Join-"    &amp;MT34,""),"")
&amp;IFERROR(IF(AND((MT$33-MT35-INDEX(Sheep!$V$358:$V$365,MT34,1))&gt;(MT$33-MU$33),(MT$33-MT35-INDEX(Sheep!$V$358:$V$365,MT34,1))&lt;=0),"Scan-"  &amp;MT34,""),"")
&amp;IFERROR(IF(AND((MT$33-MT35-150                                                                            )&gt;(MT$33-MU$33),(MT$33-MT35-150                                                                             )&lt;=0),"Birth-" &amp;MT34,""),"")
&amp;IFERROR(IF(AND((MT$33-MT35-150-Sheep!$R$351                                           )&gt;(MT$33-MU$33),(MT$33-MT35-150-Sheep!$R$351                                            )&lt;=0),"Wean-"&amp;MT34,""),"")
&amp;IFERROR(IF(AND((MT$33-MT35-150-Sheep!$R$352                                           )&gt;(MT$33-MU$33),(MT$33-MT35-150-Sheep!$R$352                                            )&lt;=0),"Alt1-"   &amp;MT34,""),"")
&amp;IFERROR(IF(AND((MT$33-MT35-150-Sheep!$R$353                                           )&gt;(MT$33-MU$33),(MT$33-MT35-150-Sheep!$R$353                                            )&lt;=0),"Alt2-"   &amp;MT34,""),"")</f>
        <v/>
      </c>
      <c r="MU36" s="274" t="str">
        <f xml:space="preserve">                    IF(AND((MU$33                                  -Sheep!$N$248                               )&gt;(MU$33-MV$33),(MU$33                                  -Sheep!$N$248                                )&lt;=0),"Born","")
&amp;                   IF(AND((MU$33-Sheep!$R$351-Sheep!$N$248                                )&gt;(MU$33-MV$33),(MU$33-Sheep!$R$351-Sheep!$N$248                                )&lt;=0),"WeanStd","")
&amp;                   IF(AND((MU$33-Sheep!$R$352-Sheep!$N$248                                )&gt;(MU$33-MV$33),(MU$33-Sheep!$R$352-Sheep!$N$248                                )&lt;=0),"WeanAlt1","")
&amp;                   IF(AND((MU$33-Sheep!$R$353-Sheep!$N$248                                )&gt;(MU$33-MV$33),(MU$33-Sheep!$R$353-Sheep!$N$248                                )&lt;=0),"WeanAlt2","")
&amp;IFERROR(IF(AND((MU$33-MU35                                                                                     )&gt;(MU$33-MV$33),(MU$33-MU35                                                                                     )&lt;=0),"Join-"    &amp;MU34,""),"")
&amp;IFERROR(IF(AND((MU$33-MU35-INDEX(Sheep!$V$358:$V$365,MU34,1))&gt;(MU$33-MV$33),(MU$33-MU35-INDEX(Sheep!$V$358:$V$365,MU34,1))&lt;=0),"Scan-"  &amp;MU34,""),"")
&amp;IFERROR(IF(AND((MU$33-MU35-150                                                                            )&gt;(MU$33-MV$33),(MU$33-MU35-150                                                                             )&lt;=0),"Birth-" &amp;MU34,""),"")
&amp;IFERROR(IF(AND((MU$33-MU35-150-Sheep!$R$351                                           )&gt;(MU$33-MV$33),(MU$33-MU35-150-Sheep!$R$351                                            )&lt;=0),"Wean-"&amp;MU34,""),"")
&amp;IFERROR(IF(AND((MU$33-MU35-150-Sheep!$R$352                                           )&gt;(MU$33-MV$33),(MU$33-MU35-150-Sheep!$R$352                                            )&lt;=0),"Alt1-"   &amp;MU34,""),"")
&amp;IFERROR(IF(AND((MU$33-MU35-150-Sheep!$R$353                                           )&gt;(MU$33-MV$33),(MU$33-MU35-150-Sheep!$R$353                                            )&lt;=0),"Alt2-"   &amp;MU34,""),"")</f>
        <v>Alt1-6</v>
      </c>
      <c r="MV36" s="274" t="str">
        <f xml:space="preserve">                    IF(AND((MV$33                                  -Sheep!$N$248                               )&gt;(MV$33-MW$33),(MV$33                                  -Sheep!$N$248                                )&lt;=0),"Born","")
&amp;                   IF(AND((MV$33-Sheep!$R$351-Sheep!$N$248                                )&gt;(MV$33-MW$33),(MV$33-Sheep!$R$351-Sheep!$N$248                                )&lt;=0),"WeanStd","")
&amp;                   IF(AND((MV$33-Sheep!$R$352-Sheep!$N$248                                )&gt;(MV$33-MW$33),(MV$33-Sheep!$R$352-Sheep!$N$248                                )&lt;=0),"WeanAlt1","")
&amp;                   IF(AND((MV$33-Sheep!$R$353-Sheep!$N$248                                )&gt;(MV$33-MW$33),(MV$33-Sheep!$R$353-Sheep!$N$248                                )&lt;=0),"WeanAlt2","")
&amp;IFERROR(IF(AND((MV$33-MV35                                                                                     )&gt;(MV$33-MW$33),(MV$33-MV35                                                                                     )&lt;=0),"Join-"    &amp;MV34,""),"")
&amp;IFERROR(IF(AND((MV$33-MV35-INDEX(Sheep!$V$358:$V$365,MV34,1))&gt;(MV$33-MW$33),(MV$33-MV35-INDEX(Sheep!$V$358:$V$365,MV34,1))&lt;=0),"Scan-"  &amp;MV34,""),"")
&amp;IFERROR(IF(AND((MV$33-MV35-150                                                                            )&gt;(MV$33-MW$33),(MV$33-MV35-150                                                                             )&lt;=0),"Birth-" &amp;MV34,""),"")
&amp;IFERROR(IF(AND((MV$33-MV35-150-Sheep!$R$351                                           )&gt;(MV$33-MW$33),(MV$33-MV35-150-Sheep!$R$351                                            )&lt;=0),"Wean-"&amp;MV34,""),"")
&amp;IFERROR(IF(AND((MV$33-MV35-150-Sheep!$R$352                                           )&gt;(MV$33-MW$33),(MV$33-MV35-150-Sheep!$R$352                                            )&lt;=0),"Alt1-"   &amp;MV34,""),"")
&amp;IFERROR(IF(AND((MV$33-MV35-150-Sheep!$R$353                                           )&gt;(MV$33-MW$33),(MV$33-MV35-150-Sheep!$R$353                                            )&lt;=0),"Alt2-"   &amp;MV34,""),"")</f>
        <v/>
      </c>
      <c r="MW36" s="274" t="str">
        <f xml:space="preserve">                    IF(AND((MW$33                                  -Sheep!$N$248                               )&gt;(MW$33-MX$33),(MW$33                                  -Sheep!$N$248                                )&lt;=0),"Born","")
&amp;                   IF(AND((MW$33-Sheep!$R$351-Sheep!$N$248                                )&gt;(MW$33-MX$33),(MW$33-Sheep!$R$351-Sheep!$N$248                                )&lt;=0),"WeanStd","")
&amp;                   IF(AND((MW$33-Sheep!$R$352-Sheep!$N$248                                )&gt;(MW$33-MX$33),(MW$33-Sheep!$R$352-Sheep!$N$248                                )&lt;=0),"WeanAlt1","")
&amp;                   IF(AND((MW$33-Sheep!$R$353-Sheep!$N$248                                )&gt;(MW$33-MX$33),(MW$33-Sheep!$R$353-Sheep!$N$248                                )&lt;=0),"WeanAlt2","")
&amp;IFERROR(IF(AND((MW$33-MW35                                                                                     )&gt;(MW$33-MX$33),(MW$33-MW35                                                                                     )&lt;=0),"Join-"    &amp;MW34,""),"")
&amp;IFERROR(IF(AND((MW$33-MW35-INDEX(Sheep!$V$358:$V$365,MW34,1))&gt;(MW$33-MX$33),(MW$33-MW35-INDEX(Sheep!$V$358:$V$365,MW34,1))&lt;=0),"Scan-"  &amp;MW34,""),"")
&amp;IFERROR(IF(AND((MW$33-MW35-150                                                                            )&gt;(MW$33-MX$33),(MW$33-MW35-150                                                                             )&lt;=0),"Birth-" &amp;MW34,""),"")
&amp;IFERROR(IF(AND((MW$33-MW35-150-Sheep!$R$351                                           )&gt;(MW$33-MX$33),(MW$33-MW35-150-Sheep!$R$351                                            )&lt;=0),"Wean-"&amp;MW34,""),"")
&amp;IFERROR(IF(AND((MW$33-MW35-150-Sheep!$R$352                                           )&gt;(MW$33-MX$33),(MW$33-MW35-150-Sheep!$R$352                                            )&lt;=0),"Alt1-"   &amp;MW34,""),"")
&amp;IFERROR(IF(AND((MW$33-MW35-150-Sheep!$R$353                                           )&gt;(MW$33-MX$33),(MW$33-MW35-150-Sheep!$R$353                                            )&lt;=0),"Alt2-"   &amp;MW34,""),"")</f>
        <v/>
      </c>
      <c r="MX36" s="274" t="str">
        <f xml:space="preserve">                    IF(AND((MX$33                                  -Sheep!$N$248                               )&gt;(MX$33-MY$33),(MX$33                                  -Sheep!$N$248                                )&lt;=0),"Born","")
&amp;                   IF(AND((MX$33-Sheep!$R$351-Sheep!$N$248                                )&gt;(MX$33-MY$33),(MX$33-Sheep!$R$351-Sheep!$N$248                                )&lt;=0),"WeanStd","")
&amp;                   IF(AND((MX$33-Sheep!$R$352-Sheep!$N$248                                )&gt;(MX$33-MY$33),(MX$33-Sheep!$R$352-Sheep!$N$248                                )&lt;=0),"WeanAlt1","")
&amp;                   IF(AND((MX$33-Sheep!$R$353-Sheep!$N$248                                )&gt;(MX$33-MY$33),(MX$33-Sheep!$R$353-Sheep!$N$248                                )&lt;=0),"WeanAlt2","")
&amp;IFERROR(IF(AND((MX$33-MX35                                                                                     )&gt;(MX$33-MY$33),(MX$33-MX35                                                                                     )&lt;=0),"Join-"    &amp;MX34,""),"")
&amp;IFERROR(IF(AND((MX$33-MX35-INDEX(Sheep!$V$358:$V$365,MX34,1))&gt;(MX$33-MY$33),(MX$33-MX35-INDEX(Sheep!$V$358:$V$365,MX34,1))&lt;=0),"Scan-"  &amp;MX34,""),"")
&amp;IFERROR(IF(AND((MX$33-MX35-150                                                                            )&gt;(MX$33-MY$33),(MX$33-MX35-150                                                                             )&lt;=0),"Birth-" &amp;MX34,""),"")
&amp;IFERROR(IF(AND((MX$33-MX35-150-Sheep!$R$351                                           )&gt;(MX$33-MY$33),(MX$33-MX35-150-Sheep!$R$351                                            )&lt;=0),"Wean-"&amp;MX34,""),"")
&amp;IFERROR(IF(AND((MX$33-MX35-150-Sheep!$R$352                                           )&gt;(MX$33-MY$33),(MX$33-MX35-150-Sheep!$R$352                                            )&lt;=0),"Alt1-"   &amp;MX34,""),"")
&amp;IFERROR(IF(AND((MX$33-MX35-150-Sheep!$R$353                                           )&gt;(MX$33-MY$33),(MX$33-MX35-150-Sheep!$R$353                                            )&lt;=0),"Alt2-"   &amp;MX34,""),"")</f>
        <v/>
      </c>
      <c r="MY36" s="274" t="str">
        <f xml:space="preserve">                    IF(AND((MY$33                                  -Sheep!$N$248                               )&gt;(MY$33-MZ$33),(MY$33                                  -Sheep!$N$248                                )&lt;=0),"Born","")
&amp;                   IF(AND((MY$33-Sheep!$R$351-Sheep!$N$248                                )&gt;(MY$33-MZ$33),(MY$33-Sheep!$R$351-Sheep!$N$248                                )&lt;=0),"WeanStd","")
&amp;                   IF(AND((MY$33-Sheep!$R$352-Sheep!$N$248                                )&gt;(MY$33-MZ$33),(MY$33-Sheep!$R$352-Sheep!$N$248                                )&lt;=0),"WeanAlt1","")
&amp;                   IF(AND((MY$33-Sheep!$R$353-Sheep!$N$248                                )&gt;(MY$33-MZ$33),(MY$33-Sheep!$R$353-Sheep!$N$248                                )&lt;=0),"WeanAlt2","")
&amp;IFERROR(IF(AND((MY$33-MY35                                                                                     )&gt;(MY$33-MZ$33),(MY$33-MY35                                                                                     )&lt;=0),"Join-"    &amp;MY34,""),"")
&amp;IFERROR(IF(AND((MY$33-MY35-INDEX(Sheep!$V$358:$V$365,MY34,1))&gt;(MY$33-MZ$33),(MY$33-MY35-INDEX(Sheep!$V$358:$V$365,MY34,1))&lt;=0),"Scan-"  &amp;MY34,""),"")
&amp;IFERROR(IF(AND((MY$33-MY35-150                                                                            )&gt;(MY$33-MZ$33),(MY$33-MY35-150                                                                             )&lt;=0),"Birth-" &amp;MY34,""),"")
&amp;IFERROR(IF(AND((MY$33-MY35-150-Sheep!$R$351                                           )&gt;(MY$33-MZ$33),(MY$33-MY35-150-Sheep!$R$351                                            )&lt;=0),"Wean-"&amp;MY34,""),"")
&amp;IFERROR(IF(AND((MY$33-MY35-150-Sheep!$R$352                                           )&gt;(MY$33-MZ$33),(MY$33-MY35-150-Sheep!$R$352                                            )&lt;=0),"Alt1-"   &amp;MY34,""),"")
&amp;IFERROR(IF(AND((MY$33-MY35-150-Sheep!$R$353                                           )&gt;(MY$33-MZ$33),(MY$33-MY35-150-Sheep!$R$353                                            )&lt;=0),"Alt2-"   &amp;MY34,""),"")</f>
        <v>Alt2-6</v>
      </c>
      <c r="MZ36" s="274" t="str">
        <f xml:space="preserve">                    IF(AND((MZ$33                                  -Sheep!$N$248                               )&gt;(MZ$33-NA$33),(MZ$33                                  -Sheep!$N$248                                )&lt;=0),"Born","")
&amp;                   IF(AND((MZ$33-Sheep!$R$351-Sheep!$N$248                                )&gt;(MZ$33-NA$33),(MZ$33-Sheep!$R$351-Sheep!$N$248                                )&lt;=0),"WeanStd","")
&amp;                   IF(AND((MZ$33-Sheep!$R$352-Sheep!$N$248                                )&gt;(MZ$33-NA$33),(MZ$33-Sheep!$R$352-Sheep!$N$248                                )&lt;=0),"WeanAlt1","")
&amp;                   IF(AND((MZ$33-Sheep!$R$353-Sheep!$N$248                                )&gt;(MZ$33-NA$33),(MZ$33-Sheep!$R$353-Sheep!$N$248                                )&lt;=0),"WeanAlt2","")
&amp;IFERROR(IF(AND((MZ$33-MZ35                                                                                     )&gt;(MZ$33-NA$33),(MZ$33-MZ35                                                                                     )&lt;=0),"Join-"    &amp;MZ34,""),"")
&amp;IFERROR(IF(AND((MZ$33-MZ35-INDEX(Sheep!$V$358:$V$365,MZ34,1))&gt;(MZ$33-NA$33),(MZ$33-MZ35-INDEX(Sheep!$V$358:$V$365,MZ34,1))&lt;=0),"Scan-"  &amp;MZ34,""),"")
&amp;IFERROR(IF(AND((MZ$33-MZ35-150                                                                            )&gt;(MZ$33-NA$33),(MZ$33-MZ35-150                                                                             )&lt;=0),"Birth-" &amp;MZ34,""),"")
&amp;IFERROR(IF(AND((MZ$33-MZ35-150-Sheep!$R$351                                           )&gt;(MZ$33-NA$33),(MZ$33-MZ35-150-Sheep!$R$351                                            )&lt;=0),"Wean-"&amp;MZ34,""),"")
&amp;IFERROR(IF(AND((MZ$33-MZ35-150-Sheep!$R$352                                           )&gt;(MZ$33-NA$33),(MZ$33-MZ35-150-Sheep!$R$352                                            )&lt;=0),"Alt1-"   &amp;MZ34,""),"")
&amp;IFERROR(IF(AND((MZ$33-MZ35-150-Sheep!$R$353                                           )&gt;(MZ$33-NA$33),(MZ$33-MZ35-150-Sheep!$R$353                                            )&lt;=0),"Alt2-"   &amp;MZ34,""),"")</f>
        <v/>
      </c>
      <c r="NA36" s="274" t="str">
        <f xml:space="preserve">                    IF(AND((NA$33                                  -Sheep!$N$248                               )&gt;(NA$33-NB$33),(NA$33                                  -Sheep!$N$248                                )&lt;=0),"Born","")
&amp;                   IF(AND((NA$33-Sheep!$R$351-Sheep!$N$248                                )&gt;(NA$33-NB$33),(NA$33-Sheep!$R$351-Sheep!$N$248                                )&lt;=0),"WeanStd","")
&amp;                   IF(AND((NA$33-Sheep!$R$352-Sheep!$N$248                                )&gt;(NA$33-NB$33),(NA$33-Sheep!$R$352-Sheep!$N$248                                )&lt;=0),"WeanAlt1","")
&amp;                   IF(AND((NA$33-Sheep!$R$353-Sheep!$N$248                                )&gt;(NA$33-NB$33),(NA$33-Sheep!$R$353-Sheep!$N$248                                )&lt;=0),"WeanAlt2","")
&amp;IFERROR(IF(AND((NA$33-NA35                                                                                     )&gt;(NA$33-NB$33),(NA$33-NA35                                                                                     )&lt;=0),"Join-"    &amp;NA34,""),"")
&amp;IFERROR(IF(AND((NA$33-NA35-INDEX(Sheep!$V$358:$V$365,NA34,1))&gt;(NA$33-NB$33),(NA$33-NA35-INDEX(Sheep!$V$358:$V$365,NA34,1))&lt;=0),"Scan-"  &amp;NA34,""),"")
&amp;IFERROR(IF(AND((NA$33-NA35-150                                                                            )&gt;(NA$33-NB$33),(NA$33-NA35-150                                                                             )&lt;=0),"Birth-" &amp;NA34,""),"")
&amp;IFERROR(IF(AND((NA$33-NA35-150-Sheep!$R$351                                           )&gt;(NA$33-NB$33),(NA$33-NA35-150-Sheep!$R$351                                            )&lt;=0),"Wean-"&amp;NA34,""),"")
&amp;IFERROR(IF(AND((NA$33-NA35-150-Sheep!$R$352                                           )&gt;(NA$33-NB$33),(NA$33-NA35-150-Sheep!$R$352                                            )&lt;=0),"Alt1-"   &amp;NA34,""),"")
&amp;IFERROR(IF(AND((NA$33-NA35-150-Sheep!$R$353                                           )&gt;(NA$33-NB$33),(NA$33-NA35-150-Sheep!$R$353                                            )&lt;=0),"Alt2-"   &amp;NA34,""),"")</f>
        <v/>
      </c>
      <c r="NB36" s="274" t="str">
        <f xml:space="preserve">                    IF(AND((NB$33                                  -Sheep!$N$248                               )&gt;(NB$33-NC$33),(NB$33                                  -Sheep!$N$248                                )&lt;=0),"Born","")
&amp;                   IF(AND((NB$33-Sheep!$R$351-Sheep!$N$248                                )&gt;(NB$33-NC$33),(NB$33-Sheep!$R$351-Sheep!$N$248                                )&lt;=0),"WeanStd","")
&amp;                   IF(AND((NB$33-Sheep!$R$352-Sheep!$N$248                                )&gt;(NB$33-NC$33),(NB$33-Sheep!$R$352-Sheep!$N$248                                )&lt;=0),"WeanAlt1","")
&amp;                   IF(AND((NB$33-Sheep!$R$353-Sheep!$N$248                                )&gt;(NB$33-NC$33),(NB$33-Sheep!$R$353-Sheep!$N$248                                )&lt;=0),"WeanAlt2","")
&amp;IFERROR(IF(AND((NB$33-NB35                                                                                     )&gt;(NB$33-NC$33),(NB$33-NB35                                                                                     )&lt;=0),"Join-"    &amp;NB34,""),"")
&amp;IFERROR(IF(AND((NB$33-NB35-INDEX(Sheep!$V$358:$V$365,NB34,1))&gt;(NB$33-NC$33),(NB$33-NB35-INDEX(Sheep!$V$358:$V$365,NB34,1))&lt;=0),"Scan-"  &amp;NB34,""),"")
&amp;IFERROR(IF(AND((NB$33-NB35-150                                                                            )&gt;(NB$33-NC$33),(NB$33-NB35-150                                                                             )&lt;=0),"Birth-" &amp;NB34,""),"")
&amp;IFERROR(IF(AND((NB$33-NB35-150-Sheep!$R$351                                           )&gt;(NB$33-NC$33),(NB$33-NB35-150-Sheep!$R$351                                            )&lt;=0),"Wean-"&amp;NB34,""),"")
&amp;IFERROR(IF(AND((NB$33-NB35-150-Sheep!$R$352                                           )&gt;(NB$33-NC$33),(NB$33-NB35-150-Sheep!$R$352                                            )&lt;=0),"Alt1-"   &amp;NB34,""),"")
&amp;IFERROR(IF(AND((NB$33-NB35-150-Sheep!$R$353                                           )&gt;(NB$33-NC$33),(NB$33-NB35-150-Sheep!$R$353                                            )&lt;=0),"Alt2-"   &amp;NB34,""),"")</f>
        <v/>
      </c>
      <c r="NC36" s="274" t="str">
        <f xml:space="preserve">                    IF(AND((NC$33                                  -Sheep!$N$248                               )&gt;(NC$33-ND$33),(NC$33                                  -Sheep!$N$248                                )&lt;=0),"Born","")
&amp;                   IF(AND((NC$33-Sheep!$R$351-Sheep!$N$248                                )&gt;(NC$33-ND$33),(NC$33-Sheep!$R$351-Sheep!$N$248                                )&lt;=0),"WeanStd","")
&amp;                   IF(AND((NC$33-Sheep!$R$352-Sheep!$N$248                                )&gt;(NC$33-ND$33),(NC$33-Sheep!$R$352-Sheep!$N$248                                )&lt;=0),"WeanAlt1","")
&amp;                   IF(AND((NC$33-Sheep!$R$353-Sheep!$N$248                                )&gt;(NC$33-ND$33),(NC$33-Sheep!$R$353-Sheep!$N$248                                )&lt;=0),"WeanAlt2","")
&amp;IFERROR(IF(AND((NC$33-NC35                                                                                     )&gt;(NC$33-ND$33),(NC$33-NC35                                                                                     )&lt;=0),"Join-"    &amp;NC34,""),"")
&amp;IFERROR(IF(AND((NC$33-NC35-INDEX(Sheep!$V$358:$V$365,NC34,1))&gt;(NC$33-ND$33),(NC$33-NC35-INDEX(Sheep!$V$358:$V$365,NC34,1))&lt;=0),"Scan-"  &amp;NC34,""),"")
&amp;IFERROR(IF(AND((NC$33-NC35-150                                                                            )&gt;(NC$33-ND$33),(NC$33-NC35-150                                                                             )&lt;=0),"Birth-" &amp;NC34,""),"")
&amp;IFERROR(IF(AND((NC$33-NC35-150-Sheep!$R$351                                           )&gt;(NC$33-ND$33),(NC$33-NC35-150-Sheep!$R$351                                            )&lt;=0),"Wean-"&amp;NC34,""),"")
&amp;IFERROR(IF(AND((NC$33-NC35-150-Sheep!$R$352                                           )&gt;(NC$33-ND$33),(NC$33-NC35-150-Sheep!$R$352                                            )&lt;=0),"Alt1-"   &amp;NC34,""),"")
&amp;IFERROR(IF(AND((NC$33-NC35-150-Sheep!$R$353                                           )&gt;(NC$33-ND$33),(NC$33-NC35-150-Sheep!$R$353                                            )&lt;=0),"Alt2-"   &amp;NC34,""),"")</f>
        <v/>
      </c>
      <c r="ND36" s="274" t="str">
        <f xml:space="preserve">                    IF(AND((ND$33                                  -Sheep!$N$248                               )&gt;(ND$33-NE$33),(ND$33                                  -Sheep!$N$248                                )&lt;=0),"Born","")
&amp;                   IF(AND((ND$33-Sheep!$R$351-Sheep!$N$248                                )&gt;(ND$33-NE$33),(ND$33-Sheep!$R$351-Sheep!$N$248                                )&lt;=0),"WeanStd","")
&amp;                   IF(AND((ND$33-Sheep!$R$352-Sheep!$N$248                                )&gt;(ND$33-NE$33),(ND$33-Sheep!$R$352-Sheep!$N$248                                )&lt;=0),"WeanAlt1","")
&amp;                   IF(AND((ND$33-Sheep!$R$353-Sheep!$N$248                                )&gt;(ND$33-NE$33),(ND$33-Sheep!$R$353-Sheep!$N$248                                )&lt;=0),"WeanAlt2","")
&amp;IFERROR(IF(AND((ND$33-ND35                                                                                     )&gt;(ND$33-NE$33),(ND$33-ND35                                                                                     )&lt;=0),"Join-"    &amp;ND34,""),"")
&amp;IFERROR(IF(AND((ND$33-ND35-INDEX(Sheep!$V$358:$V$365,ND34,1))&gt;(ND$33-NE$33),(ND$33-ND35-INDEX(Sheep!$V$358:$V$365,ND34,1))&lt;=0),"Scan-"  &amp;ND34,""),"")
&amp;IFERROR(IF(AND((ND$33-ND35-150                                                                            )&gt;(ND$33-NE$33),(ND$33-ND35-150                                                                             )&lt;=0),"Birth-" &amp;ND34,""),"")
&amp;IFERROR(IF(AND((ND$33-ND35-150-Sheep!$R$351                                           )&gt;(ND$33-NE$33),(ND$33-ND35-150-Sheep!$R$351                                            )&lt;=0),"Wean-"&amp;ND34,""),"")
&amp;IFERROR(IF(AND((ND$33-ND35-150-Sheep!$R$352                                           )&gt;(ND$33-NE$33),(ND$33-ND35-150-Sheep!$R$352                                            )&lt;=0),"Alt1-"   &amp;ND34,""),"")
&amp;IFERROR(IF(AND((ND$33-ND35-150-Sheep!$R$353                                           )&gt;(ND$33-NE$33),(ND$33-ND35-150-Sheep!$R$353                                            )&lt;=0),"Alt2-"   &amp;ND34,""),"")</f>
        <v/>
      </c>
      <c r="NE36" s="274" t="str">
        <f xml:space="preserve">                    IF(AND((NE$33                                  -Sheep!$N$248                               )&gt;(NE$33-NF$33),(NE$33                                  -Sheep!$N$248                                )&lt;=0),"Born","")
&amp;                   IF(AND((NE$33-Sheep!$R$351-Sheep!$N$248                                )&gt;(NE$33-NF$33),(NE$33-Sheep!$R$351-Sheep!$N$248                                )&lt;=0),"WeanStd","")
&amp;                   IF(AND((NE$33-Sheep!$R$352-Sheep!$N$248                                )&gt;(NE$33-NF$33),(NE$33-Sheep!$R$352-Sheep!$N$248                                )&lt;=0),"WeanAlt1","")
&amp;                   IF(AND((NE$33-Sheep!$R$353-Sheep!$N$248                                )&gt;(NE$33-NF$33),(NE$33-Sheep!$R$353-Sheep!$N$248                                )&lt;=0),"WeanAlt2","")
&amp;IFERROR(IF(AND((NE$33-NE35                                                                                     )&gt;(NE$33-NF$33),(NE$33-NE35                                                                                     )&lt;=0),"Join-"    &amp;NE34,""),"")
&amp;IFERROR(IF(AND((NE$33-NE35-INDEX(Sheep!$V$358:$V$365,NE34,1))&gt;(NE$33-NF$33),(NE$33-NE35-INDEX(Sheep!$V$358:$V$365,NE34,1))&lt;=0),"Scan-"  &amp;NE34,""),"")
&amp;IFERROR(IF(AND((NE$33-NE35-150                                                                            )&gt;(NE$33-NF$33),(NE$33-NE35-150                                                                             )&lt;=0),"Birth-" &amp;NE34,""),"")
&amp;IFERROR(IF(AND((NE$33-NE35-150-Sheep!$R$351                                           )&gt;(NE$33-NF$33),(NE$33-NE35-150-Sheep!$R$351                                            )&lt;=0),"Wean-"&amp;NE34,""),"")
&amp;IFERROR(IF(AND((NE$33-NE35-150-Sheep!$R$352                                           )&gt;(NE$33-NF$33),(NE$33-NE35-150-Sheep!$R$352                                            )&lt;=0),"Alt1-"   &amp;NE34,""),"")
&amp;IFERROR(IF(AND((NE$33-NE35-150-Sheep!$R$353                                           )&gt;(NE$33-NF$33),(NE$33-NE35-150-Sheep!$R$353                                            )&lt;=0),"Alt2-"   &amp;NE34,""),"")</f>
        <v/>
      </c>
      <c r="NF36" s="274" t="str">
        <f xml:space="preserve">                    IF(AND((NF$33                                  -Sheep!$N$248                               )&gt;(NF$33-NG$33),(NF$33                                  -Sheep!$N$248                                )&lt;=0),"Born","")
&amp;                   IF(AND((NF$33-Sheep!$R$351-Sheep!$N$248                                )&gt;(NF$33-NG$33),(NF$33-Sheep!$R$351-Sheep!$N$248                                )&lt;=0),"WeanStd","")
&amp;                   IF(AND((NF$33-Sheep!$R$352-Sheep!$N$248                                )&gt;(NF$33-NG$33),(NF$33-Sheep!$R$352-Sheep!$N$248                                )&lt;=0),"WeanAlt1","")
&amp;                   IF(AND((NF$33-Sheep!$R$353-Sheep!$N$248                                )&gt;(NF$33-NG$33),(NF$33-Sheep!$R$353-Sheep!$N$248                                )&lt;=0),"WeanAlt2","")
&amp;IFERROR(IF(AND((NF$33-NF35                                                                                     )&gt;(NF$33-NG$33),(NF$33-NF35                                                                                     )&lt;=0),"Join-"    &amp;NF34,""),"")
&amp;IFERROR(IF(AND((NF$33-NF35-INDEX(Sheep!$V$358:$V$365,NF34,1))&gt;(NF$33-NG$33),(NF$33-NF35-INDEX(Sheep!$V$358:$V$365,NF34,1))&lt;=0),"Scan-"  &amp;NF34,""),"")
&amp;IFERROR(IF(AND((NF$33-NF35-150                                                                            )&gt;(NF$33-NG$33),(NF$33-NF35-150                                                                             )&lt;=0),"Birth-" &amp;NF34,""),"")
&amp;IFERROR(IF(AND((NF$33-NF35-150-Sheep!$R$351                                           )&gt;(NF$33-NG$33),(NF$33-NF35-150-Sheep!$R$351                                            )&lt;=0),"Wean-"&amp;NF34,""),"")
&amp;IFERROR(IF(AND((NF$33-NF35-150-Sheep!$R$352                                           )&gt;(NF$33-NG$33),(NF$33-NF35-150-Sheep!$R$352                                            )&lt;=0),"Alt1-"   &amp;NF34,""),"")
&amp;IFERROR(IF(AND((NF$33-NF35-150-Sheep!$R$353                                           )&gt;(NF$33-NG$33),(NF$33-NF35-150-Sheep!$R$353                                            )&lt;=0),"Alt2-"   &amp;NF34,""),"")</f>
        <v/>
      </c>
      <c r="NG36" s="274" t="str">
        <f xml:space="preserve">                    IF(AND((NG$33                                  -Sheep!$N$248                               )&gt;(NG$33-NH$33),(NG$33                                  -Sheep!$N$248                                )&lt;=0),"Born","")
&amp;                   IF(AND((NG$33-Sheep!$R$351-Sheep!$N$248                                )&gt;(NG$33-NH$33),(NG$33-Sheep!$R$351-Sheep!$N$248                                )&lt;=0),"WeanStd","")
&amp;                   IF(AND((NG$33-Sheep!$R$352-Sheep!$N$248                                )&gt;(NG$33-NH$33),(NG$33-Sheep!$R$352-Sheep!$N$248                                )&lt;=0),"WeanAlt1","")
&amp;                   IF(AND((NG$33-Sheep!$R$353-Sheep!$N$248                                )&gt;(NG$33-NH$33),(NG$33-Sheep!$R$353-Sheep!$N$248                                )&lt;=0),"WeanAlt2","")
&amp;IFERROR(IF(AND((NG$33-NG35                                                                                     )&gt;(NG$33-NH$33),(NG$33-NG35                                                                                     )&lt;=0),"Join-"    &amp;NG34,""),"")
&amp;IFERROR(IF(AND((NG$33-NG35-INDEX(Sheep!$V$358:$V$365,NG34,1))&gt;(NG$33-NH$33),(NG$33-NG35-INDEX(Sheep!$V$358:$V$365,NG34,1))&lt;=0),"Scan-"  &amp;NG34,""),"")
&amp;IFERROR(IF(AND((NG$33-NG35-150                                                                            )&gt;(NG$33-NH$33),(NG$33-NG35-150                                                                             )&lt;=0),"Birth-" &amp;NG34,""),"")
&amp;IFERROR(IF(AND((NG$33-NG35-150-Sheep!$R$351                                           )&gt;(NG$33-NH$33),(NG$33-NG35-150-Sheep!$R$351                                            )&lt;=0),"Wean-"&amp;NG34,""),"")
&amp;IFERROR(IF(AND((NG$33-NG35-150-Sheep!$R$352                                           )&gt;(NG$33-NH$33),(NG$33-NG35-150-Sheep!$R$352                                            )&lt;=0),"Alt1-"   &amp;NG34,""),"")
&amp;IFERROR(IF(AND((NG$33-NG35-150-Sheep!$R$353                                           )&gt;(NG$33-NH$33),(NG$33-NG35-150-Sheep!$R$353                                            )&lt;=0),"Alt2-"   &amp;NG34,""),"")</f>
        <v/>
      </c>
      <c r="NH36" s="274" t="str">
        <f xml:space="preserve">                    IF(AND((NH$33                                  -Sheep!$N$248                               )&gt;(NH$33-NI$33),(NH$33                                  -Sheep!$N$248                                )&lt;=0),"Born","")
&amp;                   IF(AND((NH$33-Sheep!$R$351-Sheep!$N$248                                )&gt;(NH$33-NI$33),(NH$33-Sheep!$R$351-Sheep!$N$248                                )&lt;=0),"WeanStd","")
&amp;                   IF(AND((NH$33-Sheep!$R$352-Sheep!$N$248                                )&gt;(NH$33-NI$33),(NH$33-Sheep!$R$352-Sheep!$N$248                                )&lt;=0),"WeanAlt1","")
&amp;                   IF(AND((NH$33-Sheep!$R$353-Sheep!$N$248                                )&gt;(NH$33-NI$33),(NH$33-Sheep!$R$353-Sheep!$N$248                                )&lt;=0),"WeanAlt2","")
&amp;IFERROR(IF(AND((NH$33-NH35                                                                                     )&gt;(NH$33-NI$33),(NH$33-NH35                                                                                     )&lt;=0),"Join-"    &amp;NH34,""),"")
&amp;IFERROR(IF(AND((NH$33-NH35-INDEX(Sheep!$V$358:$V$365,NH34,1))&gt;(NH$33-NI$33),(NH$33-NH35-INDEX(Sheep!$V$358:$V$365,NH34,1))&lt;=0),"Scan-"  &amp;NH34,""),"")
&amp;IFERROR(IF(AND((NH$33-NH35-150                                                                            )&gt;(NH$33-NI$33),(NH$33-NH35-150                                                                             )&lt;=0),"Birth-" &amp;NH34,""),"")
&amp;IFERROR(IF(AND((NH$33-NH35-150-Sheep!$R$351                                           )&gt;(NH$33-NI$33),(NH$33-NH35-150-Sheep!$R$351                                            )&lt;=0),"Wean-"&amp;NH34,""),"")
&amp;IFERROR(IF(AND((NH$33-NH35-150-Sheep!$R$352                                           )&gt;(NH$33-NI$33),(NH$33-NH35-150-Sheep!$R$352                                            )&lt;=0),"Alt1-"   &amp;NH34,""),"")
&amp;IFERROR(IF(AND((NH$33-NH35-150-Sheep!$R$353                                           )&gt;(NH$33-NI$33),(NH$33-NH35-150-Sheep!$R$353                                            )&lt;=0),"Alt2-"   &amp;NH34,""),"")</f>
        <v>Join-7</v>
      </c>
      <c r="NI36" s="274" t="str">
        <f xml:space="preserve">                    IF(AND((NI$33                                  -Sheep!$N$248                               )&gt;(NI$33-NJ$33),(NI$33                                  -Sheep!$N$248                                )&lt;=0),"Born","")
&amp;                   IF(AND((NI$33-Sheep!$R$351-Sheep!$N$248                                )&gt;(NI$33-NJ$33),(NI$33-Sheep!$R$351-Sheep!$N$248                                )&lt;=0),"WeanStd","")
&amp;                   IF(AND((NI$33-Sheep!$R$352-Sheep!$N$248                                )&gt;(NI$33-NJ$33),(NI$33-Sheep!$R$352-Sheep!$N$248                                )&lt;=0),"WeanAlt1","")
&amp;                   IF(AND((NI$33-Sheep!$R$353-Sheep!$N$248                                )&gt;(NI$33-NJ$33),(NI$33-Sheep!$R$353-Sheep!$N$248                                )&lt;=0),"WeanAlt2","")
&amp;IFERROR(IF(AND((NI$33-NI35                                                                                     )&gt;(NI$33-NJ$33),(NI$33-NI35                                                                                     )&lt;=0),"Join-"    &amp;NI34,""),"")
&amp;IFERROR(IF(AND((NI$33-NI35-INDEX(Sheep!$V$358:$V$365,NI34,1))&gt;(NI$33-NJ$33),(NI$33-NI35-INDEX(Sheep!$V$358:$V$365,NI34,1))&lt;=0),"Scan-"  &amp;NI34,""),"")
&amp;IFERROR(IF(AND((NI$33-NI35-150                                                                            )&gt;(NI$33-NJ$33),(NI$33-NI35-150                                                                             )&lt;=0),"Birth-" &amp;NI34,""),"")
&amp;IFERROR(IF(AND((NI$33-NI35-150-Sheep!$R$351                                           )&gt;(NI$33-NJ$33),(NI$33-NI35-150-Sheep!$R$351                                            )&lt;=0),"Wean-"&amp;NI34,""),"")
&amp;IFERROR(IF(AND((NI$33-NI35-150-Sheep!$R$352                                           )&gt;(NI$33-NJ$33),(NI$33-NI35-150-Sheep!$R$352                                            )&lt;=0),"Alt1-"   &amp;NI34,""),"")
&amp;IFERROR(IF(AND((NI$33-NI35-150-Sheep!$R$353                                           )&gt;(NI$33-NJ$33),(NI$33-NI35-150-Sheep!$R$353                                            )&lt;=0),"Alt2-"   &amp;NI34,""),"")</f>
        <v/>
      </c>
      <c r="NJ36" s="274" t="str">
        <f xml:space="preserve">                    IF(AND((NJ$33                                  -Sheep!$N$248                               )&gt;(NJ$33-NK$33),(NJ$33                                  -Sheep!$N$248                                )&lt;=0),"Born","")
&amp;                   IF(AND((NJ$33-Sheep!$R$351-Sheep!$N$248                                )&gt;(NJ$33-NK$33),(NJ$33-Sheep!$R$351-Sheep!$N$248                                )&lt;=0),"WeanStd","")
&amp;                   IF(AND((NJ$33-Sheep!$R$352-Sheep!$N$248                                )&gt;(NJ$33-NK$33),(NJ$33-Sheep!$R$352-Sheep!$N$248                                )&lt;=0),"WeanAlt1","")
&amp;                   IF(AND((NJ$33-Sheep!$R$353-Sheep!$N$248                                )&gt;(NJ$33-NK$33),(NJ$33-Sheep!$R$353-Sheep!$N$248                                )&lt;=0),"WeanAlt2","")
&amp;IFERROR(IF(AND((NJ$33-NJ35                                                                                     )&gt;(NJ$33-NK$33),(NJ$33-NJ35                                                                                     )&lt;=0),"Join-"    &amp;NJ34,""),"")
&amp;IFERROR(IF(AND((NJ$33-NJ35-INDEX(Sheep!$V$358:$V$365,NJ34,1))&gt;(NJ$33-NK$33),(NJ$33-NJ35-INDEX(Sheep!$V$358:$V$365,NJ34,1))&lt;=0),"Scan-"  &amp;NJ34,""),"")
&amp;IFERROR(IF(AND((NJ$33-NJ35-150                                                                            )&gt;(NJ$33-NK$33),(NJ$33-NJ35-150                                                                             )&lt;=0),"Birth-" &amp;NJ34,""),"")
&amp;IFERROR(IF(AND((NJ$33-NJ35-150-Sheep!$R$351                                           )&gt;(NJ$33-NK$33),(NJ$33-NJ35-150-Sheep!$R$351                                            )&lt;=0),"Wean-"&amp;NJ34,""),"")
&amp;IFERROR(IF(AND((NJ$33-NJ35-150-Sheep!$R$352                                           )&gt;(NJ$33-NK$33),(NJ$33-NJ35-150-Sheep!$R$352                                            )&lt;=0),"Alt1-"   &amp;NJ34,""),"")
&amp;IFERROR(IF(AND((NJ$33-NJ35-150-Sheep!$R$353                                           )&gt;(NJ$33-NK$33),(NJ$33-NJ35-150-Sheep!$R$353                                            )&lt;=0),"Alt2-"   &amp;NJ34,""),"")</f>
        <v/>
      </c>
      <c r="NK36" s="274" t="str">
        <f xml:space="preserve">                    IF(AND((NK$33                                  -Sheep!$N$248                               )&gt;(NK$33-NL$33),(NK$33                                  -Sheep!$N$248                                )&lt;=0),"Born","")
&amp;                   IF(AND((NK$33-Sheep!$R$351-Sheep!$N$248                                )&gt;(NK$33-NL$33),(NK$33-Sheep!$R$351-Sheep!$N$248                                )&lt;=0),"WeanStd","")
&amp;                   IF(AND((NK$33-Sheep!$R$352-Sheep!$N$248                                )&gt;(NK$33-NL$33),(NK$33-Sheep!$R$352-Sheep!$N$248                                )&lt;=0),"WeanAlt1","")
&amp;                   IF(AND((NK$33-Sheep!$R$353-Sheep!$N$248                                )&gt;(NK$33-NL$33),(NK$33-Sheep!$R$353-Sheep!$N$248                                )&lt;=0),"WeanAlt2","")
&amp;IFERROR(IF(AND((NK$33-NK35                                                                                     )&gt;(NK$33-NL$33),(NK$33-NK35                                                                                     )&lt;=0),"Join-"    &amp;NK34,""),"")
&amp;IFERROR(IF(AND((NK$33-NK35-INDEX(Sheep!$V$358:$V$365,NK34,1))&gt;(NK$33-NL$33),(NK$33-NK35-INDEX(Sheep!$V$358:$V$365,NK34,1))&lt;=0),"Scan-"  &amp;NK34,""),"")
&amp;IFERROR(IF(AND((NK$33-NK35-150                                                                            )&gt;(NK$33-NL$33),(NK$33-NK35-150                                                                             )&lt;=0),"Birth-" &amp;NK34,""),"")
&amp;IFERROR(IF(AND((NK$33-NK35-150-Sheep!$R$351                                           )&gt;(NK$33-NL$33),(NK$33-NK35-150-Sheep!$R$351                                            )&lt;=0),"Wean-"&amp;NK34,""),"")
&amp;IFERROR(IF(AND((NK$33-NK35-150-Sheep!$R$352                                           )&gt;(NK$33-NL$33),(NK$33-NK35-150-Sheep!$R$352                                            )&lt;=0),"Alt1-"   &amp;NK34,""),"")
&amp;IFERROR(IF(AND((NK$33-NK35-150-Sheep!$R$353                                           )&gt;(NK$33-NL$33),(NK$33-NK35-150-Sheep!$R$353                                            )&lt;=0),"Alt2-"   &amp;NK34,""),"")</f>
        <v/>
      </c>
      <c r="NL36" s="274" t="str">
        <f xml:space="preserve">                    IF(AND((NL$33                                  -Sheep!$N$248                               )&gt;(NL$33-NM$33),(NL$33                                  -Sheep!$N$248                                )&lt;=0),"Born","")
&amp;                   IF(AND((NL$33-Sheep!$R$351-Sheep!$N$248                                )&gt;(NL$33-NM$33),(NL$33-Sheep!$R$351-Sheep!$N$248                                )&lt;=0),"WeanStd","")
&amp;                   IF(AND((NL$33-Sheep!$R$352-Sheep!$N$248                                )&gt;(NL$33-NM$33),(NL$33-Sheep!$R$352-Sheep!$N$248                                )&lt;=0),"WeanAlt1","")
&amp;                   IF(AND((NL$33-Sheep!$R$353-Sheep!$N$248                                )&gt;(NL$33-NM$33),(NL$33-Sheep!$R$353-Sheep!$N$248                                )&lt;=0),"WeanAlt2","")
&amp;IFERROR(IF(AND((NL$33-NL35                                                                                     )&gt;(NL$33-NM$33),(NL$33-NL35                                                                                     )&lt;=0),"Join-"    &amp;NL34,""),"")
&amp;IFERROR(IF(AND((NL$33-NL35-INDEX(Sheep!$V$358:$V$365,NL34,1))&gt;(NL$33-NM$33),(NL$33-NL35-INDEX(Sheep!$V$358:$V$365,NL34,1))&lt;=0),"Scan-"  &amp;NL34,""),"")
&amp;IFERROR(IF(AND((NL$33-NL35-150                                                                            )&gt;(NL$33-NM$33),(NL$33-NL35-150                                                                             )&lt;=0),"Birth-" &amp;NL34,""),"")
&amp;IFERROR(IF(AND((NL$33-NL35-150-Sheep!$R$351                                           )&gt;(NL$33-NM$33),(NL$33-NL35-150-Sheep!$R$351                                            )&lt;=0),"Wean-"&amp;NL34,""),"")
&amp;IFERROR(IF(AND((NL$33-NL35-150-Sheep!$R$352                                           )&gt;(NL$33-NM$33),(NL$33-NL35-150-Sheep!$R$352                                            )&lt;=0),"Alt1-"   &amp;NL34,""),"")
&amp;IFERROR(IF(AND((NL$33-NL35-150-Sheep!$R$353                                           )&gt;(NL$33-NM$33),(NL$33-NL35-150-Sheep!$R$353                                            )&lt;=0),"Alt2-"   &amp;NL34,""),"")</f>
        <v/>
      </c>
      <c r="NM36" s="274" t="str">
        <f xml:space="preserve">                    IF(AND((NM$33                                  -Sheep!$N$248                               )&gt;(NM$33-NN$33),(NM$33                                  -Sheep!$N$248                                )&lt;=0),"Born","")
&amp;                   IF(AND((NM$33-Sheep!$R$351-Sheep!$N$248                                )&gt;(NM$33-NN$33),(NM$33-Sheep!$R$351-Sheep!$N$248                                )&lt;=0),"WeanStd","")
&amp;                   IF(AND((NM$33-Sheep!$R$352-Sheep!$N$248                                )&gt;(NM$33-NN$33),(NM$33-Sheep!$R$352-Sheep!$N$248                                )&lt;=0),"WeanAlt1","")
&amp;                   IF(AND((NM$33-Sheep!$R$353-Sheep!$N$248                                )&gt;(NM$33-NN$33),(NM$33-Sheep!$R$353-Sheep!$N$248                                )&lt;=0),"WeanAlt2","")
&amp;IFERROR(IF(AND((NM$33-NM35                                                                                     )&gt;(NM$33-NN$33),(NM$33-NM35                                                                                     )&lt;=0),"Join-"    &amp;NM34,""),"")
&amp;IFERROR(IF(AND((NM$33-NM35-INDEX(Sheep!$V$358:$V$365,NM34,1))&gt;(NM$33-NN$33),(NM$33-NM35-INDEX(Sheep!$V$358:$V$365,NM34,1))&lt;=0),"Scan-"  &amp;NM34,""),"")
&amp;IFERROR(IF(AND((NM$33-NM35-150                                                                            )&gt;(NM$33-NN$33),(NM$33-NM35-150                                                                             )&lt;=0),"Birth-" &amp;NM34,""),"")
&amp;IFERROR(IF(AND((NM$33-NM35-150-Sheep!$R$351                                           )&gt;(NM$33-NN$33),(NM$33-NM35-150-Sheep!$R$351                                            )&lt;=0),"Wean-"&amp;NM34,""),"")
&amp;IFERROR(IF(AND((NM$33-NM35-150-Sheep!$R$352                                           )&gt;(NM$33-NN$33),(NM$33-NM35-150-Sheep!$R$352                                            )&lt;=0),"Alt1-"   &amp;NM34,""),"")
&amp;IFERROR(IF(AND((NM$33-NM35-150-Sheep!$R$353                                           )&gt;(NM$33-NN$33),(NM$33-NM35-150-Sheep!$R$353                                            )&lt;=0),"Alt2-"   &amp;NM34,""),"")</f>
        <v/>
      </c>
      <c r="NN36" s="274" t="str">
        <f xml:space="preserve">                    IF(AND((NN$33                                  -Sheep!$N$248                               )&gt;(NN$33-NO$33),(NN$33                                  -Sheep!$N$248                                )&lt;=0),"Born","")
&amp;                   IF(AND((NN$33-Sheep!$R$351-Sheep!$N$248                                )&gt;(NN$33-NO$33),(NN$33-Sheep!$R$351-Sheep!$N$248                                )&lt;=0),"WeanStd","")
&amp;                   IF(AND((NN$33-Sheep!$R$352-Sheep!$N$248                                )&gt;(NN$33-NO$33),(NN$33-Sheep!$R$352-Sheep!$N$248                                )&lt;=0),"WeanAlt1","")
&amp;                   IF(AND((NN$33-Sheep!$R$353-Sheep!$N$248                                )&gt;(NN$33-NO$33),(NN$33-Sheep!$R$353-Sheep!$N$248                                )&lt;=0),"WeanAlt2","")
&amp;IFERROR(IF(AND((NN$33-NN35                                                                                     )&gt;(NN$33-NO$33),(NN$33-NN35                                                                                     )&lt;=0),"Join-"    &amp;NN34,""),"")
&amp;IFERROR(IF(AND((NN$33-NN35-INDEX(Sheep!$V$358:$V$365,NN34,1))&gt;(NN$33-NO$33),(NN$33-NN35-INDEX(Sheep!$V$358:$V$365,NN34,1))&lt;=0),"Scan-"  &amp;NN34,""),"")
&amp;IFERROR(IF(AND((NN$33-NN35-150                                                                            )&gt;(NN$33-NO$33),(NN$33-NN35-150                                                                             )&lt;=0),"Birth-" &amp;NN34,""),"")
&amp;IFERROR(IF(AND((NN$33-NN35-150-Sheep!$R$351                                           )&gt;(NN$33-NO$33),(NN$33-NN35-150-Sheep!$R$351                                            )&lt;=0),"Wean-"&amp;NN34,""),"")
&amp;IFERROR(IF(AND((NN$33-NN35-150-Sheep!$R$352                                           )&gt;(NN$33-NO$33),(NN$33-NN35-150-Sheep!$R$352                                            )&lt;=0),"Alt1-"   &amp;NN34,""),"")
&amp;IFERROR(IF(AND((NN$33-NN35-150-Sheep!$R$353                                           )&gt;(NN$33-NO$33),(NN$33-NN35-150-Sheep!$R$353                                            )&lt;=0),"Alt2-"   &amp;NN34,""),"")</f>
        <v/>
      </c>
      <c r="NO36" s="274" t="str">
        <f xml:space="preserve">                    IF(AND((NO$33                                  -Sheep!$N$248                               )&gt;(NO$33-NP$33),(NO$33                                  -Sheep!$N$248                                )&lt;=0),"Born","")
&amp;                   IF(AND((NO$33-Sheep!$R$351-Sheep!$N$248                                )&gt;(NO$33-NP$33),(NO$33-Sheep!$R$351-Sheep!$N$248                                )&lt;=0),"WeanStd","")
&amp;                   IF(AND((NO$33-Sheep!$R$352-Sheep!$N$248                                )&gt;(NO$33-NP$33),(NO$33-Sheep!$R$352-Sheep!$N$248                                )&lt;=0),"WeanAlt1","")
&amp;                   IF(AND((NO$33-Sheep!$R$353-Sheep!$N$248                                )&gt;(NO$33-NP$33),(NO$33-Sheep!$R$353-Sheep!$N$248                                )&lt;=0),"WeanAlt2","")
&amp;IFERROR(IF(AND((NO$33-NO35                                                                                     )&gt;(NO$33-NP$33),(NO$33-NO35                                                                                     )&lt;=0),"Join-"    &amp;NO34,""),"")
&amp;IFERROR(IF(AND((NO$33-NO35-INDEX(Sheep!$V$358:$V$365,NO34,1))&gt;(NO$33-NP$33),(NO$33-NO35-INDEX(Sheep!$V$358:$V$365,NO34,1))&lt;=0),"Scan-"  &amp;NO34,""),"")
&amp;IFERROR(IF(AND((NO$33-NO35-150                                                                            )&gt;(NO$33-NP$33),(NO$33-NO35-150                                                                             )&lt;=0),"Birth-" &amp;NO34,""),"")
&amp;IFERROR(IF(AND((NO$33-NO35-150-Sheep!$R$351                                           )&gt;(NO$33-NP$33),(NO$33-NO35-150-Sheep!$R$351                                            )&lt;=0),"Wean-"&amp;NO34,""),"")
&amp;IFERROR(IF(AND((NO$33-NO35-150-Sheep!$R$352                                           )&gt;(NO$33-NP$33),(NO$33-NO35-150-Sheep!$R$352                                            )&lt;=0),"Alt1-"   &amp;NO34,""),"")
&amp;IFERROR(IF(AND((NO$33-NO35-150-Sheep!$R$353                                           )&gt;(NO$33-NP$33),(NO$33-NO35-150-Sheep!$R$353                                            )&lt;=0),"Alt2-"   &amp;NO34,""),"")</f>
        <v/>
      </c>
      <c r="NP36" s="274" t="str">
        <f xml:space="preserve">                    IF(AND((NP$33                                  -Sheep!$N$248                               )&gt;(NP$33-NQ$33),(NP$33                                  -Sheep!$N$248                                )&lt;=0),"Born","")
&amp;                   IF(AND((NP$33-Sheep!$R$351-Sheep!$N$248                                )&gt;(NP$33-NQ$33),(NP$33-Sheep!$R$351-Sheep!$N$248                                )&lt;=0),"WeanStd","")
&amp;                   IF(AND((NP$33-Sheep!$R$352-Sheep!$N$248                                )&gt;(NP$33-NQ$33),(NP$33-Sheep!$R$352-Sheep!$N$248                                )&lt;=0),"WeanAlt1","")
&amp;                   IF(AND((NP$33-Sheep!$R$353-Sheep!$N$248                                )&gt;(NP$33-NQ$33),(NP$33-Sheep!$R$353-Sheep!$N$248                                )&lt;=0),"WeanAlt2","")
&amp;IFERROR(IF(AND((NP$33-NP35                                                                                     )&gt;(NP$33-NQ$33),(NP$33-NP35                                                                                     )&lt;=0),"Join-"    &amp;NP34,""),"")
&amp;IFERROR(IF(AND((NP$33-NP35-INDEX(Sheep!$V$358:$V$365,NP34,1))&gt;(NP$33-NQ$33),(NP$33-NP35-INDEX(Sheep!$V$358:$V$365,NP34,1))&lt;=0),"Scan-"  &amp;NP34,""),"")
&amp;IFERROR(IF(AND((NP$33-NP35-150                                                                            )&gt;(NP$33-NQ$33),(NP$33-NP35-150                                                                             )&lt;=0),"Birth-" &amp;NP34,""),"")
&amp;IFERROR(IF(AND((NP$33-NP35-150-Sheep!$R$351                                           )&gt;(NP$33-NQ$33),(NP$33-NP35-150-Sheep!$R$351                                            )&lt;=0),"Wean-"&amp;NP34,""),"")
&amp;IFERROR(IF(AND((NP$33-NP35-150-Sheep!$R$352                                           )&gt;(NP$33-NQ$33),(NP$33-NP35-150-Sheep!$R$352                                            )&lt;=0),"Alt1-"   &amp;NP34,""),"")
&amp;IFERROR(IF(AND((NP$33-NP35-150-Sheep!$R$353                                           )&gt;(NP$33-NQ$33),(NP$33-NP35-150-Sheep!$R$353                                            )&lt;=0),"Alt2-"   &amp;NP34,""),"")</f>
        <v/>
      </c>
      <c r="NQ36" s="274" t="str">
        <f xml:space="preserve">                    IF(AND((NQ$33                                  -Sheep!$N$248                               )&gt;(NQ$33-NR$33),(NQ$33                                  -Sheep!$N$248                                )&lt;=0),"Born","")
&amp;                   IF(AND((NQ$33-Sheep!$R$351-Sheep!$N$248                                )&gt;(NQ$33-NR$33),(NQ$33-Sheep!$R$351-Sheep!$N$248                                )&lt;=0),"WeanStd","")
&amp;                   IF(AND((NQ$33-Sheep!$R$352-Sheep!$N$248                                )&gt;(NQ$33-NR$33),(NQ$33-Sheep!$R$352-Sheep!$N$248                                )&lt;=0),"WeanAlt1","")
&amp;                   IF(AND((NQ$33-Sheep!$R$353-Sheep!$N$248                                )&gt;(NQ$33-NR$33),(NQ$33-Sheep!$R$353-Sheep!$N$248                                )&lt;=0),"WeanAlt2","")
&amp;IFERROR(IF(AND((NQ$33-NQ35                                                                                     )&gt;(NQ$33-NR$33),(NQ$33-NQ35                                                                                     )&lt;=0),"Join-"    &amp;NQ34,""),"")
&amp;IFERROR(IF(AND((NQ$33-NQ35-INDEX(Sheep!$V$358:$V$365,NQ34,1))&gt;(NQ$33-NR$33),(NQ$33-NQ35-INDEX(Sheep!$V$358:$V$365,NQ34,1))&lt;=0),"Scan-"  &amp;NQ34,""),"")
&amp;IFERROR(IF(AND((NQ$33-NQ35-150                                                                            )&gt;(NQ$33-NR$33),(NQ$33-NQ35-150                                                                             )&lt;=0),"Birth-" &amp;NQ34,""),"")
&amp;IFERROR(IF(AND((NQ$33-NQ35-150-Sheep!$R$351                                           )&gt;(NQ$33-NR$33),(NQ$33-NQ35-150-Sheep!$R$351                                            )&lt;=0),"Wean-"&amp;NQ34,""),"")
&amp;IFERROR(IF(AND((NQ$33-NQ35-150-Sheep!$R$352                                           )&gt;(NQ$33-NR$33),(NQ$33-NQ35-150-Sheep!$R$352                                            )&lt;=0),"Alt1-"   &amp;NQ34,""),"")
&amp;IFERROR(IF(AND((NQ$33-NQ35-150-Sheep!$R$353                                           )&gt;(NQ$33-NR$33),(NQ$33-NQ35-150-Sheep!$R$353                                            )&lt;=0),"Alt2-"   &amp;NQ34,""),"")</f>
        <v/>
      </c>
      <c r="NR36" s="274" t="str">
        <f xml:space="preserve">                    IF(AND((NR$33                                  -Sheep!$N$248                               )&gt;(NR$33-NS$33),(NR$33                                  -Sheep!$N$248                                )&lt;=0),"Born","")
&amp;                   IF(AND((NR$33-Sheep!$R$351-Sheep!$N$248                                )&gt;(NR$33-NS$33),(NR$33-Sheep!$R$351-Sheep!$N$248                                )&lt;=0),"WeanStd","")
&amp;                   IF(AND((NR$33-Sheep!$R$352-Sheep!$N$248                                )&gt;(NR$33-NS$33),(NR$33-Sheep!$R$352-Sheep!$N$248                                )&lt;=0),"WeanAlt1","")
&amp;                   IF(AND((NR$33-Sheep!$R$353-Sheep!$N$248                                )&gt;(NR$33-NS$33),(NR$33-Sheep!$R$353-Sheep!$N$248                                )&lt;=0),"WeanAlt2","")
&amp;IFERROR(IF(AND((NR$33-NR35                                                                                     )&gt;(NR$33-NS$33),(NR$33-NR35                                                                                     )&lt;=0),"Join-"    &amp;NR34,""),"")
&amp;IFERROR(IF(AND((NR$33-NR35-INDEX(Sheep!$V$358:$V$365,NR34,1))&gt;(NR$33-NS$33),(NR$33-NR35-INDEX(Sheep!$V$358:$V$365,NR34,1))&lt;=0),"Scan-"  &amp;NR34,""),"")
&amp;IFERROR(IF(AND((NR$33-NR35-150                                                                            )&gt;(NR$33-NS$33),(NR$33-NR35-150                                                                             )&lt;=0),"Birth-" &amp;NR34,""),"")
&amp;IFERROR(IF(AND((NR$33-NR35-150-Sheep!$R$351                                           )&gt;(NR$33-NS$33),(NR$33-NR35-150-Sheep!$R$351                                            )&lt;=0),"Wean-"&amp;NR34,""),"")
&amp;IFERROR(IF(AND((NR$33-NR35-150-Sheep!$R$352                                           )&gt;(NR$33-NS$33),(NR$33-NR35-150-Sheep!$R$352                                            )&lt;=0),"Alt1-"   &amp;NR34,""),"")
&amp;IFERROR(IF(AND((NR$33-NR35-150-Sheep!$R$353                                           )&gt;(NR$33-NS$33),(NR$33-NR35-150-Sheep!$R$353                                            )&lt;=0),"Alt2-"   &amp;NR34,""),"")</f>
        <v>Scan-7</v>
      </c>
      <c r="NS36" s="274" t="str">
        <f xml:space="preserve">                    IF(AND((NS$33                                  -Sheep!$N$248                               )&gt;(NS$33-NT$33),(NS$33                                  -Sheep!$N$248                                )&lt;=0),"Born","")
&amp;                   IF(AND((NS$33-Sheep!$R$351-Sheep!$N$248                                )&gt;(NS$33-NT$33),(NS$33-Sheep!$R$351-Sheep!$N$248                                )&lt;=0),"WeanStd","")
&amp;                   IF(AND((NS$33-Sheep!$R$352-Sheep!$N$248                                )&gt;(NS$33-NT$33),(NS$33-Sheep!$R$352-Sheep!$N$248                                )&lt;=0),"WeanAlt1","")
&amp;                   IF(AND((NS$33-Sheep!$R$353-Sheep!$N$248                                )&gt;(NS$33-NT$33),(NS$33-Sheep!$R$353-Sheep!$N$248                                )&lt;=0),"WeanAlt2","")
&amp;IFERROR(IF(AND((NS$33-NS35                                                                                     )&gt;(NS$33-NT$33),(NS$33-NS35                                                                                     )&lt;=0),"Join-"    &amp;NS34,""),"")
&amp;IFERROR(IF(AND((NS$33-NS35-INDEX(Sheep!$V$358:$V$365,NS34,1))&gt;(NS$33-NT$33),(NS$33-NS35-INDEX(Sheep!$V$358:$V$365,NS34,1))&lt;=0),"Scan-"  &amp;NS34,""),"")
&amp;IFERROR(IF(AND((NS$33-NS35-150                                                                            )&gt;(NS$33-NT$33),(NS$33-NS35-150                                                                             )&lt;=0),"Birth-" &amp;NS34,""),"")
&amp;IFERROR(IF(AND((NS$33-NS35-150-Sheep!$R$351                                           )&gt;(NS$33-NT$33),(NS$33-NS35-150-Sheep!$R$351                                            )&lt;=0),"Wean-"&amp;NS34,""),"")
&amp;IFERROR(IF(AND((NS$33-NS35-150-Sheep!$R$352                                           )&gt;(NS$33-NT$33),(NS$33-NS35-150-Sheep!$R$352                                            )&lt;=0),"Alt1-"   &amp;NS34,""),"")
&amp;IFERROR(IF(AND((NS$33-NS35-150-Sheep!$R$353                                           )&gt;(NS$33-NT$33),(NS$33-NS35-150-Sheep!$R$353                                            )&lt;=0),"Alt2-"   &amp;NS34,""),"")</f>
        <v/>
      </c>
      <c r="NT36" s="274" t="str">
        <f xml:space="preserve">                    IF(AND((NT$33                                  -Sheep!$N$248                               )&gt;(NT$33-NU$33),(NT$33                                  -Sheep!$N$248                                )&lt;=0),"Born","")
&amp;                   IF(AND((NT$33-Sheep!$R$351-Sheep!$N$248                                )&gt;(NT$33-NU$33),(NT$33-Sheep!$R$351-Sheep!$N$248                                )&lt;=0),"WeanStd","")
&amp;                   IF(AND((NT$33-Sheep!$R$352-Sheep!$N$248                                )&gt;(NT$33-NU$33),(NT$33-Sheep!$R$352-Sheep!$N$248                                )&lt;=0),"WeanAlt1","")
&amp;                   IF(AND((NT$33-Sheep!$R$353-Sheep!$N$248                                )&gt;(NT$33-NU$33),(NT$33-Sheep!$R$353-Sheep!$N$248                                )&lt;=0),"WeanAlt2","")
&amp;IFERROR(IF(AND((NT$33-NT35                                                                                     )&gt;(NT$33-NU$33),(NT$33-NT35                                                                                     )&lt;=0),"Join-"    &amp;NT34,""),"")
&amp;IFERROR(IF(AND((NT$33-NT35-INDEX(Sheep!$V$358:$V$365,NT34,1))&gt;(NT$33-NU$33),(NT$33-NT35-INDEX(Sheep!$V$358:$V$365,NT34,1))&lt;=0),"Scan-"  &amp;NT34,""),"")
&amp;IFERROR(IF(AND((NT$33-NT35-150                                                                            )&gt;(NT$33-NU$33),(NT$33-NT35-150                                                                             )&lt;=0),"Birth-" &amp;NT34,""),"")
&amp;IFERROR(IF(AND((NT$33-NT35-150-Sheep!$R$351                                           )&gt;(NT$33-NU$33),(NT$33-NT35-150-Sheep!$R$351                                            )&lt;=0),"Wean-"&amp;NT34,""),"")
&amp;IFERROR(IF(AND((NT$33-NT35-150-Sheep!$R$352                                           )&gt;(NT$33-NU$33),(NT$33-NT35-150-Sheep!$R$352                                            )&lt;=0),"Alt1-"   &amp;NT34,""),"")
&amp;IFERROR(IF(AND((NT$33-NT35-150-Sheep!$R$353                                           )&gt;(NT$33-NU$33),(NT$33-NT35-150-Sheep!$R$353                                            )&lt;=0),"Alt2-"   &amp;NT34,""),"")</f>
        <v/>
      </c>
      <c r="NU36" s="274" t="str">
        <f xml:space="preserve">                    IF(AND((NU$33                                  -Sheep!$N$248                               )&gt;(NU$33-NV$33),(NU$33                                  -Sheep!$N$248                                )&lt;=0),"Born","")
&amp;                   IF(AND((NU$33-Sheep!$R$351-Sheep!$N$248                                )&gt;(NU$33-NV$33),(NU$33-Sheep!$R$351-Sheep!$N$248                                )&lt;=0),"WeanStd","")
&amp;                   IF(AND((NU$33-Sheep!$R$352-Sheep!$N$248                                )&gt;(NU$33-NV$33),(NU$33-Sheep!$R$352-Sheep!$N$248                                )&lt;=0),"WeanAlt1","")
&amp;                   IF(AND((NU$33-Sheep!$R$353-Sheep!$N$248                                )&gt;(NU$33-NV$33),(NU$33-Sheep!$R$353-Sheep!$N$248                                )&lt;=0),"WeanAlt2","")
&amp;IFERROR(IF(AND((NU$33-NU35                                                                                     )&gt;(NU$33-NV$33),(NU$33-NU35                                                                                     )&lt;=0),"Join-"    &amp;NU34,""),"")
&amp;IFERROR(IF(AND((NU$33-NU35-INDEX(Sheep!$V$358:$V$365,NU34,1))&gt;(NU$33-NV$33),(NU$33-NU35-INDEX(Sheep!$V$358:$V$365,NU34,1))&lt;=0),"Scan-"  &amp;NU34,""),"")
&amp;IFERROR(IF(AND((NU$33-NU35-150                                                                            )&gt;(NU$33-NV$33),(NU$33-NU35-150                                                                             )&lt;=0),"Birth-" &amp;NU34,""),"")
&amp;IFERROR(IF(AND((NU$33-NU35-150-Sheep!$R$351                                           )&gt;(NU$33-NV$33),(NU$33-NU35-150-Sheep!$R$351                                            )&lt;=0),"Wean-"&amp;NU34,""),"")
&amp;IFERROR(IF(AND((NU$33-NU35-150-Sheep!$R$352                                           )&gt;(NU$33-NV$33),(NU$33-NU35-150-Sheep!$R$352                                            )&lt;=0),"Alt1-"   &amp;NU34,""),"")
&amp;IFERROR(IF(AND((NU$33-NU35-150-Sheep!$R$353                                           )&gt;(NU$33-NV$33),(NU$33-NU35-150-Sheep!$R$353                                            )&lt;=0),"Alt2-"   &amp;NU34,""),"")</f>
        <v/>
      </c>
      <c r="NV36" s="274" t="str">
        <f xml:space="preserve">                    IF(AND((NV$33                                  -Sheep!$N$248                               )&gt;(NV$33-NW$33),(NV$33                                  -Sheep!$N$248                                )&lt;=0),"Born","")
&amp;                   IF(AND((NV$33-Sheep!$R$351-Sheep!$N$248                                )&gt;(NV$33-NW$33),(NV$33-Sheep!$R$351-Sheep!$N$248                                )&lt;=0),"WeanStd","")
&amp;                   IF(AND((NV$33-Sheep!$R$352-Sheep!$N$248                                )&gt;(NV$33-NW$33),(NV$33-Sheep!$R$352-Sheep!$N$248                                )&lt;=0),"WeanAlt1","")
&amp;                   IF(AND((NV$33-Sheep!$R$353-Sheep!$N$248                                )&gt;(NV$33-NW$33),(NV$33-Sheep!$R$353-Sheep!$N$248                                )&lt;=0),"WeanAlt2","")
&amp;IFERROR(IF(AND((NV$33-NV35                                                                                     )&gt;(NV$33-NW$33),(NV$33-NV35                                                                                     )&lt;=0),"Join-"    &amp;NV34,""),"")
&amp;IFERROR(IF(AND((NV$33-NV35-INDEX(Sheep!$V$358:$V$365,NV34,1))&gt;(NV$33-NW$33),(NV$33-NV35-INDEX(Sheep!$V$358:$V$365,NV34,1))&lt;=0),"Scan-"  &amp;NV34,""),"")
&amp;IFERROR(IF(AND((NV$33-NV35-150                                                                            )&gt;(NV$33-NW$33),(NV$33-NV35-150                                                                             )&lt;=0),"Birth-" &amp;NV34,""),"")
&amp;IFERROR(IF(AND((NV$33-NV35-150-Sheep!$R$351                                           )&gt;(NV$33-NW$33),(NV$33-NV35-150-Sheep!$R$351                                            )&lt;=0),"Wean-"&amp;NV34,""),"")
&amp;IFERROR(IF(AND((NV$33-NV35-150-Sheep!$R$352                                           )&gt;(NV$33-NW$33),(NV$33-NV35-150-Sheep!$R$352                                            )&lt;=0),"Alt1-"   &amp;NV34,""),"")
&amp;IFERROR(IF(AND((NV$33-NV35-150-Sheep!$R$353                                           )&gt;(NV$33-NW$33),(NV$33-NV35-150-Sheep!$R$353                                            )&lt;=0),"Alt2-"   &amp;NV34,""),"")</f>
        <v/>
      </c>
      <c r="NW36" s="274" t="str">
        <f xml:space="preserve">                    IF(AND((NW$33                                  -Sheep!$N$248                               )&gt;(NW$33-NX$33),(NW$33                                  -Sheep!$N$248                                )&lt;=0),"Born","")
&amp;                   IF(AND((NW$33-Sheep!$R$351-Sheep!$N$248                                )&gt;(NW$33-NX$33),(NW$33-Sheep!$R$351-Sheep!$N$248                                )&lt;=0),"WeanStd","")
&amp;                   IF(AND((NW$33-Sheep!$R$352-Sheep!$N$248                                )&gt;(NW$33-NX$33),(NW$33-Sheep!$R$352-Sheep!$N$248                                )&lt;=0),"WeanAlt1","")
&amp;                   IF(AND((NW$33-Sheep!$R$353-Sheep!$N$248                                )&gt;(NW$33-NX$33),(NW$33-Sheep!$R$353-Sheep!$N$248                                )&lt;=0),"WeanAlt2","")
&amp;IFERROR(IF(AND((NW$33-NW35                                                                                     )&gt;(NW$33-NX$33),(NW$33-NW35                                                                                     )&lt;=0),"Join-"    &amp;NW34,""),"")
&amp;IFERROR(IF(AND((NW$33-NW35-INDEX(Sheep!$V$358:$V$365,NW34,1))&gt;(NW$33-NX$33),(NW$33-NW35-INDEX(Sheep!$V$358:$V$365,NW34,1))&lt;=0),"Scan-"  &amp;NW34,""),"")
&amp;IFERROR(IF(AND((NW$33-NW35-150                                                                            )&gt;(NW$33-NX$33),(NW$33-NW35-150                                                                             )&lt;=0),"Birth-" &amp;NW34,""),"")
&amp;IFERROR(IF(AND((NW$33-NW35-150-Sheep!$R$351                                           )&gt;(NW$33-NX$33),(NW$33-NW35-150-Sheep!$R$351                                            )&lt;=0),"Wean-"&amp;NW34,""),"")
&amp;IFERROR(IF(AND((NW$33-NW35-150-Sheep!$R$352                                           )&gt;(NW$33-NX$33),(NW$33-NW35-150-Sheep!$R$352                                            )&lt;=0),"Alt1-"   &amp;NW34,""),"")
&amp;IFERROR(IF(AND((NW$33-NW35-150-Sheep!$R$353                                           )&gt;(NW$33-NX$33),(NW$33-NW35-150-Sheep!$R$353                                            )&lt;=0),"Alt2-"   &amp;NW34,""),"")</f>
        <v/>
      </c>
      <c r="NX36" s="274" t="str">
        <f xml:space="preserve">                    IF(AND((NX$33                                  -Sheep!$N$248                               )&gt;(NX$33-NY$33),(NX$33                                  -Sheep!$N$248                                )&lt;=0),"Born","")
&amp;                   IF(AND((NX$33-Sheep!$R$351-Sheep!$N$248                                )&gt;(NX$33-NY$33),(NX$33-Sheep!$R$351-Sheep!$N$248                                )&lt;=0),"WeanStd","")
&amp;                   IF(AND((NX$33-Sheep!$R$352-Sheep!$N$248                                )&gt;(NX$33-NY$33),(NX$33-Sheep!$R$352-Sheep!$N$248                                )&lt;=0),"WeanAlt1","")
&amp;                   IF(AND((NX$33-Sheep!$R$353-Sheep!$N$248                                )&gt;(NX$33-NY$33),(NX$33-Sheep!$R$353-Sheep!$N$248                                )&lt;=0),"WeanAlt2","")
&amp;IFERROR(IF(AND((NX$33-NX35                                                                                     )&gt;(NX$33-NY$33),(NX$33-NX35                                                                                     )&lt;=0),"Join-"    &amp;NX34,""),"")
&amp;IFERROR(IF(AND((NX$33-NX35-INDEX(Sheep!$V$358:$V$365,NX34,1))&gt;(NX$33-NY$33),(NX$33-NX35-INDEX(Sheep!$V$358:$V$365,NX34,1))&lt;=0),"Scan-"  &amp;NX34,""),"")
&amp;IFERROR(IF(AND((NX$33-NX35-150                                                                            )&gt;(NX$33-NY$33),(NX$33-NX35-150                                                                             )&lt;=0),"Birth-" &amp;NX34,""),"")
&amp;IFERROR(IF(AND((NX$33-NX35-150-Sheep!$R$351                                           )&gt;(NX$33-NY$33),(NX$33-NX35-150-Sheep!$R$351                                            )&lt;=0),"Wean-"&amp;NX34,""),"")
&amp;IFERROR(IF(AND((NX$33-NX35-150-Sheep!$R$352                                           )&gt;(NX$33-NY$33),(NX$33-NX35-150-Sheep!$R$352                                            )&lt;=0),"Alt1-"   &amp;NX34,""),"")
&amp;IFERROR(IF(AND((NX$33-NX35-150-Sheep!$R$353                                           )&gt;(NX$33-NY$33),(NX$33-NX35-150-Sheep!$R$353                                            )&lt;=0),"Alt2-"   &amp;NX34,""),"")</f>
        <v/>
      </c>
      <c r="NY36" s="274" t="str">
        <f xml:space="preserve">                    IF(AND((NY$33                                  -Sheep!$N$248                               )&gt;(NY$33-NZ$33),(NY$33                                  -Sheep!$N$248                                )&lt;=0),"Born","")
&amp;                   IF(AND((NY$33-Sheep!$R$351-Sheep!$N$248                                )&gt;(NY$33-NZ$33),(NY$33-Sheep!$R$351-Sheep!$N$248                                )&lt;=0),"WeanStd","")
&amp;                   IF(AND((NY$33-Sheep!$R$352-Sheep!$N$248                                )&gt;(NY$33-NZ$33),(NY$33-Sheep!$R$352-Sheep!$N$248                                )&lt;=0),"WeanAlt1","")
&amp;                   IF(AND((NY$33-Sheep!$R$353-Sheep!$N$248                                )&gt;(NY$33-NZ$33),(NY$33-Sheep!$R$353-Sheep!$N$248                                )&lt;=0),"WeanAlt2","")
&amp;IFERROR(IF(AND((NY$33-NY35                                                                                     )&gt;(NY$33-NZ$33),(NY$33-NY35                                                                                     )&lt;=0),"Join-"    &amp;NY34,""),"")
&amp;IFERROR(IF(AND((NY$33-NY35-INDEX(Sheep!$V$358:$V$365,NY34,1))&gt;(NY$33-NZ$33),(NY$33-NY35-INDEX(Sheep!$V$358:$V$365,NY34,1))&lt;=0),"Scan-"  &amp;NY34,""),"")
&amp;IFERROR(IF(AND((NY$33-NY35-150                                                                            )&gt;(NY$33-NZ$33),(NY$33-NY35-150                                                                             )&lt;=0),"Birth-" &amp;NY34,""),"")
&amp;IFERROR(IF(AND((NY$33-NY35-150-Sheep!$R$351                                           )&gt;(NY$33-NZ$33),(NY$33-NY35-150-Sheep!$R$351                                            )&lt;=0),"Wean-"&amp;NY34,""),"")
&amp;IFERROR(IF(AND((NY$33-NY35-150-Sheep!$R$352                                           )&gt;(NY$33-NZ$33),(NY$33-NY35-150-Sheep!$R$352                                            )&lt;=0),"Alt1-"   &amp;NY34,""),"")
&amp;IFERROR(IF(AND((NY$33-NY35-150-Sheep!$R$353                                           )&gt;(NY$33-NZ$33),(NY$33-NY35-150-Sheep!$R$353                                            )&lt;=0),"Alt2-"   &amp;NY34,""),"")</f>
        <v/>
      </c>
      <c r="NZ36" s="274" t="str">
        <f xml:space="preserve">                    IF(AND((NZ$33                                  -Sheep!$N$248                               )&gt;(NZ$33-OA$33),(NZ$33                                  -Sheep!$N$248                                )&lt;=0),"Born","")
&amp;                   IF(AND((NZ$33-Sheep!$R$351-Sheep!$N$248                                )&gt;(NZ$33-OA$33),(NZ$33-Sheep!$R$351-Sheep!$N$248                                )&lt;=0),"WeanStd","")
&amp;                   IF(AND((NZ$33-Sheep!$R$352-Sheep!$N$248                                )&gt;(NZ$33-OA$33),(NZ$33-Sheep!$R$352-Sheep!$N$248                                )&lt;=0),"WeanAlt1","")
&amp;                   IF(AND((NZ$33-Sheep!$R$353-Sheep!$N$248                                )&gt;(NZ$33-OA$33),(NZ$33-Sheep!$R$353-Sheep!$N$248                                )&lt;=0),"WeanAlt2","")
&amp;IFERROR(IF(AND((NZ$33-NZ35                                                                                     )&gt;(NZ$33-OA$33),(NZ$33-NZ35                                                                                     )&lt;=0),"Join-"    &amp;NZ34,""),"")
&amp;IFERROR(IF(AND((NZ$33-NZ35-INDEX(Sheep!$V$358:$V$365,NZ34,1))&gt;(NZ$33-OA$33),(NZ$33-NZ35-INDEX(Sheep!$V$358:$V$365,NZ34,1))&lt;=0),"Scan-"  &amp;NZ34,""),"")
&amp;IFERROR(IF(AND((NZ$33-NZ35-150                                                                            )&gt;(NZ$33-OA$33),(NZ$33-NZ35-150                                                                             )&lt;=0),"Birth-" &amp;NZ34,""),"")
&amp;IFERROR(IF(AND((NZ$33-NZ35-150-Sheep!$R$351                                           )&gt;(NZ$33-OA$33),(NZ$33-NZ35-150-Sheep!$R$351                                            )&lt;=0),"Wean-"&amp;NZ34,""),"")
&amp;IFERROR(IF(AND((NZ$33-NZ35-150-Sheep!$R$352                                           )&gt;(NZ$33-OA$33),(NZ$33-NZ35-150-Sheep!$R$352                                            )&lt;=0),"Alt1-"   &amp;NZ34,""),"")
&amp;IFERROR(IF(AND((NZ$33-NZ35-150-Sheep!$R$353                                           )&gt;(NZ$33-OA$33),(NZ$33-NZ35-150-Sheep!$R$353                                            )&lt;=0),"Alt2-"   &amp;NZ34,""),"")</f>
        <v/>
      </c>
      <c r="OA36" s="274" t="str">
        <f xml:space="preserve">                    IF(AND((OA$33                                  -Sheep!$N$248                               )&gt;(OA$33-OB$33),(OA$33                                  -Sheep!$N$248                                )&lt;=0),"Born","")
&amp;                   IF(AND((OA$33-Sheep!$R$351-Sheep!$N$248                                )&gt;(OA$33-OB$33),(OA$33-Sheep!$R$351-Sheep!$N$248                                )&lt;=0),"WeanStd","")
&amp;                   IF(AND((OA$33-Sheep!$R$352-Sheep!$N$248                                )&gt;(OA$33-OB$33),(OA$33-Sheep!$R$352-Sheep!$N$248                                )&lt;=0),"WeanAlt1","")
&amp;                   IF(AND((OA$33-Sheep!$R$353-Sheep!$N$248                                )&gt;(OA$33-OB$33),(OA$33-Sheep!$R$353-Sheep!$N$248                                )&lt;=0),"WeanAlt2","")
&amp;IFERROR(IF(AND((OA$33-OA35                                                                                     )&gt;(OA$33-OB$33),(OA$33-OA35                                                                                     )&lt;=0),"Join-"    &amp;OA34,""),"")
&amp;IFERROR(IF(AND((OA$33-OA35-INDEX(Sheep!$V$358:$V$365,OA34,1))&gt;(OA$33-OB$33),(OA$33-OA35-INDEX(Sheep!$V$358:$V$365,OA34,1))&lt;=0),"Scan-"  &amp;OA34,""),"")
&amp;IFERROR(IF(AND((OA$33-OA35-150                                                                            )&gt;(OA$33-OB$33),(OA$33-OA35-150                                                                             )&lt;=0),"Birth-" &amp;OA34,""),"")
&amp;IFERROR(IF(AND((OA$33-OA35-150-Sheep!$R$351                                           )&gt;(OA$33-OB$33),(OA$33-OA35-150-Sheep!$R$351                                            )&lt;=0),"Wean-"&amp;OA34,""),"")
&amp;IFERROR(IF(AND((OA$33-OA35-150-Sheep!$R$352                                           )&gt;(OA$33-OB$33),(OA$33-OA35-150-Sheep!$R$352                                            )&lt;=0),"Alt1-"   &amp;OA34,""),"")
&amp;IFERROR(IF(AND((OA$33-OA35-150-Sheep!$R$353                                           )&gt;(OA$33-OB$33),(OA$33-OA35-150-Sheep!$R$353                                            )&lt;=0),"Alt2-"   &amp;OA34,""),"")</f>
        <v/>
      </c>
      <c r="OB36" s="274" t="str">
        <f xml:space="preserve">                    IF(AND((OB$33                                  -Sheep!$N$248                               )&gt;(OB$33-OC$33),(OB$33                                  -Sheep!$N$248                                )&lt;=0),"Born","")
&amp;                   IF(AND((OB$33-Sheep!$R$351-Sheep!$N$248                                )&gt;(OB$33-OC$33),(OB$33-Sheep!$R$351-Sheep!$N$248                                )&lt;=0),"WeanStd","")
&amp;                   IF(AND((OB$33-Sheep!$R$352-Sheep!$N$248                                )&gt;(OB$33-OC$33),(OB$33-Sheep!$R$352-Sheep!$N$248                                )&lt;=0),"WeanAlt1","")
&amp;                   IF(AND((OB$33-Sheep!$R$353-Sheep!$N$248                                )&gt;(OB$33-OC$33),(OB$33-Sheep!$R$353-Sheep!$N$248                                )&lt;=0),"WeanAlt2","")
&amp;IFERROR(IF(AND((OB$33-OB35                                                                                     )&gt;(OB$33-OC$33),(OB$33-OB35                                                                                     )&lt;=0),"Join-"    &amp;OB34,""),"")
&amp;IFERROR(IF(AND((OB$33-OB35-INDEX(Sheep!$V$358:$V$365,OB34,1))&gt;(OB$33-OC$33),(OB$33-OB35-INDEX(Sheep!$V$358:$V$365,OB34,1))&lt;=0),"Scan-"  &amp;OB34,""),"")
&amp;IFERROR(IF(AND((OB$33-OB35-150                                                                            )&gt;(OB$33-OC$33),(OB$33-OB35-150                                                                             )&lt;=0),"Birth-" &amp;OB34,""),"")
&amp;IFERROR(IF(AND((OB$33-OB35-150-Sheep!$R$351                                           )&gt;(OB$33-OC$33),(OB$33-OB35-150-Sheep!$R$351                                            )&lt;=0),"Wean-"&amp;OB34,""),"")
&amp;IFERROR(IF(AND((OB$33-OB35-150-Sheep!$R$352                                           )&gt;(OB$33-OC$33),(OB$33-OB35-150-Sheep!$R$352                                            )&lt;=0),"Alt1-"   &amp;OB34,""),"")
&amp;IFERROR(IF(AND((OB$33-OB35-150-Sheep!$R$353                                           )&gt;(OB$33-OC$33),(OB$33-OB35-150-Sheep!$R$353                                            )&lt;=0),"Alt2-"   &amp;OB34,""),"")</f>
        <v/>
      </c>
      <c r="OC36" s="274" t="str">
        <f xml:space="preserve">                    IF(AND((OC$33                                  -Sheep!$N$248                               )&gt;(OC$33-OD$33),(OC$33                                  -Sheep!$N$248                                )&lt;=0),"Born","")
&amp;                   IF(AND((OC$33-Sheep!$R$351-Sheep!$N$248                                )&gt;(OC$33-OD$33),(OC$33-Sheep!$R$351-Sheep!$N$248                                )&lt;=0),"WeanStd","")
&amp;                   IF(AND((OC$33-Sheep!$R$352-Sheep!$N$248                                )&gt;(OC$33-OD$33),(OC$33-Sheep!$R$352-Sheep!$N$248                                )&lt;=0),"WeanAlt1","")
&amp;                   IF(AND((OC$33-Sheep!$R$353-Sheep!$N$248                                )&gt;(OC$33-OD$33),(OC$33-Sheep!$R$353-Sheep!$N$248                                )&lt;=0),"WeanAlt2","")
&amp;IFERROR(IF(AND((OC$33-OC35                                                                                     )&gt;(OC$33-OD$33),(OC$33-OC35                                                                                     )&lt;=0),"Join-"    &amp;OC34,""),"")
&amp;IFERROR(IF(AND((OC$33-OC35-INDEX(Sheep!$V$358:$V$365,OC34,1))&gt;(OC$33-OD$33),(OC$33-OC35-INDEX(Sheep!$V$358:$V$365,OC34,1))&lt;=0),"Scan-"  &amp;OC34,""),"")
&amp;IFERROR(IF(AND((OC$33-OC35-150                                                                            )&gt;(OC$33-OD$33),(OC$33-OC35-150                                                                             )&lt;=0),"Birth-" &amp;OC34,""),"")
&amp;IFERROR(IF(AND((OC$33-OC35-150-Sheep!$R$351                                           )&gt;(OC$33-OD$33),(OC$33-OC35-150-Sheep!$R$351                                            )&lt;=0),"Wean-"&amp;OC34,""),"")
&amp;IFERROR(IF(AND((OC$33-OC35-150-Sheep!$R$352                                           )&gt;(OC$33-OD$33),(OC$33-OC35-150-Sheep!$R$352                                            )&lt;=0),"Alt1-"   &amp;OC34,""),"")
&amp;IFERROR(IF(AND((OC$33-OC35-150-Sheep!$R$353                                           )&gt;(OC$33-OD$33),(OC$33-OC35-150-Sheep!$R$353                                            )&lt;=0),"Alt2-"   &amp;OC34,""),"")</f>
        <v/>
      </c>
      <c r="OD36" s="274" t="str">
        <f xml:space="preserve">                    IF(AND((OD$33                                  -Sheep!$N$248                               )&gt;(OD$33-OE$33),(OD$33                                  -Sheep!$N$248                                )&lt;=0),"Born","")
&amp;                   IF(AND((OD$33-Sheep!$R$351-Sheep!$N$248                                )&gt;(OD$33-OE$33),(OD$33-Sheep!$R$351-Sheep!$N$248                                )&lt;=0),"WeanStd","")
&amp;                   IF(AND((OD$33-Sheep!$R$352-Sheep!$N$248                                )&gt;(OD$33-OE$33),(OD$33-Sheep!$R$352-Sheep!$N$248                                )&lt;=0),"WeanAlt1","")
&amp;                   IF(AND((OD$33-Sheep!$R$353-Sheep!$N$248                                )&gt;(OD$33-OE$33),(OD$33-Sheep!$R$353-Sheep!$N$248                                )&lt;=0),"WeanAlt2","")
&amp;IFERROR(IF(AND((OD$33-OD35                                                                                     )&gt;(OD$33-OE$33),(OD$33-OD35                                                                                     )&lt;=0),"Join-"    &amp;OD34,""),"")
&amp;IFERROR(IF(AND((OD$33-OD35-INDEX(Sheep!$V$358:$V$365,OD34,1))&gt;(OD$33-OE$33),(OD$33-OD35-INDEX(Sheep!$V$358:$V$365,OD34,1))&lt;=0),"Scan-"  &amp;OD34,""),"")
&amp;IFERROR(IF(AND((OD$33-OD35-150                                                                            )&gt;(OD$33-OE$33),(OD$33-OD35-150                                                                             )&lt;=0),"Birth-" &amp;OD34,""),"")
&amp;IFERROR(IF(AND((OD$33-OD35-150-Sheep!$R$351                                           )&gt;(OD$33-OE$33),(OD$33-OD35-150-Sheep!$R$351                                            )&lt;=0),"Wean-"&amp;OD34,""),"")
&amp;IFERROR(IF(AND((OD$33-OD35-150-Sheep!$R$352                                           )&gt;(OD$33-OE$33),(OD$33-OD35-150-Sheep!$R$352                                            )&lt;=0),"Alt1-"   &amp;OD34,""),"")
&amp;IFERROR(IF(AND((OD$33-OD35-150-Sheep!$R$353                                           )&gt;(OD$33-OE$33),(OD$33-OD35-150-Sheep!$R$353                                            )&lt;=0),"Alt2-"   &amp;OD34,""),"")</f>
        <v>Birth-7</v>
      </c>
      <c r="OE36" s="274" t="str">
        <f xml:space="preserve">                    IF(AND((OE$33                                  -Sheep!$N$248                               )&gt;(OE$33-OF$33),(OE$33                                  -Sheep!$N$248                                )&lt;=0),"Born","")
&amp;                   IF(AND((OE$33-Sheep!$R$351-Sheep!$N$248                                )&gt;(OE$33-OF$33),(OE$33-Sheep!$R$351-Sheep!$N$248                                )&lt;=0),"WeanStd","")
&amp;                   IF(AND((OE$33-Sheep!$R$352-Sheep!$N$248                                )&gt;(OE$33-OF$33),(OE$33-Sheep!$R$352-Sheep!$N$248                                )&lt;=0),"WeanAlt1","")
&amp;                   IF(AND((OE$33-Sheep!$R$353-Sheep!$N$248                                )&gt;(OE$33-OF$33),(OE$33-Sheep!$R$353-Sheep!$N$248                                )&lt;=0),"WeanAlt2","")
&amp;IFERROR(IF(AND((OE$33-OE35                                                                                     )&gt;(OE$33-OF$33),(OE$33-OE35                                                                                     )&lt;=0),"Join-"    &amp;OE34,""),"")
&amp;IFERROR(IF(AND((OE$33-OE35-INDEX(Sheep!$V$358:$V$365,OE34,1))&gt;(OE$33-OF$33),(OE$33-OE35-INDEX(Sheep!$V$358:$V$365,OE34,1))&lt;=0),"Scan-"  &amp;OE34,""),"")
&amp;IFERROR(IF(AND((OE$33-OE35-150                                                                            )&gt;(OE$33-OF$33),(OE$33-OE35-150                                                                             )&lt;=0),"Birth-" &amp;OE34,""),"")
&amp;IFERROR(IF(AND((OE$33-OE35-150-Sheep!$R$351                                           )&gt;(OE$33-OF$33),(OE$33-OE35-150-Sheep!$R$351                                            )&lt;=0),"Wean-"&amp;OE34,""),"")
&amp;IFERROR(IF(AND((OE$33-OE35-150-Sheep!$R$352                                           )&gt;(OE$33-OF$33),(OE$33-OE35-150-Sheep!$R$352                                            )&lt;=0),"Alt1-"   &amp;OE34,""),"")
&amp;IFERROR(IF(AND((OE$33-OE35-150-Sheep!$R$353                                           )&gt;(OE$33-OF$33),(OE$33-OE35-150-Sheep!$R$353                                            )&lt;=0),"Alt2-"   &amp;OE34,""),"")</f>
        <v/>
      </c>
      <c r="OF36" s="274" t="str">
        <f xml:space="preserve">                    IF(AND((OF$33                                  -Sheep!$N$248                               )&gt;(OF$33-OG$33),(OF$33                                  -Sheep!$N$248                                )&lt;=0),"Born","")
&amp;                   IF(AND((OF$33-Sheep!$R$351-Sheep!$N$248                                )&gt;(OF$33-OG$33),(OF$33-Sheep!$R$351-Sheep!$N$248                                )&lt;=0),"WeanStd","")
&amp;                   IF(AND((OF$33-Sheep!$R$352-Sheep!$N$248                                )&gt;(OF$33-OG$33),(OF$33-Sheep!$R$352-Sheep!$N$248                                )&lt;=0),"WeanAlt1","")
&amp;                   IF(AND((OF$33-Sheep!$R$353-Sheep!$N$248                                )&gt;(OF$33-OG$33),(OF$33-Sheep!$R$353-Sheep!$N$248                                )&lt;=0),"WeanAlt2","")
&amp;IFERROR(IF(AND((OF$33-OF35                                                                                     )&gt;(OF$33-OG$33),(OF$33-OF35                                                                                     )&lt;=0),"Join-"    &amp;OF34,""),"")
&amp;IFERROR(IF(AND((OF$33-OF35-INDEX(Sheep!$V$358:$V$365,OF34,1))&gt;(OF$33-OG$33),(OF$33-OF35-INDEX(Sheep!$V$358:$V$365,OF34,1))&lt;=0),"Scan-"  &amp;OF34,""),"")
&amp;IFERROR(IF(AND((OF$33-OF35-150                                                                            )&gt;(OF$33-OG$33),(OF$33-OF35-150                                                                             )&lt;=0),"Birth-" &amp;OF34,""),"")
&amp;IFERROR(IF(AND((OF$33-OF35-150-Sheep!$R$351                                           )&gt;(OF$33-OG$33),(OF$33-OF35-150-Sheep!$R$351                                            )&lt;=0),"Wean-"&amp;OF34,""),"")
&amp;IFERROR(IF(AND((OF$33-OF35-150-Sheep!$R$352                                           )&gt;(OF$33-OG$33),(OF$33-OF35-150-Sheep!$R$352                                            )&lt;=0),"Alt1-"   &amp;OF34,""),"")
&amp;IFERROR(IF(AND((OF$33-OF35-150-Sheep!$R$353                                           )&gt;(OF$33-OG$33),(OF$33-OF35-150-Sheep!$R$353                                            )&lt;=0),"Alt2-"   &amp;OF34,""),"")</f>
        <v/>
      </c>
      <c r="OG36" s="274" t="str">
        <f xml:space="preserve">                    IF(AND((OG$33                                  -Sheep!$N$248                               )&gt;(OG$33-OH$33),(OG$33                                  -Sheep!$N$248                                )&lt;=0),"Born","")
&amp;                   IF(AND((OG$33-Sheep!$R$351-Sheep!$N$248                                )&gt;(OG$33-OH$33),(OG$33-Sheep!$R$351-Sheep!$N$248                                )&lt;=0),"WeanStd","")
&amp;                   IF(AND((OG$33-Sheep!$R$352-Sheep!$N$248                                )&gt;(OG$33-OH$33),(OG$33-Sheep!$R$352-Sheep!$N$248                                )&lt;=0),"WeanAlt1","")
&amp;                   IF(AND((OG$33-Sheep!$R$353-Sheep!$N$248                                )&gt;(OG$33-OH$33),(OG$33-Sheep!$R$353-Sheep!$N$248                                )&lt;=0),"WeanAlt2","")
&amp;IFERROR(IF(AND((OG$33-OG35                                                                                     )&gt;(OG$33-OH$33),(OG$33-OG35                                                                                     )&lt;=0),"Join-"    &amp;OG34,""),"")
&amp;IFERROR(IF(AND((OG$33-OG35-INDEX(Sheep!$V$358:$V$365,OG34,1))&gt;(OG$33-OH$33),(OG$33-OG35-INDEX(Sheep!$V$358:$V$365,OG34,1))&lt;=0),"Scan-"  &amp;OG34,""),"")
&amp;IFERROR(IF(AND((OG$33-OG35-150                                                                            )&gt;(OG$33-OH$33),(OG$33-OG35-150                                                                             )&lt;=0),"Birth-" &amp;OG34,""),"")
&amp;IFERROR(IF(AND((OG$33-OG35-150-Sheep!$R$351                                           )&gt;(OG$33-OH$33),(OG$33-OG35-150-Sheep!$R$351                                            )&lt;=0),"Wean-"&amp;OG34,""),"")
&amp;IFERROR(IF(AND((OG$33-OG35-150-Sheep!$R$352                                           )&gt;(OG$33-OH$33),(OG$33-OG35-150-Sheep!$R$352                                            )&lt;=0),"Alt1-"   &amp;OG34,""),"")
&amp;IFERROR(IF(AND((OG$33-OG35-150-Sheep!$R$353                                           )&gt;(OG$33-OH$33),(OG$33-OG35-150-Sheep!$R$353                                            )&lt;=0),"Alt2-"   &amp;OG34,""),"")</f>
        <v/>
      </c>
      <c r="OH36" s="274" t="str">
        <f xml:space="preserve">                    IF(AND((OH$33                                  -Sheep!$N$248                               )&gt;(OH$33-OI$33),(OH$33                                  -Sheep!$N$248                                )&lt;=0),"Born","")
&amp;                   IF(AND((OH$33-Sheep!$R$351-Sheep!$N$248                                )&gt;(OH$33-OI$33),(OH$33-Sheep!$R$351-Sheep!$N$248                                )&lt;=0),"WeanStd","")
&amp;                   IF(AND((OH$33-Sheep!$R$352-Sheep!$N$248                                )&gt;(OH$33-OI$33),(OH$33-Sheep!$R$352-Sheep!$N$248                                )&lt;=0),"WeanAlt1","")
&amp;                   IF(AND((OH$33-Sheep!$R$353-Sheep!$N$248                                )&gt;(OH$33-OI$33),(OH$33-Sheep!$R$353-Sheep!$N$248                                )&lt;=0),"WeanAlt2","")
&amp;IFERROR(IF(AND((OH$33-OH35                                                                                     )&gt;(OH$33-OI$33),(OH$33-OH35                                                                                     )&lt;=0),"Join-"    &amp;OH34,""),"")
&amp;IFERROR(IF(AND((OH$33-OH35-INDEX(Sheep!$V$358:$V$365,OH34,1))&gt;(OH$33-OI$33),(OH$33-OH35-INDEX(Sheep!$V$358:$V$365,OH34,1))&lt;=0),"Scan-"  &amp;OH34,""),"")
&amp;IFERROR(IF(AND((OH$33-OH35-150                                                                            )&gt;(OH$33-OI$33),(OH$33-OH35-150                                                                             )&lt;=0),"Birth-" &amp;OH34,""),"")
&amp;IFERROR(IF(AND((OH$33-OH35-150-Sheep!$R$351                                           )&gt;(OH$33-OI$33),(OH$33-OH35-150-Sheep!$R$351                                            )&lt;=0),"Wean-"&amp;OH34,""),"")
&amp;IFERROR(IF(AND((OH$33-OH35-150-Sheep!$R$352                                           )&gt;(OH$33-OI$33),(OH$33-OH35-150-Sheep!$R$352                                            )&lt;=0),"Alt1-"   &amp;OH34,""),"")
&amp;IFERROR(IF(AND((OH$33-OH35-150-Sheep!$R$353                                           )&gt;(OH$33-OI$33),(OH$33-OH35-150-Sheep!$R$353                                            )&lt;=0),"Alt2-"   &amp;OH34,""),"")</f>
        <v/>
      </c>
      <c r="OI36" s="274" t="str">
        <f xml:space="preserve">                    IF(AND((OI$33                                  -Sheep!$N$248                               )&gt;(OI$33-OJ$33),(OI$33                                  -Sheep!$N$248                                )&lt;=0),"Born","")
&amp;                   IF(AND((OI$33-Sheep!$R$351-Sheep!$N$248                                )&gt;(OI$33-OJ$33),(OI$33-Sheep!$R$351-Sheep!$N$248                                )&lt;=0),"WeanStd","")
&amp;                   IF(AND((OI$33-Sheep!$R$352-Sheep!$N$248                                )&gt;(OI$33-OJ$33),(OI$33-Sheep!$R$352-Sheep!$N$248                                )&lt;=0),"WeanAlt1","")
&amp;                   IF(AND((OI$33-Sheep!$R$353-Sheep!$N$248                                )&gt;(OI$33-OJ$33),(OI$33-Sheep!$R$353-Sheep!$N$248                                )&lt;=0),"WeanAlt2","")
&amp;IFERROR(IF(AND((OI$33-OI35                                                                                     )&gt;(OI$33-OJ$33),(OI$33-OI35                                                                                     )&lt;=0),"Join-"    &amp;OI34,""),"")
&amp;IFERROR(IF(AND((OI$33-OI35-INDEX(Sheep!$V$358:$V$365,OI34,1))&gt;(OI$33-OJ$33),(OI$33-OI35-INDEX(Sheep!$V$358:$V$365,OI34,1))&lt;=0),"Scan-"  &amp;OI34,""),"")
&amp;IFERROR(IF(AND((OI$33-OI35-150                                                                            )&gt;(OI$33-OJ$33),(OI$33-OI35-150                                                                             )&lt;=0),"Birth-" &amp;OI34,""),"")
&amp;IFERROR(IF(AND((OI$33-OI35-150-Sheep!$R$351                                           )&gt;(OI$33-OJ$33),(OI$33-OI35-150-Sheep!$R$351                                            )&lt;=0),"Wean-"&amp;OI34,""),"")
&amp;IFERROR(IF(AND((OI$33-OI35-150-Sheep!$R$352                                           )&gt;(OI$33-OJ$33),(OI$33-OI35-150-Sheep!$R$352                                            )&lt;=0),"Alt1-"   &amp;OI34,""),"")
&amp;IFERROR(IF(AND((OI$33-OI35-150-Sheep!$R$353                                           )&gt;(OI$33-OJ$33),(OI$33-OI35-150-Sheep!$R$353                                            )&lt;=0),"Alt2-"   &amp;OI34,""),"")</f>
        <v/>
      </c>
      <c r="OJ36" s="274" t="str">
        <f xml:space="preserve">                    IF(AND((OJ$33                                  -Sheep!$N$248                               )&gt;(OJ$33-OK$33),(OJ$33                                  -Sheep!$N$248                                )&lt;=0),"Born","")
&amp;                   IF(AND((OJ$33-Sheep!$R$351-Sheep!$N$248                                )&gt;(OJ$33-OK$33),(OJ$33-Sheep!$R$351-Sheep!$N$248                                )&lt;=0),"WeanStd","")
&amp;                   IF(AND((OJ$33-Sheep!$R$352-Sheep!$N$248                                )&gt;(OJ$33-OK$33),(OJ$33-Sheep!$R$352-Sheep!$N$248                                )&lt;=0),"WeanAlt1","")
&amp;                   IF(AND((OJ$33-Sheep!$R$353-Sheep!$N$248                                )&gt;(OJ$33-OK$33),(OJ$33-Sheep!$R$353-Sheep!$N$248                                )&lt;=0),"WeanAlt2","")
&amp;IFERROR(IF(AND((OJ$33-OJ35                                                                                     )&gt;(OJ$33-OK$33),(OJ$33-OJ35                                                                                     )&lt;=0),"Join-"    &amp;OJ34,""),"")
&amp;IFERROR(IF(AND((OJ$33-OJ35-INDEX(Sheep!$V$358:$V$365,OJ34,1))&gt;(OJ$33-OK$33),(OJ$33-OJ35-INDEX(Sheep!$V$358:$V$365,OJ34,1))&lt;=0),"Scan-"  &amp;OJ34,""),"")
&amp;IFERROR(IF(AND((OJ$33-OJ35-150                                                                            )&gt;(OJ$33-OK$33),(OJ$33-OJ35-150                                                                             )&lt;=0),"Birth-" &amp;OJ34,""),"")
&amp;IFERROR(IF(AND((OJ$33-OJ35-150-Sheep!$R$351                                           )&gt;(OJ$33-OK$33),(OJ$33-OJ35-150-Sheep!$R$351                                            )&lt;=0),"Wean-"&amp;OJ34,""),"")
&amp;IFERROR(IF(AND((OJ$33-OJ35-150-Sheep!$R$352                                           )&gt;(OJ$33-OK$33),(OJ$33-OJ35-150-Sheep!$R$352                                            )&lt;=0),"Alt1-"   &amp;OJ34,""),"")
&amp;IFERROR(IF(AND((OJ$33-OJ35-150-Sheep!$R$353                                           )&gt;(OJ$33-OK$33),(OJ$33-OJ35-150-Sheep!$R$353                                            )&lt;=0),"Alt2-"   &amp;OJ34,""),"")</f>
        <v/>
      </c>
      <c r="OK36" s="274" t="str">
        <f xml:space="preserve">                    IF(AND((OK$33                                  -Sheep!$N$248                               )&gt;(OK$33-OL$33),(OK$33                                  -Sheep!$N$248                                )&lt;=0),"Born","")
&amp;                   IF(AND((OK$33-Sheep!$R$351-Sheep!$N$248                                )&gt;(OK$33-OL$33),(OK$33-Sheep!$R$351-Sheep!$N$248                                )&lt;=0),"WeanStd","")
&amp;                   IF(AND((OK$33-Sheep!$R$352-Sheep!$N$248                                )&gt;(OK$33-OL$33),(OK$33-Sheep!$R$352-Sheep!$N$248                                )&lt;=0),"WeanAlt1","")
&amp;                   IF(AND((OK$33-Sheep!$R$353-Sheep!$N$248                                )&gt;(OK$33-OL$33),(OK$33-Sheep!$R$353-Sheep!$N$248                                )&lt;=0),"WeanAlt2","")
&amp;IFERROR(IF(AND((OK$33-OK35                                                                                     )&gt;(OK$33-OL$33),(OK$33-OK35                                                                                     )&lt;=0),"Join-"    &amp;OK34,""),"")
&amp;IFERROR(IF(AND((OK$33-OK35-INDEX(Sheep!$V$358:$V$365,OK34,1))&gt;(OK$33-OL$33),(OK$33-OK35-INDEX(Sheep!$V$358:$V$365,OK34,1))&lt;=0),"Scan-"  &amp;OK34,""),"")
&amp;IFERROR(IF(AND((OK$33-OK35-150                                                                            )&gt;(OK$33-OL$33),(OK$33-OK35-150                                                                             )&lt;=0),"Birth-" &amp;OK34,""),"")
&amp;IFERROR(IF(AND((OK$33-OK35-150-Sheep!$R$351                                           )&gt;(OK$33-OL$33),(OK$33-OK35-150-Sheep!$R$351                                            )&lt;=0),"Wean-"&amp;OK34,""),"")
&amp;IFERROR(IF(AND((OK$33-OK35-150-Sheep!$R$352                                           )&gt;(OK$33-OL$33),(OK$33-OK35-150-Sheep!$R$352                                            )&lt;=0),"Alt1-"   &amp;OK34,""),"")
&amp;IFERROR(IF(AND((OK$33-OK35-150-Sheep!$R$353                                           )&gt;(OK$33-OL$33),(OK$33-OK35-150-Sheep!$R$353                                            )&lt;=0),"Alt2-"   &amp;OK34,""),"")</f>
        <v/>
      </c>
      <c r="OL36" s="274" t="str">
        <f xml:space="preserve">                    IF(AND((OL$33                                  -Sheep!$N$248                               )&gt;(OL$33-OM$33),(OL$33                                  -Sheep!$N$248                                )&lt;=0),"Born","")
&amp;                   IF(AND((OL$33-Sheep!$R$351-Sheep!$N$248                                )&gt;(OL$33-OM$33),(OL$33-Sheep!$R$351-Sheep!$N$248                                )&lt;=0),"WeanStd","")
&amp;                   IF(AND((OL$33-Sheep!$R$352-Sheep!$N$248                                )&gt;(OL$33-OM$33),(OL$33-Sheep!$R$352-Sheep!$N$248                                )&lt;=0),"WeanAlt1","")
&amp;                   IF(AND((OL$33-Sheep!$R$353-Sheep!$N$248                                )&gt;(OL$33-OM$33),(OL$33-Sheep!$R$353-Sheep!$N$248                                )&lt;=0),"WeanAlt2","")
&amp;IFERROR(IF(AND((OL$33-OL35                                                                                     )&gt;(OL$33-OM$33),(OL$33-OL35                                                                                     )&lt;=0),"Join-"    &amp;OL34,""),"")
&amp;IFERROR(IF(AND((OL$33-OL35-INDEX(Sheep!$V$358:$V$365,OL34,1))&gt;(OL$33-OM$33),(OL$33-OL35-INDEX(Sheep!$V$358:$V$365,OL34,1))&lt;=0),"Scan-"  &amp;OL34,""),"")
&amp;IFERROR(IF(AND((OL$33-OL35-150                                                                            )&gt;(OL$33-OM$33),(OL$33-OL35-150                                                                             )&lt;=0),"Birth-" &amp;OL34,""),"")
&amp;IFERROR(IF(AND((OL$33-OL35-150-Sheep!$R$351                                           )&gt;(OL$33-OM$33),(OL$33-OL35-150-Sheep!$R$351                                            )&lt;=0),"Wean-"&amp;OL34,""),"")
&amp;IFERROR(IF(AND((OL$33-OL35-150-Sheep!$R$352                                           )&gt;(OL$33-OM$33),(OL$33-OL35-150-Sheep!$R$352                                            )&lt;=0),"Alt1-"   &amp;OL34,""),"")
&amp;IFERROR(IF(AND((OL$33-OL35-150-Sheep!$R$353                                           )&gt;(OL$33-OM$33),(OL$33-OL35-150-Sheep!$R$353                                            )&lt;=0),"Alt2-"   &amp;OL34,""),"")</f>
        <v/>
      </c>
      <c r="OM36" s="274" t="str">
        <f xml:space="preserve">                    IF(AND((OM$33                                  -Sheep!$N$248                               )&gt;(OM$33-ON$33),(OM$33                                  -Sheep!$N$248                                )&lt;=0),"Born","")
&amp;                   IF(AND((OM$33-Sheep!$R$351-Sheep!$N$248                                )&gt;(OM$33-ON$33),(OM$33-Sheep!$R$351-Sheep!$N$248                                )&lt;=0),"WeanStd","")
&amp;                   IF(AND((OM$33-Sheep!$R$352-Sheep!$N$248                                )&gt;(OM$33-ON$33),(OM$33-Sheep!$R$352-Sheep!$N$248                                )&lt;=0),"WeanAlt1","")
&amp;                   IF(AND((OM$33-Sheep!$R$353-Sheep!$N$248                                )&gt;(OM$33-ON$33),(OM$33-Sheep!$R$353-Sheep!$N$248                                )&lt;=0),"WeanAlt2","")
&amp;IFERROR(IF(AND((OM$33-OM35                                                                                     )&gt;(OM$33-ON$33),(OM$33-OM35                                                                                     )&lt;=0),"Join-"    &amp;OM34,""),"")
&amp;IFERROR(IF(AND((OM$33-OM35-INDEX(Sheep!$V$358:$V$365,OM34,1))&gt;(OM$33-ON$33),(OM$33-OM35-INDEX(Sheep!$V$358:$V$365,OM34,1))&lt;=0),"Scan-"  &amp;OM34,""),"")
&amp;IFERROR(IF(AND((OM$33-OM35-150                                                                            )&gt;(OM$33-ON$33),(OM$33-OM35-150                                                                             )&lt;=0),"Birth-" &amp;OM34,""),"")
&amp;IFERROR(IF(AND((OM$33-OM35-150-Sheep!$R$351                                           )&gt;(OM$33-ON$33),(OM$33-OM35-150-Sheep!$R$351                                            )&lt;=0),"Wean-"&amp;OM34,""),"")
&amp;IFERROR(IF(AND((OM$33-OM35-150-Sheep!$R$352                                           )&gt;(OM$33-ON$33),(OM$33-OM35-150-Sheep!$R$352                                            )&lt;=0),"Alt1-"   &amp;OM34,""),"")
&amp;IFERROR(IF(AND((OM$33-OM35-150-Sheep!$R$353                                           )&gt;(OM$33-ON$33),(OM$33-OM35-150-Sheep!$R$353                                            )&lt;=0),"Alt2-"   &amp;OM34,""),"")</f>
        <v/>
      </c>
      <c r="ON36" s="274" t="str">
        <f xml:space="preserve">                    IF(AND((ON$33                                  -Sheep!$N$248                               )&gt;(ON$33-OO$33),(ON$33                                  -Sheep!$N$248                                )&lt;=0),"Born","")
&amp;                   IF(AND((ON$33-Sheep!$R$351-Sheep!$N$248                                )&gt;(ON$33-OO$33),(ON$33-Sheep!$R$351-Sheep!$N$248                                )&lt;=0),"WeanStd","")
&amp;                   IF(AND((ON$33-Sheep!$R$352-Sheep!$N$248                                )&gt;(ON$33-OO$33),(ON$33-Sheep!$R$352-Sheep!$N$248                                )&lt;=0),"WeanAlt1","")
&amp;                   IF(AND((ON$33-Sheep!$R$353-Sheep!$N$248                                )&gt;(ON$33-OO$33),(ON$33-Sheep!$R$353-Sheep!$N$248                                )&lt;=0),"WeanAlt2","")
&amp;IFERROR(IF(AND((ON$33-ON35                                                                                     )&gt;(ON$33-OO$33),(ON$33-ON35                                                                                     )&lt;=0),"Join-"    &amp;ON34,""),"")
&amp;IFERROR(IF(AND((ON$33-ON35-INDEX(Sheep!$V$358:$V$365,ON34,1))&gt;(ON$33-OO$33),(ON$33-ON35-INDEX(Sheep!$V$358:$V$365,ON34,1))&lt;=0),"Scan-"  &amp;ON34,""),"")
&amp;IFERROR(IF(AND((ON$33-ON35-150                                                                            )&gt;(ON$33-OO$33),(ON$33-ON35-150                                                                             )&lt;=0),"Birth-" &amp;ON34,""),"")
&amp;IFERROR(IF(AND((ON$33-ON35-150-Sheep!$R$351                                           )&gt;(ON$33-OO$33),(ON$33-ON35-150-Sheep!$R$351                                            )&lt;=0),"Wean-"&amp;ON34,""),"")
&amp;IFERROR(IF(AND((ON$33-ON35-150-Sheep!$R$352                                           )&gt;(ON$33-OO$33),(ON$33-ON35-150-Sheep!$R$352                                            )&lt;=0),"Alt1-"   &amp;ON34,""),"")
&amp;IFERROR(IF(AND((ON$33-ON35-150-Sheep!$R$353                                           )&gt;(ON$33-OO$33),(ON$33-ON35-150-Sheep!$R$353                                            )&lt;=0),"Alt2-"   &amp;ON34,""),"")</f>
        <v/>
      </c>
      <c r="OO36" s="274" t="str">
        <f xml:space="preserve">                    IF(AND((OO$33                                  -Sheep!$N$248                               )&gt;(OO$33-OP$33),(OO$33                                  -Sheep!$N$248                                )&lt;=0),"Born","")
&amp;                   IF(AND((OO$33-Sheep!$R$351-Sheep!$N$248                                )&gt;(OO$33-OP$33),(OO$33-Sheep!$R$351-Sheep!$N$248                                )&lt;=0),"WeanStd","")
&amp;                   IF(AND((OO$33-Sheep!$R$352-Sheep!$N$248                                )&gt;(OO$33-OP$33),(OO$33-Sheep!$R$352-Sheep!$N$248                                )&lt;=0),"WeanAlt1","")
&amp;                   IF(AND((OO$33-Sheep!$R$353-Sheep!$N$248                                )&gt;(OO$33-OP$33),(OO$33-Sheep!$R$353-Sheep!$N$248                                )&lt;=0),"WeanAlt2","")
&amp;IFERROR(IF(AND((OO$33-OO35                                                                                     )&gt;(OO$33-OP$33),(OO$33-OO35                                                                                     )&lt;=0),"Join-"    &amp;OO34,""),"")
&amp;IFERROR(IF(AND((OO$33-OO35-INDEX(Sheep!$V$358:$V$365,OO34,1))&gt;(OO$33-OP$33),(OO$33-OO35-INDEX(Sheep!$V$358:$V$365,OO34,1))&lt;=0),"Scan-"  &amp;OO34,""),"")
&amp;IFERROR(IF(AND((OO$33-OO35-150                                                                            )&gt;(OO$33-OP$33),(OO$33-OO35-150                                                                             )&lt;=0),"Birth-" &amp;OO34,""),"")
&amp;IFERROR(IF(AND((OO$33-OO35-150-Sheep!$R$351                                           )&gt;(OO$33-OP$33),(OO$33-OO35-150-Sheep!$R$351                                            )&lt;=0),"Wean-"&amp;OO34,""),"")
&amp;IFERROR(IF(AND((OO$33-OO35-150-Sheep!$R$352                                           )&gt;(OO$33-OP$33),(OO$33-OO35-150-Sheep!$R$352                                            )&lt;=0),"Alt1-"   &amp;OO34,""),"")
&amp;IFERROR(IF(AND((OO$33-OO35-150-Sheep!$R$353                                           )&gt;(OO$33-OP$33),(OO$33-OO35-150-Sheep!$R$353                                            )&lt;=0),"Alt2-"   &amp;OO34,""),"")</f>
        <v/>
      </c>
      <c r="OP36" s="274" t="str">
        <f xml:space="preserve">                    IF(AND((OP$33                                  -Sheep!$N$248                               )&gt;(OP$33-OQ$33),(OP$33                                  -Sheep!$N$248                                )&lt;=0),"Born","")
&amp;                   IF(AND((OP$33-Sheep!$R$351-Sheep!$N$248                                )&gt;(OP$33-OQ$33),(OP$33-Sheep!$R$351-Sheep!$N$248                                )&lt;=0),"WeanStd","")
&amp;                   IF(AND((OP$33-Sheep!$R$352-Sheep!$N$248                                )&gt;(OP$33-OQ$33),(OP$33-Sheep!$R$352-Sheep!$N$248                                )&lt;=0),"WeanAlt1","")
&amp;                   IF(AND((OP$33-Sheep!$R$353-Sheep!$N$248                                )&gt;(OP$33-OQ$33),(OP$33-Sheep!$R$353-Sheep!$N$248                                )&lt;=0),"WeanAlt2","")
&amp;IFERROR(IF(AND((OP$33-OP35                                                                                     )&gt;(OP$33-OQ$33),(OP$33-OP35                                                                                     )&lt;=0),"Join-"    &amp;OP34,""),"")
&amp;IFERROR(IF(AND((OP$33-OP35-INDEX(Sheep!$V$358:$V$365,OP34,1))&gt;(OP$33-OQ$33),(OP$33-OP35-INDEX(Sheep!$V$358:$V$365,OP34,1))&lt;=0),"Scan-"  &amp;OP34,""),"")
&amp;IFERROR(IF(AND((OP$33-OP35-150                                                                            )&gt;(OP$33-OQ$33),(OP$33-OP35-150                                                                             )&lt;=0),"Birth-" &amp;OP34,""),"")
&amp;IFERROR(IF(AND((OP$33-OP35-150-Sheep!$R$351                                           )&gt;(OP$33-OQ$33),(OP$33-OP35-150-Sheep!$R$351                                            )&lt;=0),"Wean-"&amp;OP34,""),"")
&amp;IFERROR(IF(AND((OP$33-OP35-150-Sheep!$R$352                                           )&gt;(OP$33-OQ$33),(OP$33-OP35-150-Sheep!$R$352                                            )&lt;=0),"Alt1-"   &amp;OP34,""),"")
&amp;IFERROR(IF(AND((OP$33-OP35-150-Sheep!$R$353                                           )&gt;(OP$33-OQ$33),(OP$33-OP35-150-Sheep!$R$353                                            )&lt;=0),"Alt2-"   &amp;OP34,""),"")</f>
        <v/>
      </c>
      <c r="OQ36" s="274" t="str">
        <f xml:space="preserve">                    IF(AND((OQ$33                                  -Sheep!$N$248                               )&gt;(OQ$33-OR$33),(OQ$33                                  -Sheep!$N$248                                )&lt;=0),"Born","")
&amp;                   IF(AND((OQ$33-Sheep!$R$351-Sheep!$N$248                                )&gt;(OQ$33-OR$33),(OQ$33-Sheep!$R$351-Sheep!$N$248                                )&lt;=0),"WeanStd","")
&amp;                   IF(AND((OQ$33-Sheep!$R$352-Sheep!$N$248                                )&gt;(OQ$33-OR$33),(OQ$33-Sheep!$R$352-Sheep!$N$248                                )&lt;=0),"WeanAlt1","")
&amp;                   IF(AND((OQ$33-Sheep!$R$353-Sheep!$N$248                                )&gt;(OQ$33-OR$33),(OQ$33-Sheep!$R$353-Sheep!$N$248                                )&lt;=0),"WeanAlt2","")
&amp;IFERROR(IF(AND((OQ$33-OQ35                                                                                     )&gt;(OQ$33-OR$33),(OQ$33-OQ35                                                                                     )&lt;=0),"Join-"    &amp;OQ34,""),"")
&amp;IFERROR(IF(AND((OQ$33-OQ35-INDEX(Sheep!$V$358:$V$365,OQ34,1))&gt;(OQ$33-OR$33),(OQ$33-OQ35-INDEX(Sheep!$V$358:$V$365,OQ34,1))&lt;=0),"Scan-"  &amp;OQ34,""),"")
&amp;IFERROR(IF(AND((OQ$33-OQ35-150                                                                            )&gt;(OQ$33-OR$33),(OQ$33-OQ35-150                                                                             )&lt;=0),"Birth-" &amp;OQ34,""),"")
&amp;IFERROR(IF(AND((OQ$33-OQ35-150-Sheep!$R$351                                           )&gt;(OQ$33-OR$33),(OQ$33-OQ35-150-Sheep!$R$351                                            )&lt;=0),"Wean-"&amp;OQ34,""),"")
&amp;IFERROR(IF(AND((OQ$33-OQ35-150-Sheep!$R$352                                           )&gt;(OQ$33-OR$33),(OQ$33-OQ35-150-Sheep!$R$352                                            )&lt;=0),"Alt1-"   &amp;OQ34,""),"")
&amp;IFERROR(IF(AND((OQ$33-OQ35-150-Sheep!$R$353                                           )&gt;(OQ$33-OR$33),(OQ$33-OQ35-150-Sheep!$R$353                                            )&lt;=0),"Alt2-"   &amp;OQ34,""),"")</f>
        <v>Wean-7</v>
      </c>
      <c r="OR36" s="274" t="str">
        <f xml:space="preserve">                    IF(AND((OR$33                                  -Sheep!$N$248                               )&gt;(OR$33-OS$33),(OR$33                                  -Sheep!$N$248                                )&lt;=0),"Born","")
&amp;                   IF(AND((OR$33-Sheep!$R$351-Sheep!$N$248                                )&gt;(OR$33-OS$33),(OR$33-Sheep!$R$351-Sheep!$N$248                                )&lt;=0),"WeanStd","")
&amp;                   IF(AND((OR$33-Sheep!$R$352-Sheep!$N$248                                )&gt;(OR$33-OS$33),(OR$33-Sheep!$R$352-Sheep!$N$248                                )&lt;=0),"WeanAlt1","")
&amp;                   IF(AND((OR$33-Sheep!$R$353-Sheep!$N$248                                )&gt;(OR$33-OS$33),(OR$33-Sheep!$R$353-Sheep!$N$248                                )&lt;=0),"WeanAlt2","")
&amp;IFERROR(IF(AND((OR$33-OR35                                                                                     )&gt;(OR$33-OS$33),(OR$33-OR35                                                                                     )&lt;=0),"Join-"    &amp;OR34,""),"")
&amp;IFERROR(IF(AND((OR$33-OR35-INDEX(Sheep!$V$358:$V$365,OR34,1))&gt;(OR$33-OS$33),(OR$33-OR35-INDEX(Sheep!$V$358:$V$365,OR34,1))&lt;=0),"Scan-"  &amp;OR34,""),"")
&amp;IFERROR(IF(AND((OR$33-OR35-150                                                                            )&gt;(OR$33-OS$33),(OR$33-OR35-150                                                                             )&lt;=0),"Birth-" &amp;OR34,""),"")
&amp;IFERROR(IF(AND((OR$33-OR35-150-Sheep!$R$351                                           )&gt;(OR$33-OS$33),(OR$33-OR35-150-Sheep!$R$351                                            )&lt;=0),"Wean-"&amp;OR34,""),"")
&amp;IFERROR(IF(AND((OR$33-OR35-150-Sheep!$R$352                                           )&gt;(OR$33-OS$33),(OR$33-OR35-150-Sheep!$R$352                                            )&lt;=0),"Alt1-"   &amp;OR34,""),"")
&amp;IFERROR(IF(AND((OR$33-OR35-150-Sheep!$R$353                                           )&gt;(OR$33-OS$33),(OR$33-OR35-150-Sheep!$R$353                                            )&lt;=0),"Alt2-"   &amp;OR34,""),"")</f>
        <v/>
      </c>
      <c r="OS36" s="274" t="str">
        <f xml:space="preserve">                    IF(AND((OS$33                                  -Sheep!$N$248                               )&gt;(OS$33-OT$33),(OS$33                                  -Sheep!$N$248                                )&lt;=0),"Born","")
&amp;                   IF(AND((OS$33-Sheep!$R$351-Sheep!$N$248                                )&gt;(OS$33-OT$33),(OS$33-Sheep!$R$351-Sheep!$N$248                                )&lt;=0),"WeanStd","")
&amp;                   IF(AND((OS$33-Sheep!$R$352-Sheep!$N$248                                )&gt;(OS$33-OT$33),(OS$33-Sheep!$R$352-Sheep!$N$248                                )&lt;=0),"WeanAlt1","")
&amp;                   IF(AND((OS$33-Sheep!$R$353-Sheep!$N$248                                )&gt;(OS$33-OT$33),(OS$33-Sheep!$R$353-Sheep!$N$248                                )&lt;=0),"WeanAlt2","")
&amp;IFERROR(IF(AND((OS$33-OS35                                                                                     )&gt;(OS$33-OT$33),(OS$33-OS35                                                                                     )&lt;=0),"Join-"    &amp;OS34,""),"")
&amp;IFERROR(IF(AND((OS$33-OS35-INDEX(Sheep!$V$358:$V$365,OS34,1))&gt;(OS$33-OT$33),(OS$33-OS35-INDEX(Sheep!$V$358:$V$365,OS34,1))&lt;=0),"Scan-"  &amp;OS34,""),"")
&amp;IFERROR(IF(AND((OS$33-OS35-150                                                                            )&gt;(OS$33-OT$33),(OS$33-OS35-150                                                                             )&lt;=0),"Birth-" &amp;OS34,""),"")
&amp;IFERROR(IF(AND((OS$33-OS35-150-Sheep!$R$351                                           )&gt;(OS$33-OT$33),(OS$33-OS35-150-Sheep!$R$351                                            )&lt;=0),"Wean-"&amp;OS34,""),"")
&amp;IFERROR(IF(AND((OS$33-OS35-150-Sheep!$R$352                                           )&gt;(OS$33-OT$33),(OS$33-OS35-150-Sheep!$R$352                                            )&lt;=0),"Alt1-"   &amp;OS34,""),"")
&amp;IFERROR(IF(AND((OS$33-OS35-150-Sheep!$R$353                                           )&gt;(OS$33-OT$33),(OS$33-OS35-150-Sheep!$R$353                                            )&lt;=0),"Alt2-"   &amp;OS34,""),"")</f>
        <v/>
      </c>
      <c r="OT36" s="274" t="str">
        <f xml:space="preserve">                    IF(AND((OT$33                                  -Sheep!$N$248                               )&gt;(OT$33-OU$33),(OT$33                                  -Sheep!$N$248                                )&lt;=0),"Born","")
&amp;                   IF(AND((OT$33-Sheep!$R$351-Sheep!$N$248                                )&gt;(OT$33-OU$33),(OT$33-Sheep!$R$351-Sheep!$N$248                                )&lt;=0),"WeanStd","")
&amp;                   IF(AND((OT$33-Sheep!$R$352-Sheep!$N$248                                )&gt;(OT$33-OU$33),(OT$33-Sheep!$R$352-Sheep!$N$248                                )&lt;=0),"WeanAlt1","")
&amp;                   IF(AND((OT$33-Sheep!$R$353-Sheep!$N$248                                )&gt;(OT$33-OU$33),(OT$33-Sheep!$R$353-Sheep!$N$248                                )&lt;=0),"WeanAlt2","")
&amp;IFERROR(IF(AND((OT$33-OT35                                                                                     )&gt;(OT$33-OU$33),(OT$33-OT35                                                                                     )&lt;=0),"Join-"    &amp;OT34,""),"")
&amp;IFERROR(IF(AND((OT$33-OT35-INDEX(Sheep!$V$358:$V$365,OT34,1))&gt;(OT$33-OU$33),(OT$33-OT35-INDEX(Sheep!$V$358:$V$365,OT34,1))&lt;=0),"Scan-"  &amp;OT34,""),"")
&amp;IFERROR(IF(AND((OT$33-OT35-150                                                                            )&gt;(OT$33-OU$33),(OT$33-OT35-150                                                                             )&lt;=0),"Birth-" &amp;OT34,""),"")
&amp;IFERROR(IF(AND((OT$33-OT35-150-Sheep!$R$351                                           )&gt;(OT$33-OU$33),(OT$33-OT35-150-Sheep!$R$351                                            )&lt;=0),"Wean-"&amp;OT34,""),"")
&amp;IFERROR(IF(AND((OT$33-OT35-150-Sheep!$R$352                                           )&gt;(OT$33-OU$33),(OT$33-OT35-150-Sheep!$R$352                                            )&lt;=0),"Alt1-"   &amp;OT34,""),"")
&amp;IFERROR(IF(AND((OT$33-OT35-150-Sheep!$R$353                                           )&gt;(OT$33-OU$33),(OT$33-OT35-150-Sheep!$R$353                                            )&lt;=0),"Alt2-"   &amp;OT34,""),"")</f>
        <v/>
      </c>
      <c r="OU36" s="274" t="str">
        <f xml:space="preserve">                    IF(AND((OU$33                                  -Sheep!$N$248                               )&gt;(OU$33-OV$33),(OU$33                                  -Sheep!$N$248                                )&lt;=0),"Born","")
&amp;                   IF(AND((OU$33-Sheep!$R$351-Sheep!$N$248                                )&gt;(OU$33-OV$33),(OU$33-Sheep!$R$351-Sheep!$N$248                                )&lt;=0),"WeanStd","")
&amp;                   IF(AND((OU$33-Sheep!$R$352-Sheep!$N$248                                )&gt;(OU$33-OV$33),(OU$33-Sheep!$R$352-Sheep!$N$248                                )&lt;=0),"WeanAlt1","")
&amp;                   IF(AND((OU$33-Sheep!$R$353-Sheep!$N$248                                )&gt;(OU$33-OV$33),(OU$33-Sheep!$R$353-Sheep!$N$248                                )&lt;=0),"WeanAlt2","")
&amp;IFERROR(IF(AND((OU$33-OU35                                                                                     )&gt;(OU$33-OV$33),(OU$33-OU35                                                                                     )&lt;=0),"Join-"    &amp;OU34,""),"")
&amp;IFERROR(IF(AND((OU$33-OU35-INDEX(Sheep!$V$358:$V$365,OU34,1))&gt;(OU$33-OV$33),(OU$33-OU35-INDEX(Sheep!$V$358:$V$365,OU34,1))&lt;=0),"Scan-"  &amp;OU34,""),"")
&amp;IFERROR(IF(AND((OU$33-OU35-150                                                                            )&gt;(OU$33-OV$33),(OU$33-OU35-150                                                                             )&lt;=0),"Birth-" &amp;OU34,""),"")
&amp;IFERROR(IF(AND((OU$33-OU35-150-Sheep!$R$351                                           )&gt;(OU$33-OV$33),(OU$33-OU35-150-Sheep!$R$351                                            )&lt;=0),"Wean-"&amp;OU34,""),"")
&amp;IFERROR(IF(AND((OU$33-OU35-150-Sheep!$R$352                                           )&gt;(OU$33-OV$33),(OU$33-OU35-150-Sheep!$R$352                                            )&lt;=0),"Alt1-"   &amp;OU34,""),"")
&amp;IFERROR(IF(AND((OU$33-OU35-150-Sheep!$R$353                                           )&gt;(OU$33-OV$33),(OU$33-OU35-150-Sheep!$R$353                                            )&lt;=0),"Alt2-"   &amp;OU34,""),"")</f>
        <v>Alt1-7</v>
      </c>
      <c r="OV36" s="274" t="str">
        <f xml:space="preserve">                    IF(AND((OV$33                                  -Sheep!$N$248                               )&gt;(OV$33-OW$33),(OV$33                                  -Sheep!$N$248                                )&lt;=0),"Born","")
&amp;                   IF(AND((OV$33-Sheep!$R$351-Sheep!$N$248                                )&gt;(OV$33-OW$33),(OV$33-Sheep!$R$351-Sheep!$N$248                                )&lt;=0),"WeanStd","")
&amp;                   IF(AND((OV$33-Sheep!$R$352-Sheep!$N$248                                )&gt;(OV$33-OW$33),(OV$33-Sheep!$R$352-Sheep!$N$248                                )&lt;=0),"WeanAlt1","")
&amp;                   IF(AND((OV$33-Sheep!$R$353-Sheep!$N$248                                )&gt;(OV$33-OW$33),(OV$33-Sheep!$R$353-Sheep!$N$248                                )&lt;=0),"WeanAlt2","")
&amp;IFERROR(IF(AND((OV$33-OV35                                                                                     )&gt;(OV$33-OW$33),(OV$33-OV35                                                                                     )&lt;=0),"Join-"    &amp;OV34,""),"")
&amp;IFERROR(IF(AND((OV$33-OV35-INDEX(Sheep!$V$358:$V$365,OV34,1))&gt;(OV$33-OW$33),(OV$33-OV35-INDEX(Sheep!$V$358:$V$365,OV34,1))&lt;=0),"Scan-"  &amp;OV34,""),"")
&amp;IFERROR(IF(AND((OV$33-OV35-150                                                                            )&gt;(OV$33-OW$33),(OV$33-OV35-150                                                                             )&lt;=0),"Birth-" &amp;OV34,""),"")
&amp;IFERROR(IF(AND((OV$33-OV35-150-Sheep!$R$351                                           )&gt;(OV$33-OW$33),(OV$33-OV35-150-Sheep!$R$351                                            )&lt;=0),"Wean-"&amp;OV34,""),"")
&amp;IFERROR(IF(AND((OV$33-OV35-150-Sheep!$R$352                                           )&gt;(OV$33-OW$33),(OV$33-OV35-150-Sheep!$R$352                                            )&lt;=0),"Alt1-"   &amp;OV34,""),"")
&amp;IFERROR(IF(AND((OV$33-OV35-150-Sheep!$R$353                                           )&gt;(OV$33-OW$33),(OV$33-OV35-150-Sheep!$R$353                                            )&lt;=0),"Alt2-"   &amp;OV34,""),"")</f>
        <v/>
      </c>
      <c r="OW36" s="274" t="str">
        <f xml:space="preserve">                    IF(AND((OW$33                                  -Sheep!$N$248                               )&gt;(OW$33-OX$33),(OW$33                                  -Sheep!$N$248                                )&lt;=0),"Born","")
&amp;                   IF(AND((OW$33-Sheep!$R$351-Sheep!$N$248                                )&gt;(OW$33-OX$33),(OW$33-Sheep!$R$351-Sheep!$N$248                                )&lt;=0),"WeanStd","")
&amp;                   IF(AND((OW$33-Sheep!$R$352-Sheep!$N$248                                )&gt;(OW$33-OX$33),(OW$33-Sheep!$R$352-Sheep!$N$248                                )&lt;=0),"WeanAlt1","")
&amp;                   IF(AND((OW$33-Sheep!$R$353-Sheep!$N$248                                )&gt;(OW$33-OX$33),(OW$33-Sheep!$R$353-Sheep!$N$248                                )&lt;=0),"WeanAlt2","")
&amp;IFERROR(IF(AND((OW$33-OW35                                                                                     )&gt;(OW$33-OX$33),(OW$33-OW35                                                                                     )&lt;=0),"Join-"    &amp;OW34,""),"")
&amp;IFERROR(IF(AND((OW$33-OW35-INDEX(Sheep!$V$358:$V$365,OW34,1))&gt;(OW$33-OX$33),(OW$33-OW35-INDEX(Sheep!$V$358:$V$365,OW34,1))&lt;=0),"Scan-"  &amp;OW34,""),"")
&amp;IFERROR(IF(AND((OW$33-OW35-150                                                                            )&gt;(OW$33-OX$33),(OW$33-OW35-150                                                                             )&lt;=0),"Birth-" &amp;OW34,""),"")
&amp;IFERROR(IF(AND((OW$33-OW35-150-Sheep!$R$351                                           )&gt;(OW$33-OX$33),(OW$33-OW35-150-Sheep!$R$351                                            )&lt;=0),"Wean-"&amp;OW34,""),"")
&amp;IFERROR(IF(AND((OW$33-OW35-150-Sheep!$R$352                                           )&gt;(OW$33-OX$33),(OW$33-OW35-150-Sheep!$R$352                                            )&lt;=0),"Alt1-"   &amp;OW34,""),"")
&amp;IFERROR(IF(AND((OW$33-OW35-150-Sheep!$R$353                                           )&gt;(OW$33-OX$33),(OW$33-OW35-150-Sheep!$R$353                                            )&lt;=0),"Alt2-"   &amp;OW34,""),"")</f>
        <v/>
      </c>
      <c r="OX36" s="274" t="str">
        <f xml:space="preserve">                    IF(AND((OX$33                                  -Sheep!$N$248                               )&gt;(OX$33-OY$33),(OX$33                                  -Sheep!$N$248                                )&lt;=0),"Born","")
&amp;                   IF(AND((OX$33-Sheep!$R$351-Sheep!$N$248                                )&gt;(OX$33-OY$33),(OX$33-Sheep!$R$351-Sheep!$N$248                                )&lt;=0),"WeanStd","")
&amp;                   IF(AND((OX$33-Sheep!$R$352-Sheep!$N$248                                )&gt;(OX$33-OY$33),(OX$33-Sheep!$R$352-Sheep!$N$248                                )&lt;=0),"WeanAlt1","")
&amp;                   IF(AND((OX$33-Sheep!$R$353-Sheep!$N$248                                )&gt;(OX$33-OY$33),(OX$33-Sheep!$R$353-Sheep!$N$248                                )&lt;=0),"WeanAlt2","")
&amp;IFERROR(IF(AND((OX$33-OX35                                                                                     )&gt;(OX$33-OY$33),(OX$33-OX35                                                                                     )&lt;=0),"Join-"    &amp;OX34,""),"")
&amp;IFERROR(IF(AND((OX$33-OX35-INDEX(Sheep!$V$358:$V$365,OX34,1))&gt;(OX$33-OY$33),(OX$33-OX35-INDEX(Sheep!$V$358:$V$365,OX34,1))&lt;=0),"Scan-"  &amp;OX34,""),"")
&amp;IFERROR(IF(AND((OX$33-OX35-150                                                                            )&gt;(OX$33-OY$33),(OX$33-OX35-150                                                                             )&lt;=0),"Birth-" &amp;OX34,""),"")
&amp;IFERROR(IF(AND((OX$33-OX35-150-Sheep!$R$351                                           )&gt;(OX$33-OY$33),(OX$33-OX35-150-Sheep!$R$351                                            )&lt;=0),"Wean-"&amp;OX34,""),"")
&amp;IFERROR(IF(AND((OX$33-OX35-150-Sheep!$R$352                                           )&gt;(OX$33-OY$33),(OX$33-OX35-150-Sheep!$R$352                                            )&lt;=0),"Alt1-"   &amp;OX34,""),"")
&amp;IFERROR(IF(AND((OX$33-OX35-150-Sheep!$R$353                                           )&gt;(OX$33-OY$33),(OX$33-OX35-150-Sheep!$R$353                                            )&lt;=0),"Alt2-"   &amp;OX34,""),"")</f>
        <v/>
      </c>
      <c r="OY36" s="274" t="str">
        <f xml:space="preserve">                    IF(AND((OY$33                                  -Sheep!$N$248                               )&gt;(OY$33-OZ$33),(OY$33                                  -Sheep!$N$248                                )&lt;=0),"Born","")
&amp;                   IF(AND((OY$33-Sheep!$R$351-Sheep!$N$248                                )&gt;(OY$33-OZ$33),(OY$33-Sheep!$R$351-Sheep!$N$248                                )&lt;=0),"WeanStd","")
&amp;                   IF(AND((OY$33-Sheep!$R$352-Sheep!$N$248                                )&gt;(OY$33-OZ$33),(OY$33-Sheep!$R$352-Sheep!$N$248                                )&lt;=0),"WeanAlt1","")
&amp;                   IF(AND((OY$33-Sheep!$R$353-Sheep!$N$248                                )&gt;(OY$33-OZ$33),(OY$33-Sheep!$R$353-Sheep!$N$248                                )&lt;=0),"WeanAlt2","")
&amp;IFERROR(IF(AND((OY$33-OY35                                                                                     )&gt;(OY$33-OZ$33),(OY$33-OY35                                                                                     )&lt;=0),"Join-"    &amp;OY34,""),"")
&amp;IFERROR(IF(AND((OY$33-OY35-INDEX(Sheep!$V$358:$V$365,OY34,1))&gt;(OY$33-OZ$33),(OY$33-OY35-INDEX(Sheep!$V$358:$V$365,OY34,1))&lt;=0),"Scan-"  &amp;OY34,""),"")
&amp;IFERROR(IF(AND((OY$33-OY35-150                                                                            )&gt;(OY$33-OZ$33),(OY$33-OY35-150                                                                             )&lt;=0),"Birth-" &amp;OY34,""),"")
&amp;IFERROR(IF(AND((OY$33-OY35-150-Sheep!$R$351                                           )&gt;(OY$33-OZ$33),(OY$33-OY35-150-Sheep!$R$351                                            )&lt;=0),"Wean-"&amp;OY34,""),"")
&amp;IFERROR(IF(AND((OY$33-OY35-150-Sheep!$R$352                                           )&gt;(OY$33-OZ$33),(OY$33-OY35-150-Sheep!$R$352                                            )&lt;=0),"Alt1-"   &amp;OY34,""),"")
&amp;IFERROR(IF(AND((OY$33-OY35-150-Sheep!$R$353                                           )&gt;(OY$33-OZ$33),(OY$33-OY35-150-Sheep!$R$353                                            )&lt;=0),"Alt2-"   &amp;OY34,""),"")</f>
        <v>Alt2-7</v>
      </c>
      <c r="OZ36" s="274" t="str">
        <f xml:space="preserve">                    IF(AND((OZ$33                                  -Sheep!$N$248                               )&gt;(OZ$33-PA$33),(OZ$33                                  -Sheep!$N$248                                )&lt;=0),"Born","")
&amp;                   IF(AND((OZ$33-Sheep!$R$351-Sheep!$N$248                                )&gt;(OZ$33-PA$33),(OZ$33-Sheep!$R$351-Sheep!$N$248                                )&lt;=0),"WeanStd","")
&amp;                   IF(AND((OZ$33-Sheep!$R$352-Sheep!$N$248                                )&gt;(OZ$33-PA$33),(OZ$33-Sheep!$R$352-Sheep!$N$248                                )&lt;=0),"WeanAlt1","")
&amp;                   IF(AND((OZ$33-Sheep!$R$353-Sheep!$N$248                                )&gt;(OZ$33-PA$33),(OZ$33-Sheep!$R$353-Sheep!$N$248                                )&lt;=0),"WeanAlt2","")
&amp;IFERROR(IF(AND((OZ$33-OZ35                                                                                     )&gt;(OZ$33-PA$33),(OZ$33-OZ35                                                                                     )&lt;=0),"Join-"    &amp;OZ34,""),"")
&amp;IFERROR(IF(AND((OZ$33-OZ35-INDEX(Sheep!$V$358:$V$365,OZ34,1))&gt;(OZ$33-PA$33),(OZ$33-OZ35-INDEX(Sheep!$V$358:$V$365,OZ34,1))&lt;=0),"Scan-"  &amp;OZ34,""),"")
&amp;IFERROR(IF(AND((OZ$33-OZ35-150                                                                            )&gt;(OZ$33-PA$33),(OZ$33-OZ35-150                                                                             )&lt;=0),"Birth-" &amp;OZ34,""),"")
&amp;IFERROR(IF(AND((OZ$33-OZ35-150-Sheep!$R$351                                           )&gt;(OZ$33-PA$33),(OZ$33-OZ35-150-Sheep!$R$351                                            )&lt;=0),"Wean-"&amp;OZ34,""),"")
&amp;IFERROR(IF(AND((OZ$33-OZ35-150-Sheep!$R$352                                           )&gt;(OZ$33-PA$33),(OZ$33-OZ35-150-Sheep!$R$352                                            )&lt;=0),"Alt1-"   &amp;OZ34,""),"")
&amp;IFERROR(IF(AND((OZ$33-OZ35-150-Sheep!$R$353                                           )&gt;(OZ$33-PA$33),(OZ$33-OZ35-150-Sheep!$R$353                                            )&lt;=0),"Alt2-"   &amp;OZ34,""),"")</f>
        <v/>
      </c>
      <c r="PA36" s="274" t="str">
        <f xml:space="preserve">                    IF(AND((PA$33                                  -Sheep!$N$248                               )&gt;(PA$33-PB$33),(PA$33                                  -Sheep!$N$248                                )&lt;=0),"Born","")
&amp;                   IF(AND((PA$33-Sheep!$R$351-Sheep!$N$248                                )&gt;(PA$33-PB$33),(PA$33-Sheep!$R$351-Sheep!$N$248                                )&lt;=0),"WeanStd","")
&amp;                   IF(AND((PA$33-Sheep!$R$352-Sheep!$N$248                                )&gt;(PA$33-PB$33),(PA$33-Sheep!$R$352-Sheep!$N$248                                )&lt;=0),"WeanAlt1","")
&amp;                   IF(AND((PA$33-Sheep!$R$353-Sheep!$N$248                                )&gt;(PA$33-PB$33),(PA$33-Sheep!$R$353-Sheep!$N$248                                )&lt;=0),"WeanAlt2","")
&amp;IFERROR(IF(AND((PA$33-PA35                                                                                     )&gt;(PA$33-PB$33),(PA$33-PA35                                                                                     )&lt;=0),"Join-"    &amp;PA34,""),"")
&amp;IFERROR(IF(AND((PA$33-PA35-INDEX(Sheep!$V$358:$V$365,PA34,1))&gt;(PA$33-PB$33),(PA$33-PA35-INDEX(Sheep!$V$358:$V$365,PA34,1))&lt;=0),"Scan-"  &amp;PA34,""),"")
&amp;IFERROR(IF(AND((PA$33-PA35-150                                                                            )&gt;(PA$33-PB$33),(PA$33-PA35-150                                                                             )&lt;=0),"Birth-" &amp;PA34,""),"")
&amp;IFERROR(IF(AND((PA$33-PA35-150-Sheep!$R$351                                           )&gt;(PA$33-PB$33),(PA$33-PA35-150-Sheep!$R$351                                            )&lt;=0),"Wean-"&amp;PA34,""),"")
&amp;IFERROR(IF(AND((PA$33-PA35-150-Sheep!$R$352                                           )&gt;(PA$33-PB$33),(PA$33-PA35-150-Sheep!$R$352                                            )&lt;=0),"Alt1-"   &amp;PA34,""),"")
&amp;IFERROR(IF(AND((PA$33-PA35-150-Sheep!$R$353                                           )&gt;(PA$33-PB$33),(PA$33-PA35-150-Sheep!$R$353                                            )&lt;=0),"Alt2-"   &amp;PA34,""),"")</f>
        <v/>
      </c>
      <c r="PB36" s="274" t="str">
        <f xml:space="preserve">                    IF(AND((PB$33                                  -Sheep!$N$248                               )&gt;(PB$33-PC$33),(PB$33                                  -Sheep!$N$248                                )&lt;=0),"Born","")
&amp;                   IF(AND((PB$33-Sheep!$R$351-Sheep!$N$248                                )&gt;(PB$33-PC$33),(PB$33-Sheep!$R$351-Sheep!$N$248                                )&lt;=0),"WeanStd","")
&amp;                   IF(AND((PB$33-Sheep!$R$352-Sheep!$N$248                                )&gt;(PB$33-PC$33),(PB$33-Sheep!$R$352-Sheep!$N$248                                )&lt;=0),"WeanAlt1","")
&amp;                   IF(AND((PB$33-Sheep!$R$353-Sheep!$N$248                                )&gt;(PB$33-PC$33),(PB$33-Sheep!$R$353-Sheep!$N$248                                )&lt;=0),"WeanAlt2","")
&amp;IFERROR(IF(AND((PB$33-PB35                                                                                     )&gt;(PB$33-PC$33),(PB$33-PB35                                                                                     )&lt;=0),"Join-"    &amp;PB34,""),"")
&amp;IFERROR(IF(AND((PB$33-PB35-INDEX(Sheep!$V$358:$V$365,PB34,1))&gt;(PB$33-PC$33),(PB$33-PB35-INDEX(Sheep!$V$358:$V$365,PB34,1))&lt;=0),"Scan-"  &amp;PB34,""),"")
&amp;IFERROR(IF(AND((PB$33-PB35-150                                                                            )&gt;(PB$33-PC$33),(PB$33-PB35-150                                                                             )&lt;=0),"Birth-" &amp;PB34,""),"")
&amp;IFERROR(IF(AND((PB$33-PB35-150-Sheep!$R$351                                           )&gt;(PB$33-PC$33),(PB$33-PB35-150-Sheep!$R$351                                            )&lt;=0),"Wean-"&amp;PB34,""),"")
&amp;IFERROR(IF(AND((PB$33-PB35-150-Sheep!$R$352                                           )&gt;(PB$33-PC$33),(PB$33-PB35-150-Sheep!$R$352                                            )&lt;=0),"Alt1-"   &amp;PB34,""),"")
&amp;IFERROR(IF(AND((PB$33-PB35-150-Sheep!$R$353                                           )&gt;(PB$33-PC$33),(PB$33-PB35-150-Sheep!$R$353                                            )&lt;=0),"Alt2-"   &amp;PB34,""),"")</f>
        <v/>
      </c>
      <c r="PC36" s="274" t="str">
        <f xml:space="preserve">                    IF(AND((PC$33                                  -Sheep!$N$248                               )&gt;(PC$33-PD$33),(PC$33                                  -Sheep!$N$248                                )&lt;=0),"Born","")
&amp;                   IF(AND((PC$33-Sheep!$R$351-Sheep!$N$248                                )&gt;(PC$33-PD$33),(PC$33-Sheep!$R$351-Sheep!$N$248                                )&lt;=0),"WeanStd","")
&amp;                   IF(AND((PC$33-Sheep!$R$352-Sheep!$N$248                                )&gt;(PC$33-PD$33),(PC$33-Sheep!$R$352-Sheep!$N$248                                )&lt;=0),"WeanAlt1","")
&amp;                   IF(AND((PC$33-Sheep!$R$353-Sheep!$N$248                                )&gt;(PC$33-PD$33),(PC$33-Sheep!$R$353-Sheep!$N$248                                )&lt;=0),"WeanAlt2","")
&amp;IFERROR(IF(AND((PC$33-PC35                                                                                     )&gt;(PC$33-PD$33),(PC$33-PC35                                                                                     )&lt;=0),"Join-"    &amp;PC34,""),"")
&amp;IFERROR(IF(AND((PC$33-PC35-INDEX(Sheep!$V$358:$V$365,PC34,1))&gt;(PC$33-PD$33),(PC$33-PC35-INDEX(Sheep!$V$358:$V$365,PC34,1))&lt;=0),"Scan-"  &amp;PC34,""),"")
&amp;IFERROR(IF(AND((PC$33-PC35-150                                                                            )&gt;(PC$33-PD$33),(PC$33-PC35-150                                                                             )&lt;=0),"Birth-" &amp;PC34,""),"")
&amp;IFERROR(IF(AND((PC$33-PC35-150-Sheep!$R$351                                           )&gt;(PC$33-PD$33),(PC$33-PC35-150-Sheep!$R$351                                            )&lt;=0),"Wean-"&amp;PC34,""),"")
&amp;IFERROR(IF(AND((PC$33-PC35-150-Sheep!$R$352                                           )&gt;(PC$33-PD$33),(PC$33-PC35-150-Sheep!$R$352                                            )&lt;=0),"Alt1-"   &amp;PC34,""),"")
&amp;IFERROR(IF(AND((PC$33-PC35-150-Sheep!$R$353                                           )&gt;(PC$33-PD$33),(PC$33-PC35-150-Sheep!$R$353                                            )&lt;=0),"Alt2-"   &amp;PC34,""),"")</f>
        <v/>
      </c>
      <c r="PD36" s="274" t="str">
        <f xml:space="preserve">                    IF(AND((PD$33                                  -Sheep!$N$248                               )&gt;(PD$33-PE$33),(PD$33                                  -Sheep!$N$248                                )&lt;=0),"Born","")
&amp;                   IF(AND((PD$33-Sheep!$R$351-Sheep!$N$248                                )&gt;(PD$33-PE$33),(PD$33-Sheep!$R$351-Sheep!$N$248                                )&lt;=0),"WeanStd","")
&amp;                   IF(AND((PD$33-Sheep!$R$352-Sheep!$N$248                                )&gt;(PD$33-PE$33),(PD$33-Sheep!$R$352-Sheep!$N$248                                )&lt;=0),"WeanAlt1","")
&amp;                   IF(AND((PD$33-Sheep!$R$353-Sheep!$N$248                                )&gt;(PD$33-PE$33),(PD$33-Sheep!$R$353-Sheep!$N$248                                )&lt;=0),"WeanAlt2","")
&amp;IFERROR(IF(AND((PD$33-PD35                                                                                     )&gt;(PD$33-PE$33),(PD$33-PD35                                                                                     )&lt;=0),"Join-"    &amp;PD34,""),"")
&amp;IFERROR(IF(AND((PD$33-PD35-INDEX(Sheep!$V$358:$V$365,PD34,1))&gt;(PD$33-PE$33),(PD$33-PD35-INDEX(Sheep!$V$358:$V$365,PD34,1))&lt;=0),"Scan-"  &amp;PD34,""),"")
&amp;IFERROR(IF(AND((PD$33-PD35-150                                                                            )&gt;(PD$33-PE$33),(PD$33-PD35-150                                                                             )&lt;=0),"Birth-" &amp;PD34,""),"")
&amp;IFERROR(IF(AND((PD$33-PD35-150-Sheep!$R$351                                           )&gt;(PD$33-PE$33),(PD$33-PD35-150-Sheep!$R$351                                            )&lt;=0),"Wean-"&amp;PD34,""),"")
&amp;IFERROR(IF(AND((PD$33-PD35-150-Sheep!$R$352                                           )&gt;(PD$33-PE$33),(PD$33-PD35-150-Sheep!$R$352                                            )&lt;=0),"Alt1-"   &amp;PD34,""),"")
&amp;IFERROR(IF(AND((PD$33-PD35-150-Sheep!$R$353                                           )&gt;(PD$33-PE$33),(PD$33-PD35-150-Sheep!$R$353                                            )&lt;=0),"Alt2-"   &amp;PD34,""),"")</f>
        <v/>
      </c>
      <c r="PE36" s="274" t="str">
        <f xml:space="preserve">                    IF(AND((PE$33                                  -Sheep!$N$248                               )&gt;(PE$33-PF$33),(PE$33                                  -Sheep!$N$248                                )&lt;=0),"Born","")
&amp;                   IF(AND((PE$33-Sheep!$R$351-Sheep!$N$248                                )&gt;(PE$33-PF$33),(PE$33-Sheep!$R$351-Sheep!$N$248                                )&lt;=0),"WeanStd","")
&amp;                   IF(AND((PE$33-Sheep!$R$352-Sheep!$N$248                                )&gt;(PE$33-PF$33),(PE$33-Sheep!$R$352-Sheep!$N$248                                )&lt;=0),"WeanAlt1","")
&amp;                   IF(AND((PE$33-Sheep!$R$353-Sheep!$N$248                                )&gt;(PE$33-PF$33),(PE$33-Sheep!$R$353-Sheep!$N$248                                )&lt;=0),"WeanAlt2","")
&amp;IFERROR(IF(AND((PE$33-PE35                                                                                     )&gt;(PE$33-PF$33),(PE$33-PE35                                                                                     )&lt;=0),"Join-"    &amp;PE34,""),"")
&amp;IFERROR(IF(AND((PE$33-PE35-INDEX(Sheep!$V$358:$V$365,PE34,1))&gt;(PE$33-PF$33),(PE$33-PE35-INDEX(Sheep!$V$358:$V$365,PE34,1))&lt;=0),"Scan-"  &amp;PE34,""),"")
&amp;IFERROR(IF(AND((PE$33-PE35-150                                                                            )&gt;(PE$33-PF$33),(PE$33-PE35-150                                                                             )&lt;=0),"Birth-" &amp;PE34,""),"")
&amp;IFERROR(IF(AND((PE$33-PE35-150-Sheep!$R$351                                           )&gt;(PE$33-PF$33),(PE$33-PE35-150-Sheep!$R$351                                            )&lt;=0),"Wean-"&amp;PE34,""),"")
&amp;IFERROR(IF(AND((PE$33-PE35-150-Sheep!$R$352                                           )&gt;(PE$33-PF$33),(PE$33-PE35-150-Sheep!$R$352                                            )&lt;=0),"Alt1-"   &amp;PE34,""),"")
&amp;IFERROR(IF(AND((PE$33-PE35-150-Sheep!$R$353                                           )&gt;(PE$33-PF$33),(PE$33-PE35-150-Sheep!$R$353                                            )&lt;=0),"Alt2-"   &amp;PE34,""),"")</f>
        <v/>
      </c>
      <c r="PF36" s="274" t="str">
        <f xml:space="preserve">                    IF(AND((PF$33                                  -Sheep!$N$248                               )&gt;(PF$33-PG$33),(PF$33                                  -Sheep!$N$248                                )&lt;=0),"Born","")
&amp;                   IF(AND((PF$33-Sheep!$R$351-Sheep!$N$248                                )&gt;(PF$33-PG$33),(PF$33-Sheep!$R$351-Sheep!$N$248                                )&lt;=0),"WeanStd","")
&amp;                   IF(AND((PF$33-Sheep!$R$352-Sheep!$N$248                                )&gt;(PF$33-PG$33),(PF$33-Sheep!$R$352-Sheep!$N$248                                )&lt;=0),"WeanAlt1","")
&amp;                   IF(AND((PF$33-Sheep!$R$353-Sheep!$N$248                                )&gt;(PF$33-PG$33),(PF$33-Sheep!$R$353-Sheep!$N$248                                )&lt;=0),"WeanAlt2","")
&amp;IFERROR(IF(AND((PF$33-PF35                                                                                     )&gt;(PF$33-PG$33),(PF$33-PF35                                                                                     )&lt;=0),"Join-"    &amp;PF34,""),"")
&amp;IFERROR(IF(AND((PF$33-PF35-INDEX(Sheep!$V$358:$V$365,PF34,1))&gt;(PF$33-PG$33),(PF$33-PF35-INDEX(Sheep!$V$358:$V$365,PF34,1))&lt;=0),"Scan-"  &amp;PF34,""),"")
&amp;IFERROR(IF(AND((PF$33-PF35-150                                                                            )&gt;(PF$33-PG$33),(PF$33-PF35-150                                                                             )&lt;=0),"Birth-" &amp;PF34,""),"")
&amp;IFERROR(IF(AND((PF$33-PF35-150-Sheep!$R$351                                           )&gt;(PF$33-PG$33),(PF$33-PF35-150-Sheep!$R$351                                            )&lt;=0),"Wean-"&amp;PF34,""),"")
&amp;IFERROR(IF(AND((PF$33-PF35-150-Sheep!$R$352                                           )&gt;(PF$33-PG$33),(PF$33-PF35-150-Sheep!$R$352                                            )&lt;=0),"Alt1-"   &amp;PF34,""),"")
&amp;IFERROR(IF(AND((PF$33-PF35-150-Sheep!$R$353                                           )&gt;(PF$33-PG$33),(PF$33-PF35-150-Sheep!$R$353                                            )&lt;=0),"Alt2-"   &amp;PF34,""),"")</f>
        <v/>
      </c>
      <c r="PG36" s="274" t="str">
        <f xml:space="preserve">                    IF(AND((PG$33                                  -Sheep!$N$248                               )&gt;(PG$33-PH$33),(PG$33                                  -Sheep!$N$248                                )&lt;=0),"Born","")
&amp;                   IF(AND((PG$33-Sheep!$R$351-Sheep!$N$248                                )&gt;(PG$33-PH$33),(PG$33-Sheep!$R$351-Sheep!$N$248                                )&lt;=0),"WeanStd","")
&amp;                   IF(AND((PG$33-Sheep!$R$352-Sheep!$N$248                                )&gt;(PG$33-PH$33),(PG$33-Sheep!$R$352-Sheep!$N$248                                )&lt;=0),"WeanAlt1","")
&amp;                   IF(AND((PG$33-Sheep!$R$353-Sheep!$N$248                                )&gt;(PG$33-PH$33),(PG$33-Sheep!$R$353-Sheep!$N$248                                )&lt;=0),"WeanAlt2","")
&amp;IFERROR(IF(AND((PG$33-PG35                                                                                     )&gt;(PG$33-PH$33),(PG$33-PG35                                                                                     )&lt;=0),"Join-"    &amp;PG34,""),"")
&amp;IFERROR(IF(AND((PG$33-PG35-INDEX(Sheep!$V$358:$V$365,PG34,1))&gt;(PG$33-PH$33),(PG$33-PG35-INDEX(Sheep!$V$358:$V$365,PG34,1))&lt;=0),"Scan-"  &amp;PG34,""),"")
&amp;IFERROR(IF(AND((PG$33-PG35-150                                                                            )&gt;(PG$33-PH$33),(PG$33-PG35-150                                                                             )&lt;=0),"Birth-" &amp;PG34,""),"")
&amp;IFERROR(IF(AND((PG$33-PG35-150-Sheep!$R$351                                           )&gt;(PG$33-PH$33),(PG$33-PG35-150-Sheep!$R$351                                            )&lt;=0),"Wean-"&amp;PG34,""),"")
&amp;IFERROR(IF(AND((PG$33-PG35-150-Sheep!$R$352                                           )&gt;(PG$33-PH$33),(PG$33-PG35-150-Sheep!$R$352                                            )&lt;=0),"Alt1-"   &amp;PG34,""),"")
&amp;IFERROR(IF(AND((PG$33-PG35-150-Sheep!$R$353                                           )&gt;(PG$33-PH$33),(PG$33-PG35-150-Sheep!$R$353                                            )&lt;=0),"Alt2-"   &amp;PG34,""),"")</f>
        <v/>
      </c>
      <c r="PH36" s="274" t="str">
        <f xml:space="preserve">                    IF(AND((PH$33                                  -Sheep!$N$248                               )&gt;(PH$33-PI$33),(PH$33                                  -Sheep!$N$248                                )&lt;=0),"Born","")
&amp;                   IF(AND((PH$33-Sheep!$R$351-Sheep!$N$248                                )&gt;(PH$33-PI$33),(PH$33-Sheep!$R$351-Sheep!$N$248                                )&lt;=0),"WeanStd","")
&amp;                   IF(AND((PH$33-Sheep!$R$352-Sheep!$N$248                                )&gt;(PH$33-PI$33),(PH$33-Sheep!$R$352-Sheep!$N$248                                )&lt;=0),"WeanAlt1","")
&amp;                   IF(AND((PH$33-Sheep!$R$353-Sheep!$N$248                                )&gt;(PH$33-PI$33),(PH$33-Sheep!$R$353-Sheep!$N$248                                )&lt;=0),"WeanAlt2","")
&amp;IFERROR(IF(AND((PH$33-PH35                                                                                     )&gt;(PH$33-PI$33),(PH$33-PH35                                                                                     )&lt;=0),"Join-"    &amp;PH34,""),"")
&amp;IFERROR(IF(AND((PH$33-PH35-INDEX(Sheep!$V$358:$V$365,PH34,1))&gt;(PH$33-PI$33),(PH$33-PH35-INDEX(Sheep!$V$358:$V$365,PH34,1))&lt;=0),"Scan-"  &amp;PH34,""),"")
&amp;IFERROR(IF(AND((PH$33-PH35-150                                                                            )&gt;(PH$33-PI$33),(PH$33-PH35-150                                                                             )&lt;=0),"Birth-" &amp;PH34,""),"")
&amp;IFERROR(IF(AND((PH$33-PH35-150-Sheep!$R$351                                           )&gt;(PH$33-PI$33),(PH$33-PH35-150-Sheep!$R$351                                            )&lt;=0),"Wean-"&amp;PH34,""),"")
&amp;IFERROR(IF(AND((PH$33-PH35-150-Sheep!$R$352                                           )&gt;(PH$33-PI$33),(PH$33-PH35-150-Sheep!$R$352                                            )&lt;=0),"Alt1-"   &amp;PH34,""),"")
&amp;IFERROR(IF(AND((PH$33-PH35-150-Sheep!$R$353                                           )&gt;(PH$33-PI$33),(PH$33-PH35-150-Sheep!$R$353                                            )&lt;=0),"Alt2-"   &amp;PH34,""),"")</f>
        <v>Join-8</v>
      </c>
      <c r="PI36" s="274" t="str">
        <f xml:space="preserve">                    IF(AND((PI$33                                  -Sheep!$N$248                               )&gt;(PI$33-PJ$33),(PI$33                                  -Sheep!$N$248                                )&lt;=0),"Born","")
&amp;                   IF(AND((PI$33-Sheep!$R$351-Sheep!$N$248                                )&gt;(PI$33-PJ$33),(PI$33-Sheep!$R$351-Sheep!$N$248                                )&lt;=0),"WeanStd","")
&amp;                   IF(AND((PI$33-Sheep!$R$352-Sheep!$N$248                                )&gt;(PI$33-PJ$33),(PI$33-Sheep!$R$352-Sheep!$N$248                                )&lt;=0),"WeanAlt1","")
&amp;                   IF(AND((PI$33-Sheep!$R$353-Sheep!$N$248                                )&gt;(PI$33-PJ$33),(PI$33-Sheep!$R$353-Sheep!$N$248                                )&lt;=0),"WeanAlt2","")
&amp;IFERROR(IF(AND((PI$33-PI35                                                                                     )&gt;(PI$33-PJ$33),(PI$33-PI35                                                                                     )&lt;=0),"Join-"    &amp;PI34,""),"")
&amp;IFERROR(IF(AND((PI$33-PI35-INDEX(Sheep!$V$358:$V$365,PI34,1))&gt;(PI$33-PJ$33),(PI$33-PI35-INDEX(Sheep!$V$358:$V$365,PI34,1))&lt;=0),"Scan-"  &amp;PI34,""),"")
&amp;IFERROR(IF(AND((PI$33-PI35-150                                                                            )&gt;(PI$33-PJ$33),(PI$33-PI35-150                                                                             )&lt;=0),"Birth-" &amp;PI34,""),"")
&amp;IFERROR(IF(AND((PI$33-PI35-150-Sheep!$R$351                                           )&gt;(PI$33-PJ$33),(PI$33-PI35-150-Sheep!$R$351                                            )&lt;=0),"Wean-"&amp;PI34,""),"")
&amp;IFERROR(IF(AND((PI$33-PI35-150-Sheep!$R$352                                           )&gt;(PI$33-PJ$33),(PI$33-PI35-150-Sheep!$R$352                                            )&lt;=0),"Alt1-"   &amp;PI34,""),"")
&amp;IFERROR(IF(AND((PI$33-PI35-150-Sheep!$R$353                                           )&gt;(PI$33-PJ$33),(PI$33-PI35-150-Sheep!$R$353                                            )&lt;=0),"Alt2-"   &amp;PI34,""),"")</f>
        <v/>
      </c>
      <c r="PJ36" s="274" t="str">
        <f xml:space="preserve">                    IF(AND((PJ$33                                  -Sheep!$N$248                               )&gt;(PJ$33-PK$33),(PJ$33                                  -Sheep!$N$248                                )&lt;=0),"Born","")
&amp;                   IF(AND((PJ$33-Sheep!$R$351-Sheep!$N$248                                )&gt;(PJ$33-PK$33),(PJ$33-Sheep!$R$351-Sheep!$N$248                                )&lt;=0),"WeanStd","")
&amp;                   IF(AND((PJ$33-Sheep!$R$352-Sheep!$N$248                                )&gt;(PJ$33-PK$33),(PJ$33-Sheep!$R$352-Sheep!$N$248                                )&lt;=0),"WeanAlt1","")
&amp;                   IF(AND((PJ$33-Sheep!$R$353-Sheep!$N$248                                )&gt;(PJ$33-PK$33),(PJ$33-Sheep!$R$353-Sheep!$N$248                                )&lt;=0),"WeanAlt2","")
&amp;IFERROR(IF(AND((PJ$33-PJ35                                                                                     )&gt;(PJ$33-PK$33),(PJ$33-PJ35                                                                                     )&lt;=0),"Join-"    &amp;PJ34,""),"")
&amp;IFERROR(IF(AND((PJ$33-PJ35-INDEX(Sheep!$V$358:$V$365,PJ34,1))&gt;(PJ$33-PK$33),(PJ$33-PJ35-INDEX(Sheep!$V$358:$V$365,PJ34,1))&lt;=0),"Scan-"  &amp;PJ34,""),"")
&amp;IFERROR(IF(AND((PJ$33-PJ35-150                                                                            )&gt;(PJ$33-PK$33),(PJ$33-PJ35-150                                                                             )&lt;=0),"Birth-" &amp;PJ34,""),"")
&amp;IFERROR(IF(AND((PJ$33-PJ35-150-Sheep!$R$351                                           )&gt;(PJ$33-PK$33),(PJ$33-PJ35-150-Sheep!$R$351                                            )&lt;=0),"Wean-"&amp;PJ34,""),"")
&amp;IFERROR(IF(AND((PJ$33-PJ35-150-Sheep!$R$352                                           )&gt;(PJ$33-PK$33),(PJ$33-PJ35-150-Sheep!$R$352                                            )&lt;=0),"Alt1-"   &amp;PJ34,""),"")
&amp;IFERROR(IF(AND((PJ$33-PJ35-150-Sheep!$R$353                                           )&gt;(PJ$33-PK$33),(PJ$33-PJ35-150-Sheep!$R$353                                            )&lt;=0),"Alt2-"   &amp;PJ34,""),"")</f>
        <v/>
      </c>
      <c r="PK36" s="274" t="str">
        <f xml:space="preserve">                    IF(AND((PK$33                                  -Sheep!$N$248                               )&gt;(PK$33-PL$33),(PK$33                                  -Sheep!$N$248                                )&lt;=0),"Born","")
&amp;                   IF(AND((PK$33-Sheep!$R$351-Sheep!$N$248                                )&gt;(PK$33-PL$33),(PK$33-Sheep!$R$351-Sheep!$N$248                                )&lt;=0),"WeanStd","")
&amp;                   IF(AND((PK$33-Sheep!$R$352-Sheep!$N$248                                )&gt;(PK$33-PL$33),(PK$33-Sheep!$R$352-Sheep!$N$248                                )&lt;=0),"WeanAlt1","")
&amp;                   IF(AND((PK$33-Sheep!$R$353-Sheep!$N$248                                )&gt;(PK$33-PL$33),(PK$33-Sheep!$R$353-Sheep!$N$248                                )&lt;=0),"WeanAlt2","")
&amp;IFERROR(IF(AND((PK$33-PK35                                                                                     )&gt;(PK$33-PL$33),(PK$33-PK35                                                                                     )&lt;=0),"Join-"    &amp;PK34,""),"")
&amp;IFERROR(IF(AND((PK$33-PK35-INDEX(Sheep!$V$358:$V$365,PK34,1))&gt;(PK$33-PL$33),(PK$33-PK35-INDEX(Sheep!$V$358:$V$365,PK34,1))&lt;=0),"Scan-"  &amp;PK34,""),"")
&amp;IFERROR(IF(AND((PK$33-PK35-150                                                                            )&gt;(PK$33-PL$33),(PK$33-PK35-150                                                                             )&lt;=0),"Birth-" &amp;PK34,""),"")
&amp;IFERROR(IF(AND((PK$33-PK35-150-Sheep!$R$351                                           )&gt;(PK$33-PL$33),(PK$33-PK35-150-Sheep!$R$351                                            )&lt;=0),"Wean-"&amp;PK34,""),"")
&amp;IFERROR(IF(AND((PK$33-PK35-150-Sheep!$R$352                                           )&gt;(PK$33-PL$33),(PK$33-PK35-150-Sheep!$R$352                                            )&lt;=0),"Alt1-"   &amp;PK34,""),"")
&amp;IFERROR(IF(AND((PK$33-PK35-150-Sheep!$R$353                                           )&gt;(PK$33-PL$33),(PK$33-PK35-150-Sheep!$R$353                                            )&lt;=0),"Alt2-"   &amp;PK34,""),"")</f>
        <v/>
      </c>
      <c r="PL36" s="274" t="str">
        <f xml:space="preserve">                    IF(AND((PL$33                                  -Sheep!$N$248                               )&gt;(PL$33-PM$33),(PL$33                                  -Sheep!$N$248                                )&lt;=0),"Born","")
&amp;                   IF(AND((PL$33-Sheep!$R$351-Sheep!$N$248                                )&gt;(PL$33-PM$33),(PL$33-Sheep!$R$351-Sheep!$N$248                                )&lt;=0),"WeanStd","")
&amp;                   IF(AND((PL$33-Sheep!$R$352-Sheep!$N$248                                )&gt;(PL$33-PM$33),(PL$33-Sheep!$R$352-Sheep!$N$248                                )&lt;=0),"WeanAlt1","")
&amp;                   IF(AND((PL$33-Sheep!$R$353-Sheep!$N$248                                )&gt;(PL$33-PM$33),(PL$33-Sheep!$R$353-Sheep!$N$248                                )&lt;=0),"WeanAlt2","")
&amp;IFERROR(IF(AND((PL$33-PL35                                                                                     )&gt;(PL$33-PM$33),(PL$33-PL35                                                                                     )&lt;=0),"Join-"    &amp;PL34,""),"")
&amp;IFERROR(IF(AND((PL$33-PL35-INDEX(Sheep!$V$358:$V$365,PL34,1))&gt;(PL$33-PM$33),(PL$33-PL35-INDEX(Sheep!$V$358:$V$365,PL34,1))&lt;=0),"Scan-"  &amp;PL34,""),"")
&amp;IFERROR(IF(AND((PL$33-PL35-150                                                                            )&gt;(PL$33-PM$33),(PL$33-PL35-150                                                                             )&lt;=0),"Birth-" &amp;PL34,""),"")
&amp;IFERROR(IF(AND((PL$33-PL35-150-Sheep!$R$351                                           )&gt;(PL$33-PM$33),(PL$33-PL35-150-Sheep!$R$351                                            )&lt;=0),"Wean-"&amp;PL34,""),"")
&amp;IFERROR(IF(AND((PL$33-PL35-150-Sheep!$R$352                                           )&gt;(PL$33-PM$33),(PL$33-PL35-150-Sheep!$R$352                                            )&lt;=0),"Alt1-"   &amp;PL34,""),"")
&amp;IFERROR(IF(AND((PL$33-PL35-150-Sheep!$R$353                                           )&gt;(PL$33-PM$33),(PL$33-PL35-150-Sheep!$R$353                                            )&lt;=0),"Alt2-"   &amp;PL34,""),"")</f>
        <v/>
      </c>
      <c r="PM36" s="274" t="str">
        <f xml:space="preserve">                    IF(AND((PM$33                                  -Sheep!$N$248                               )&gt;(PM$33-PN$33),(PM$33                                  -Sheep!$N$248                                )&lt;=0),"Born","")
&amp;                   IF(AND((PM$33-Sheep!$R$351-Sheep!$N$248                                )&gt;(PM$33-PN$33),(PM$33-Sheep!$R$351-Sheep!$N$248                                )&lt;=0),"WeanStd","")
&amp;                   IF(AND((PM$33-Sheep!$R$352-Sheep!$N$248                                )&gt;(PM$33-PN$33),(PM$33-Sheep!$R$352-Sheep!$N$248                                )&lt;=0),"WeanAlt1","")
&amp;                   IF(AND((PM$33-Sheep!$R$353-Sheep!$N$248                                )&gt;(PM$33-PN$33),(PM$33-Sheep!$R$353-Sheep!$N$248                                )&lt;=0),"WeanAlt2","")
&amp;IFERROR(IF(AND((PM$33-PM35                                                                                     )&gt;(PM$33-PN$33),(PM$33-PM35                                                                                     )&lt;=0),"Join-"    &amp;PM34,""),"")
&amp;IFERROR(IF(AND((PM$33-PM35-INDEX(Sheep!$V$358:$V$365,PM34,1))&gt;(PM$33-PN$33),(PM$33-PM35-INDEX(Sheep!$V$358:$V$365,PM34,1))&lt;=0),"Scan-"  &amp;PM34,""),"")
&amp;IFERROR(IF(AND((PM$33-PM35-150                                                                            )&gt;(PM$33-PN$33),(PM$33-PM35-150                                                                             )&lt;=0),"Birth-" &amp;PM34,""),"")
&amp;IFERROR(IF(AND((PM$33-PM35-150-Sheep!$R$351                                           )&gt;(PM$33-PN$33),(PM$33-PM35-150-Sheep!$R$351                                            )&lt;=0),"Wean-"&amp;PM34,""),"")
&amp;IFERROR(IF(AND((PM$33-PM35-150-Sheep!$R$352                                           )&gt;(PM$33-PN$33),(PM$33-PM35-150-Sheep!$R$352                                            )&lt;=0),"Alt1-"   &amp;PM34,""),"")
&amp;IFERROR(IF(AND((PM$33-PM35-150-Sheep!$R$353                                           )&gt;(PM$33-PN$33),(PM$33-PM35-150-Sheep!$R$353                                            )&lt;=0),"Alt2-"   &amp;PM34,""),"")</f>
        <v/>
      </c>
      <c r="PN36" s="274" t="str">
        <f xml:space="preserve">                    IF(AND((PN$33                                  -Sheep!$N$248                               )&gt;(PN$33-PO$33),(PN$33                                  -Sheep!$N$248                                )&lt;=0),"Born","")
&amp;                   IF(AND((PN$33-Sheep!$R$351-Sheep!$N$248                                )&gt;(PN$33-PO$33),(PN$33-Sheep!$R$351-Sheep!$N$248                                )&lt;=0),"WeanStd","")
&amp;                   IF(AND((PN$33-Sheep!$R$352-Sheep!$N$248                                )&gt;(PN$33-PO$33),(PN$33-Sheep!$R$352-Sheep!$N$248                                )&lt;=0),"WeanAlt1","")
&amp;                   IF(AND((PN$33-Sheep!$R$353-Sheep!$N$248                                )&gt;(PN$33-PO$33),(PN$33-Sheep!$R$353-Sheep!$N$248                                )&lt;=0),"WeanAlt2","")
&amp;IFERROR(IF(AND((PN$33-PN35                                                                                     )&gt;(PN$33-PO$33),(PN$33-PN35                                                                                     )&lt;=0),"Join-"    &amp;PN34,""),"")
&amp;IFERROR(IF(AND((PN$33-PN35-INDEX(Sheep!$V$358:$V$365,PN34,1))&gt;(PN$33-PO$33),(PN$33-PN35-INDEX(Sheep!$V$358:$V$365,PN34,1))&lt;=0),"Scan-"  &amp;PN34,""),"")
&amp;IFERROR(IF(AND((PN$33-PN35-150                                                                            )&gt;(PN$33-PO$33),(PN$33-PN35-150                                                                             )&lt;=0),"Birth-" &amp;PN34,""),"")
&amp;IFERROR(IF(AND((PN$33-PN35-150-Sheep!$R$351                                           )&gt;(PN$33-PO$33),(PN$33-PN35-150-Sheep!$R$351                                            )&lt;=0),"Wean-"&amp;PN34,""),"")
&amp;IFERROR(IF(AND((PN$33-PN35-150-Sheep!$R$352                                           )&gt;(PN$33-PO$33),(PN$33-PN35-150-Sheep!$R$352                                            )&lt;=0),"Alt1-"   &amp;PN34,""),"")
&amp;IFERROR(IF(AND((PN$33-PN35-150-Sheep!$R$353                                           )&gt;(PN$33-PO$33),(PN$33-PN35-150-Sheep!$R$353                                            )&lt;=0),"Alt2-"   &amp;PN34,""),"")</f>
        <v/>
      </c>
      <c r="PO36" s="274" t="str">
        <f xml:space="preserve">                    IF(AND((PO$33                                  -Sheep!$N$248                               )&gt;(PO$33-PP$33),(PO$33                                  -Sheep!$N$248                                )&lt;=0),"Born","")
&amp;                   IF(AND((PO$33-Sheep!$R$351-Sheep!$N$248                                )&gt;(PO$33-PP$33),(PO$33-Sheep!$R$351-Sheep!$N$248                                )&lt;=0),"WeanStd","")
&amp;                   IF(AND((PO$33-Sheep!$R$352-Sheep!$N$248                                )&gt;(PO$33-PP$33),(PO$33-Sheep!$R$352-Sheep!$N$248                                )&lt;=0),"WeanAlt1","")
&amp;                   IF(AND((PO$33-Sheep!$R$353-Sheep!$N$248                                )&gt;(PO$33-PP$33),(PO$33-Sheep!$R$353-Sheep!$N$248                                )&lt;=0),"WeanAlt2","")
&amp;IFERROR(IF(AND((PO$33-PO35                                                                                     )&gt;(PO$33-PP$33),(PO$33-PO35                                                                                     )&lt;=0),"Join-"    &amp;PO34,""),"")
&amp;IFERROR(IF(AND((PO$33-PO35-INDEX(Sheep!$V$358:$V$365,PO34,1))&gt;(PO$33-PP$33),(PO$33-PO35-INDEX(Sheep!$V$358:$V$365,PO34,1))&lt;=0),"Scan-"  &amp;PO34,""),"")
&amp;IFERROR(IF(AND((PO$33-PO35-150                                                                            )&gt;(PO$33-PP$33),(PO$33-PO35-150                                                                             )&lt;=0),"Birth-" &amp;PO34,""),"")
&amp;IFERROR(IF(AND((PO$33-PO35-150-Sheep!$R$351                                           )&gt;(PO$33-PP$33),(PO$33-PO35-150-Sheep!$R$351                                            )&lt;=0),"Wean-"&amp;PO34,""),"")
&amp;IFERROR(IF(AND((PO$33-PO35-150-Sheep!$R$352                                           )&gt;(PO$33-PP$33),(PO$33-PO35-150-Sheep!$R$352                                            )&lt;=0),"Alt1-"   &amp;PO34,""),"")
&amp;IFERROR(IF(AND((PO$33-PO35-150-Sheep!$R$353                                           )&gt;(PO$33-PP$33),(PO$33-PO35-150-Sheep!$R$353                                            )&lt;=0),"Alt2-"   &amp;PO34,""),"")</f>
        <v/>
      </c>
      <c r="PP36" s="274" t="str">
        <f xml:space="preserve">                    IF(AND((PP$33                                  -Sheep!$N$248                               )&gt;(PP$33-PQ$33),(PP$33                                  -Sheep!$N$248                                )&lt;=0),"Born","")
&amp;                   IF(AND((PP$33-Sheep!$R$351-Sheep!$N$248                                )&gt;(PP$33-PQ$33),(PP$33-Sheep!$R$351-Sheep!$N$248                                )&lt;=0),"WeanStd","")
&amp;                   IF(AND((PP$33-Sheep!$R$352-Sheep!$N$248                                )&gt;(PP$33-PQ$33),(PP$33-Sheep!$R$352-Sheep!$N$248                                )&lt;=0),"WeanAlt1","")
&amp;                   IF(AND((PP$33-Sheep!$R$353-Sheep!$N$248                                )&gt;(PP$33-PQ$33),(PP$33-Sheep!$R$353-Sheep!$N$248                                )&lt;=0),"WeanAlt2","")
&amp;IFERROR(IF(AND((PP$33-PP35                                                                                     )&gt;(PP$33-PQ$33),(PP$33-PP35                                                                                     )&lt;=0),"Join-"    &amp;PP34,""),"")
&amp;IFERROR(IF(AND((PP$33-PP35-INDEX(Sheep!$V$358:$V$365,PP34,1))&gt;(PP$33-PQ$33),(PP$33-PP35-INDEX(Sheep!$V$358:$V$365,PP34,1))&lt;=0),"Scan-"  &amp;PP34,""),"")
&amp;IFERROR(IF(AND((PP$33-PP35-150                                                                            )&gt;(PP$33-PQ$33),(PP$33-PP35-150                                                                             )&lt;=0),"Birth-" &amp;PP34,""),"")
&amp;IFERROR(IF(AND((PP$33-PP35-150-Sheep!$R$351                                           )&gt;(PP$33-PQ$33),(PP$33-PP35-150-Sheep!$R$351                                            )&lt;=0),"Wean-"&amp;PP34,""),"")
&amp;IFERROR(IF(AND((PP$33-PP35-150-Sheep!$R$352                                           )&gt;(PP$33-PQ$33),(PP$33-PP35-150-Sheep!$R$352                                            )&lt;=0),"Alt1-"   &amp;PP34,""),"")
&amp;IFERROR(IF(AND((PP$33-PP35-150-Sheep!$R$353                                           )&gt;(PP$33-PQ$33),(PP$33-PP35-150-Sheep!$R$353                                            )&lt;=0),"Alt2-"   &amp;PP34,""),"")</f>
        <v/>
      </c>
      <c r="PQ36" s="274" t="str">
        <f xml:space="preserve">                    IF(AND((PQ$33                                  -Sheep!$N$248                               )&gt;(PQ$33-PR$33),(PQ$33                                  -Sheep!$N$248                                )&lt;=0),"Born","")
&amp;                   IF(AND((PQ$33-Sheep!$R$351-Sheep!$N$248                                )&gt;(PQ$33-PR$33),(PQ$33-Sheep!$R$351-Sheep!$N$248                                )&lt;=0),"WeanStd","")
&amp;                   IF(AND((PQ$33-Sheep!$R$352-Sheep!$N$248                                )&gt;(PQ$33-PR$33),(PQ$33-Sheep!$R$352-Sheep!$N$248                                )&lt;=0),"WeanAlt1","")
&amp;                   IF(AND((PQ$33-Sheep!$R$353-Sheep!$N$248                                )&gt;(PQ$33-PR$33),(PQ$33-Sheep!$R$353-Sheep!$N$248                                )&lt;=0),"WeanAlt2","")
&amp;IFERROR(IF(AND((PQ$33-PQ35                                                                                     )&gt;(PQ$33-PR$33),(PQ$33-PQ35                                                                                     )&lt;=0),"Join-"    &amp;PQ34,""),"")
&amp;IFERROR(IF(AND((PQ$33-PQ35-INDEX(Sheep!$V$358:$V$365,PQ34,1))&gt;(PQ$33-PR$33),(PQ$33-PQ35-INDEX(Sheep!$V$358:$V$365,PQ34,1))&lt;=0),"Scan-"  &amp;PQ34,""),"")
&amp;IFERROR(IF(AND((PQ$33-PQ35-150                                                                            )&gt;(PQ$33-PR$33),(PQ$33-PQ35-150                                                                             )&lt;=0),"Birth-" &amp;PQ34,""),"")
&amp;IFERROR(IF(AND((PQ$33-PQ35-150-Sheep!$R$351                                           )&gt;(PQ$33-PR$33),(PQ$33-PQ35-150-Sheep!$R$351                                            )&lt;=0),"Wean-"&amp;PQ34,""),"")
&amp;IFERROR(IF(AND((PQ$33-PQ35-150-Sheep!$R$352                                           )&gt;(PQ$33-PR$33),(PQ$33-PQ35-150-Sheep!$R$352                                            )&lt;=0),"Alt1-"   &amp;PQ34,""),"")
&amp;IFERROR(IF(AND((PQ$33-PQ35-150-Sheep!$R$353                                           )&gt;(PQ$33-PR$33),(PQ$33-PQ35-150-Sheep!$R$353                                            )&lt;=0),"Alt2-"   &amp;PQ34,""),"")</f>
        <v/>
      </c>
      <c r="PR36" s="274" t="str">
        <f xml:space="preserve">                    IF(AND((PR$33                                  -Sheep!$N$248                               )&gt;(PR$33-PS$33),(PR$33                                  -Sheep!$N$248                                )&lt;=0),"Born","")
&amp;                   IF(AND((PR$33-Sheep!$R$351-Sheep!$N$248                                )&gt;(PR$33-PS$33),(PR$33-Sheep!$R$351-Sheep!$N$248                                )&lt;=0),"WeanStd","")
&amp;                   IF(AND((PR$33-Sheep!$R$352-Sheep!$N$248                                )&gt;(PR$33-PS$33),(PR$33-Sheep!$R$352-Sheep!$N$248                                )&lt;=0),"WeanAlt1","")
&amp;                   IF(AND((PR$33-Sheep!$R$353-Sheep!$N$248                                )&gt;(PR$33-PS$33),(PR$33-Sheep!$R$353-Sheep!$N$248                                )&lt;=0),"WeanAlt2","")
&amp;IFERROR(IF(AND((PR$33-PR35                                                                                     )&gt;(PR$33-PS$33),(PR$33-PR35                                                                                     )&lt;=0),"Join-"    &amp;PR34,""),"")
&amp;IFERROR(IF(AND((PR$33-PR35-INDEX(Sheep!$V$358:$V$365,PR34,1))&gt;(PR$33-PS$33),(PR$33-PR35-INDEX(Sheep!$V$358:$V$365,PR34,1))&lt;=0),"Scan-"  &amp;PR34,""),"")
&amp;IFERROR(IF(AND((PR$33-PR35-150                                                                            )&gt;(PR$33-PS$33),(PR$33-PR35-150                                                                             )&lt;=0),"Birth-" &amp;PR34,""),"")
&amp;IFERROR(IF(AND((PR$33-PR35-150-Sheep!$R$351                                           )&gt;(PR$33-PS$33),(PR$33-PR35-150-Sheep!$R$351                                            )&lt;=0),"Wean-"&amp;PR34,""),"")
&amp;IFERROR(IF(AND((PR$33-PR35-150-Sheep!$R$352                                           )&gt;(PR$33-PS$33),(PR$33-PR35-150-Sheep!$R$352                                            )&lt;=0),"Alt1-"   &amp;PR34,""),"")
&amp;IFERROR(IF(AND((PR$33-PR35-150-Sheep!$R$353                                           )&gt;(PR$33-PS$33),(PR$33-PR35-150-Sheep!$R$353                                            )&lt;=0),"Alt2-"   &amp;PR34,""),"")</f>
        <v>Scan-8</v>
      </c>
      <c r="PS36" s="274" t="str">
        <f xml:space="preserve">                    IF(AND((PS$33                                  -Sheep!$N$248                               )&gt;(PS$33-PT$33),(PS$33                                  -Sheep!$N$248                                )&lt;=0),"Born","")
&amp;                   IF(AND((PS$33-Sheep!$R$351-Sheep!$N$248                                )&gt;(PS$33-PT$33),(PS$33-Sheep!$R$351-Sheep!$N$248                                )&lt;=0),"WeanStd","")
&amp;                   IF(AND((PS$33-Sheep!$R$352-Sheep!$N$248                                )&gt;(PS$33-PT$33),(PS$33-Sheep!$R$352-Sheep!$N$248                                )&lt;=0),"WeanAlt1","")
&amp;                   IF(AND((PS$33-Sheep!$R$353-Sheep!$N$248                                )&gt;(PS$33-PT$33),(PS$33-Sheep!$R$353-Sheep!$N$248                                )&lt;=0),"WeanAlt2","")
&amp;IFERROR(IF(AND((PS$33-PS35                                                                                     )&gt;(PS$33-PT$33),(PS$33-PS35                                                                                     )&lt;=0),"Join-"    &amp;PS34,""),"")
&amp;IFERROR(IF(AND((PS$33-PS35-INDEX(Sheep!$V$358:$V$365,PS34,1))&gt;(PS$33-PT$33),(PS$33-PS35-INDEX(Sheep!$V$358:$V$365,PS34,1))&lt;=0),"Scan-"  &amp;PS34,""),"")
&amp;IFERROR(IF(AND((PS$33-PS35-150                                                                            )&gt;(PS$33-PT$33),(PS$33-PS35-150                                                                             )&lt;=0),"Birth-" &amp;PS34,""),"")
&amp;IFERROR(IF(AND((PS$33-PS35-150-Sheep!$R$351                                           )&gt;(PS$33-PT$33),(PS$33-PS35-150-Sheep!$R$351                                            )&lt;=0),"Wean-"&amp;PS34,""),"")
&amp;IFERROR(IF(AND((PS$33-PS35-150-Sheep!$R$352                                           )&gt;(PS$33-PT$33),(PS$33-PS35-150-Sheep!$R$352                                            )&lt;=0),"Alt1-"   &amp;PS34,""),"")
&amp;IFERROR(IF(AND((PS$33-PS35-150-Sheep!$R$353                                           )&gt;(PS$33-PT$33),(PS$33-PS35-150-Sheep!$R$353                                            )&lt;=0),"Alt2-"   &amp;PS34,""),"")</f>
        <v/>
      </c>
      <c r="PT36" s="274" t="str">
        <f xml:space="preserve">                    IF(AND((PT$33                                  -Sheep!$N$248                               )&gt;(PT$33-PU$33),(PT$33                                  -Sheep!$N$248                                )&lt;=0),"Born","")
&amp;                   IF(AND((PT$33-Sheep!$R$351-Sheep!$N$248                                )&gt;(PT$33-PU$33),(PT$33-Sheep!$R$351-Sheep!$N$248                                )&lt;=0),"WeanStd","")
&amp;                   IF(AND((PT$33-Sheep!$R$352-Sheep!$N$248                                )&gt;(PT$33-PU$33),(PT$33-Sheep!$R$352-Sheep!$N$248                                )&lt;=0),"WeanAlt1","")
&amp;                   IF(AND((PT$33-Sheep!$R$353-Sheep!$N$248                                )&gt;(PT$33-PU$33),(PT$33-Sheep!$R$353-Sheep!$N$248                                )&lt;=0),"WeanAlt2","")
&amp;IFERROR(IF(AND((PT$33-PT35                                                                                     )&gt;(PT$33-PU$33),(PT$33-PT35                                                                                     )&lt;=0),"Join-"    &amp;PT34,""),"")
&amp;IFERROR(IF(AND((PT$33-PT35-INDEX(Sheep!$V$358:$V$365,PT34,1))&gt;(PT$33-PU$33),(PT$33-PT35-INDEX(Sheep!$V$358:$V$365,PT34,1))&lt;=0),"Scan-"  &amp;PT34,""),"")
&amp;IFERROR(IF(AND((PT$33-PT35-150                                                                            )&gt;(PT$33-PU$33),(PT$33-PT35-150                                                                             )&lt;=0),"Birth-" &amp;PT34,""),"")
&amp;IFERROR(IF(AND((PT$33-PT35-150-Sheep!$R$351                                           )&gt;(PT$33-PU$33),(PT$33-PT35-150-Sheep!$R$351                                            )&lt;=0),"Wean-"&amp;PT34,""),"")
&amp;IFERROR(IF(AND((PT$33-PT35-150-Sheep!$R$352                                           )&gt;(PT$33-PU$33),(PT$33-PT35-150-Sheep!$R$352                                            )&lt;=0),"Alt1-"   &amp;PT34,""),"")
&amp;IFERROR(IF(AND((PT$33-PT35-150-Sheep!$R$353                                           )&gt;(PT$33-PU$33),(PT$33-PT35-150-Sheep!$R$353                                            )&lt;=0),"Alt2-"   &amp;PT34,""),"")</f>
        <v/>
      </c>
      <c r="PU36" s="274" t="str">
        <f xml:space="preserve">                    IF(AND((PU$33                                  -Sheep!$N$248                               )&gt;(PU$33-PV$33),(PU$33                                  -Sheep!$N$248                                )&lt;=0),"Born","")
&amp;                   IF(AND((PU$33-Sheep!$R$351-Sheep!$N$248                                )&gt;(PU$33-PV$33),(PU$33-Sheep!$R$351-Sheep!$N$248                                )&lt;=0),"WeanStd","")
&amp;                   IF(AND((PU$33-Sheep!$R$352-Sheep!$N$248                                )&gt;(PU$33-PV$33),(PU$33-Sheep!$R$352-Sheep!$N$248                                )&lt;=0),"WeanAlt1","")
&amp;                   IF(AND((PU$33-Sheep!$R$353-Sheep!$N$248                                )&gt;(PU$33-PV$33),(PU$33-Sheep!$R$353-Sheep!$N$248                                )&lt;=0),"WeanAlt2","")
&amp;IFERROR(IF(AND((PU$33-PU35                                                                                     )&gt;(PU$33-PV$33),(PU$33-PU35                                                                                     )&lt;=0),"Join-"    &amp;PU34,""),"")
&amp;IFERROR(IF(AND((PU$33-PU35-INDEX(Sheep!$V$358:$V$365,PU34,1))&gt;(PU$33-PV$33),(PU$33-PU35-INDEX(Sheep!$V$358:$V$365,PU34,1))&lt;=0),"Scan-"  &amp;PU34,""),"")
&amp;IFERROR(IF(AND((PU$33-PU35-150                                                                            )&gt;(PU$33-PV$33),(PU$33-PU35-150                                                                             )&lt;=0),"Birth-" &amp;PU34,""),"")
&amp;IFERROR(IF(AND((PU$33-PU35-150-Sheep!$R$351                                           )&gt;(PU$33-PV$33),(PU$33-PU35-150-Sheep!$R$351                                            )&lt;=0),"Wean-"&amp;PU34,""),"")
&amp;IFERROR(IF(AND((PU$33-PU35-150-Sheep!$R$352                                           )&gt;(PU$33-PV$33),(PU$33-PU35-150-Sheep!$R$352                                            )&lt;=0),"Alt1-"   &amp;PU34,""),"")
&amp;IFERROR(IF(AND((PU$33-PU35-150-Sheep!$R$353                                           )&gt;(PU$33-PV$33),(PU$33-PU35-150-Sheep!$R$353                                            )&lt;=0),"Alt2-"   &amp;PU34,""),"")</f>
        <v/>
      </c>
      <c r="PV36" s="274" t="str">
        <f xml:space="preserve">                    IF(AND((PV$33                                  -Sheep!$N$248                               )&gt;(PV$33-PW$33),(PV$33                                  -Sheep!$N$248                                )&lt;=0),"Born","")
&amp;                   IF(AND((PV$33-Sheep!$R$351-Sheep!$N$248                                )&gt;(PV$33-PW$33),(PV$33-Sheep!$R$351-Sheep!$N$248                                )&lt;=0),"WeanStd","")
&amp;                   IF(AND((PV$33-Sheep!$R$352-Sheep!$N$248                                )&gt;(PV$33-PW$33),(PV$33-Sheep!$R$352-Sheep!$N$248                                )&lt;=0),"WeanAlt1","")
&amp;                   IF(AND((PV$33-Sheep!$R$353-Sheep!$N$248                                )&gt;(PV$33-PW$33),(PV$33-Sheep!$R$353-Sheep!$N$248                                )&lt;=0),"WeanAlt2","")
&amp;IFERROR(IF(AND((PV$33-PV35                                                                                     )&gt;(PV$33-PW$33),(PV$33-PV35                                                                                     )&lt;=0),"Join-"    &amp;PV34,""),"")
&amp;IFERROR(IF(AND((PV$33-PV35-INDEX(Sheep!$V$358:$V$365,PV34,1))&gt;(PV$33-PW$33),(PV$33-PV35-INDEX(Sheep!$V$358:$V$365,PV34,1))&lt;=0),"Scan-"  &amp;PV34,""),"")
&amp;IFERROR(IF(AND((PV$33-PV35-150                                                                            )&gt;(PV$33-PW$33),(PV$33-PV35-150                                                                             )&lt;=0),"Birth-" &amp;PV34,""),"")
&amp;IFERROR(IF(AND((PV$33-PV35-150-Sheep!$R$351                                           )&gt;(PV$33-PW$33),(PV$33-PV35-150-Sheep!$R$351                                            )&lt;=0),"Wean-"&amp;PV34,""),"")
&amp;IFERROR(IF(AND((PV$33-PV35-150-Sheep!$R$352                                           )&gt;(PV$33-PW$33),(PV$33-PV35-150-Sheep!$R$352                                            )&lt;=0),"Alt1-"   &amp;PV34,""),"")
&amp;IFERROR(IF(AND((PV$33-PV35-150-Sheep!$R$353                                           )&gt;(PV$33-PW$33),(PV$33-PV35-150-Sheep!$R$353                                            )&lt;=0),"Alt2-"   &amp;PV34,""),"")</f>
        <v/>
      </c>
      <c r="PW36" s="274" t="str">
        <f xml:space="preserve">                    IF(AND((PW$33                                  -Sheep!$N$248                               )&gt;(PW$33-PX$33),(PW$33                                  -Sheep!$N$248                                )&lt;=0),"Born","")
&amp;                   IF(AND((PW$33-Sheep!$R$351-Sheep!$N$248                                )&gt;(PW$33-PX$33),(PW$33-Sheep!$R$351-Sheep!$N$248                                )&lt;=0),"WeanStd","")
&amp;                   IF(AND((PW$33-Sheep!$R$352-Sheep!$N$248                                )&gt;(PW$33-PX$33),(PW$33-Sheep!$R$352-Sheep!$N$248                                )&lt;=0),"WeanAlt1","")
&amp;                   IF(AND((PW$33-Sheep!$R$353-Sheep!$N$248                                )&gt;(PW$33-PX$33),(PW$33-Sheep!$R$353-Sheep!$N$248                                )&lt;=0),"WeanAlt2","")
&amp;IFERROR(IF(AND((PW$33-PW35                                                                                     )&gt;(PW$33-PX$33),(PW$33-PW35                                                                                     )&lt;=0),"Join-"    &amp;PW34,""),"")
&amp;IFERROR(IF(AND((PW$33-PW35-INDEX(Sheep!$V$358:$V$365,PW34,1))&gt;(PW$33-PX$33),(PW$33-PW35-INDEX(Sheep!$V$358:$V$365,PW34,1))&lt;=0),"Scan-"  &amp;PW34,""),"")
&amp;IFERROR(IF(AND((PW$33-PW35-150                                                                            )&gt;(PW$33-PX$33),(PW$33-PW35-150                                                                             )&lt;=0),"Birth-" &amp;PW34,""),"")
&amp;IFERROR(IF(AND((PW$33-PW35-150-Sheep!$R$351                                           )&gt;(PW$33-PX$33),(PW$33-PW35-150-Sheep!$R$351                                            )&lt;=0),"Wean-"&amp;PW34,""),"")
&amp;IFERROR(IF(AND((PW$33-PW35-150-Sheep!$R$352                                           )&gt;(PW$33-PX$33),(PW$33-PW35-150-Sheep!$R$352                                            )&lt;=0),"Alt1-"   &amp;PW34,""),"")
&amp;IFERROR(IF(AND((PW$33-PW35-150-Sheep!$R$353                                           )&gt;(PW$33-PX$33),(PW$33-PW35-150-Sheep!$R$353                                            )&lt;=0),"Alt2-"   &amp;PW34,""),"")</f>
        <v/>
      </c>
      <c r="PX36" s="274" t="str">
        <f xml:space="preserve">                    IF(AND((PX$33                                  -Sheep!$N$248                               )&gt;(PX$33-PY$33),(PX$33                                  -Sheep!$N$248                                )&lt;=0),"Born","")
&amp;                   IF(AND((PX$33-Sheep!$R$351-Sheep!$N$248                                )&gt;(PX$33-PY$33),(PX$33-Sheep!$R$351-Sheep!$N$248                                )&lt;=0),"WeanStd","")
&amp;                   IF(AND((PX$33-Sheep!$R$352-Sheep!$N$248                                )&gt;(PX$33-PY$33),(PX$33-Sheep!$R$352-Sheep!$N$248                                )&lt;=0),"WeanAlt1","")
&amp;                   IF(AND((PX$33-Sheep!$R$353-Sheep!$N$248                                )&gt;(PX$33-PY$33),(PX$33-Sheep!$R$353-Sheep!$N$248                                )&lt;=0),"WeanAlt2","")
&amp;IFERROR(IF(AND((PX$33-PX35                                                                                     )&gt;(PX$33-PY$33),(PX$33-PX35                                                                                     )&lt;=0),"Join-"    &amp;PX34,""),"")
&amp;IFERROR(IF(AND((PX$33-PX35-INDEX(Sheep!$V$358:$V$365,PX34,1))&gt;(PX$33-PY$33),(PX$33-PX35-INDEX(Sheep!$V$358:$V$365,PX34,1))&lt;=0),"Scan-"  &amp;PX34,""),"")
&amp;IFERROR(IF(AND((PX$33-PX35-150                                                                            )&gt;(PX$33-PY$33),(PX$33-PX35-150                                                                             )&lt;=0),"Birth-" &amp;PX34,""),"")
&amp;IFERROR(IF(AND((PX$33-PX35-150-Sheep!$R$351                                           )&gt;(PX$33-PY$33),(PX$33-PX35-150-Sheep!$R$351                                            )&lt;=0),"Wean-"&amp;PX34,""),"")
&amp;IFERROR(IF(AND((PX$33-PX35-150-Sheep!$R$352                                           )&gt;(PX$33-PY$33),(PX$33-PX35-150-Sheep!$R$352                                            )&lt;=0),"Alt1-"   &amp;PX34,""),"")
&amp;IFERROR(IF(AND((PX$33-PX35-150-Sheep!$R$353                                           )&gt;(PX$33-PY$33),(PX$33-PX35-150-Sheep!$R$353                                            )&lt;=0),"Alt2-"   &amp;PX34,""),"")</f>
        <v/>
      </c>
      <c r="PY36" s="274" t="str">
        <f xml:space="preserve">                    IF(AND((PY$33                                  -Sheep!$N$248                               )&gt;(PY$33-PZ$33),(PY$33                                  -Sheep!$N$248                                )&lt;=0),"Born","")
&amp;                   IF(AND((PY$33-Sheep!$R$351-Sheep!$N$248                                )&gt;(PY$33-PZ$33),(PY$33-Sheep!$R$351-Sheep!$N$248                                )&lt;=0),"WeanStd","")
&amp;                   IF(AND((PY$33-Sheep!$R$352-Sheep!$N$248                                )&gt;(PY$33-PZ$33),(PY$33-Sheep!$R$352-Sheep!$N$248                                )&lt;=0),"WeanAlt1","")
&amp;                   IF(AND((PY$33-Sheep!$R$353-Sheep!$N$248                                )&gt;(PY$33-PZ$33),(PY$33-Sheep!$R$353-Sheep!$N$248                                )&lt;=0),"WeanAlt2","")
&amp;IFERROR(IF(AND((PY$33-PY35                                                                                     )&gt;(PY$33-PZ$33),(PY$33-PY35                                                                                     )&lt;=0),"Join-"    &amp;PY34,""),"")
&amp;IFERROR(IF(AND((PY$33-PY35-INDEX(Sheep!$V$358:$V$365,PY34,1))&gt;(PY$33-PZ$33),(PY$33-PY35-INDEX(Sheep!$V$358:$V$365,PY34,1))&lt;=0),"Scan-"  &amp;PY34,""),"")
&amp;IFERROR(IF(AND((PY$33-PY35-150                                                                            )&gt;(PY$33-PZ$33),(PY$33-PY35-150                                                                             )&lt;=0),"Birth-" &amp;PY34,""),"")
&amp;IFERROR(IF(AND((PY$33-PY35-150-Sheep!$R$351                                           )&gt;(PY$33-PZ$33),(PY$33-PY35-150-Sheep!$R$351                                            )&lt;=0),"Wean-"&amp;PY34,""),"")
&amp;IFERROR(IF(AND((PY$33-PY35-150-Sheep!$R$352                                           )&gt;(PY$33-PZ$33),(PY$33-PY35-150-Sheep!$R$352                                            )&lt;=0),"Alt1-"   &amp;PY34,""),"")
&amp;IFERROR(IF(AND((PY$33-PY35-150-Sheep!$R$353                                           )&gt;(PY$33-PZ$33),(PY$33-PY35-150-Sheep!$R$353                                            )&lt;=0),"Alt2-"   &amp;PY34,""),"")</f>
        <v/>
      </c>
      <c r="PZ36" s="274" t="str">
        <f xml:space="preserve">                    IF(AND((PZ$33                                  -Sheep!$N$248                               )&gt;(PZ$33-QA$33),(PZ$33                                  -Sheep!$N$248                                )&lt;=0),"Born","")
&amp;                   IF(AND((PZ$33-Sheep!$R$351-Sheep!$N$248                                )&gt;(PZ$33-QA$33),(PZ$33-Sheep!$R$351-Sheep!$N$248                                )&lt;=0),"WeanStd","")
&amp;                   IF(AND((PZ$33-Sheep!$R$352-Sheep!$N$248                                )&gt;(PZ$33-QA$33),(PZ$33-Sheep!$R$352-Sheep!$N$248                                )&lt;=0),"WeanAlt1","")
&amp;                   IF(AND((PZ$33-Sheep!$R$353-Sheep!$N$248                                )&gt;(PZ$33-QA$33),(PZ$33-Sheep!$R$353-Sheep!$N$248                                )&lt;=0),"WeanAlt2","")
&amp;IFERROR(IF(AND((PZ$33-PZ35                                                                                     )&gt;(PZ$33-QA$33),(PZ$33-PZ35                                                                                     )&lt;=0),"Join-"    &amp;PZ34,""),"")
&amp;IFERROR(IF(AND((PZ$33-PZ35-INDEX(Sheep!$V$358:$V$365,PZ34,1))&gt;(PZ$33-QA$33),(PZ$33-PZ35-INDEX(Sheep!$V$358:$V$365,PZ34,1))&lt;=0),"Scan-"  &amp;PZ34,""),"")
&amp;IFERROR(IF(AND((PZ$33-PZ35-150                                                                            )&gt;(PZ$33-QA$33),(PZ$33-PZ35-150                                                                             )&lt;=0),"Birth-" &amp;PZ34,""),"")
&amp;IFERROR(IF(AND((PZ$33-PZ35-150-Sheep!$R$351                                           )&gt;(PZ$33-QA$33),(PZ$33-PZ35-150-Sheep!$R$351                                            )&lt;=0),"Wean-"&amp;PZ34,""),"")
&amp;IFERROR(IF(AND((PZ$33-PZ35-150-Sheep!$R$352                                           )&gt;(PZ$33-QA$33),(PZ$33-PZ35-150-Sheep!$R$352                                            )&lt;=0),"Alt1-"   &amp;PZ34,""),"")
&amp;IFERROR(IF(AND((PZ$33-PZ35-150-Sheep!$R$353                                           )&gt;(PZ$33-QA$33),(PZ$33-PZ35-150-Sheep!$R$353                                            )&lt;=0),"Alt2-"   &amp;PZ34,""),"")</f>
        <v/>
      </c>
      <c r="QA36" s="274" t="str">
        <f xml:space="preserve">                    IF(AND((QA$33                                  -Sheep!$N$248                               )&gt;(QA$33-QB$33),(QA$33                                  -Sheep!$N$248                                )&lt;=0),"Born","")
&amp;                   IF(AND((QA$33-Sheep!$R$351-Sheep!$N$248                                )&gt;(QA$33-QB$33),(QA$33-Sheep!$R$351-Sheep!$N$248                                )&lt;=0),"WeanStd","")
&amp;                   IF(AND((QA$33-Sheep!$R$352-Sheep!$N$248                                )&gt;(QA$33-QB$33),(QA$33-Sheep!$R$352-Sheep!$N$248                                )&lt;=0),"WeanAlt1","")
&amp;                   IF(AND((QA$33-Sheep!$R$353-Sheep!$N$248                                )&gt;(QA$33-QB$33),(QA$33-Sheep!$R$353-Sheep!$N$248                                )&lt;=0),"WeanAlt2","")
&amp;IFERROR(IF(AND((QA$33-QA35                                                                                     )&gt;(QA$33-QB$33),(QA$33-QA35                                                                                     )&lt;=0),"Join-"    &amp;QA34,""),"")
&amp;IFERROR(IF(AND((QA$33-QA35-INDEX(Sheep!$V$358:$V$365,QA34,1))&gt;(QA$33-QB$33),(QA$33-QA35-INDEX(Sheep!$V$358:$V$365,QA34,1))&lt;=0),"Scan-"  &amp;QA34,""),"")
&amp;IFERROR(IF(AND((QA$33-QA35-150                                                                            )&gt;(QA$33-QB$33),(QA$33-QA35-150                                                                             )&lt;=0),"Birth-" &amp;QA34,""),"")
&amp;IFERROR(IF(AND((QA$33-QA35-150-Sheep!$R$351                                           )&gt;(QA$33-QB$33),(QA$33-QA35-150-Sheep!$R$351                                            )&lt;=0),"Wean-"&amp;QA34,""),"")
&amp;IFERROR(IF(AND((QA$33-QA35-150-Sheep!$R$352                                           )&gt;(QA$33-QB$33),(QA$33-QA35-150-Sheep!$R$352                                            )&lt;=0),"Alt1-"   &amp;QA34,""),"")
&amp;IFERROR(IF(AND((QA$33-QA35-150-Sheep!$R$353                                           )&gt;(QA$33-QB$33),(QA$33-QA35-150-Sheep!$R$353                                            )&lt;=0),"Alt2-"   &amp;QA34,""),"")</f>
        <v/>
      </c>
      <c r="QB36" s="274" t="str">
        <f xml:space="preserve">                    IF(AND((QB$33                                  -Sheep!$N$248                               )&gt;(QB$33-QC$33),(QB$33                                  -Sheep!$N$248                                )&lt;=0),"Born","")
&amp;                   IF(AND((QB$33-Sheep!$R$351-Sheep!$N$248                                )&gt;(QB$33-QC$33),(QB$33-Sheep!$R$351-Sheep!$N$248                                )&lt;=0),"WeanStd","")
&amp;                   IF(AND((QB$33-Sheep!$R$352-Sheep!$N$248                                )&gt;(QB$33-QC$33),(QB$33-Sheep!$R$352-Sheep!$N$248                                )&lt;=0),"WeanAlt1","")
&amp;                   IF(AND((QB$33-Sheep!$R$353-Sheep!$N$248                                )&gt;(QB$33-QC$33),(QB$33-Sheep!$R$353-Sheep!$N$248                                )&lt;=0),"WeanAlt2","")
&amp;IFERROR(IF(AND((QB$33-QB35                                                                                     )&gt;(QB$33-QC$33),(QB$33-QB35                                                                                     )&lt;=0),"Join-"    &amp;QB34,""),"")
&amp;IFERROR(IF(AND((QB$33-QB35-INDEX(Sheep!$V$358:$V$365,QB34,1))&gt;(QB$33-QC$33),(QB$33-QB35-INDEX(Sheep!$V$358:$V$365,QB34,1))&lt;=0),"Scan-"  &amp;QB34,""),"")
&amp;IFERROR(IF(AND((QB$33-QB35-150                                                                            )&gt;(QB$33-QC$33),(QB$33-QB35-150                                                                             )&lt;=0),"Birth-" &amp;QB34,""),"")
&amp;IFERROR(IF(AND((QB$33-QB35-150-Sheep!$R$351                                           )&gt;(QB$33-QC$33),(QB$33-QB35-150-Sheep!$R$351                                            )&lt;=0),"Wean-"&amp;QB34,""),"")
&amp;IFERROR(IF(AND((QB$33-QB35-150-Sheep!$R$352                                           )&gt;(QB$33-QC$33),(QB$33-QB35-150-Sheep!$R$352                                            )&lt;=0),"Alt1-"   &amp;QB34,""),"")
&amp;IFERROR(IF(AND((QB$33-QB35-150-Sheep!$R$353                                           )&gt;(QB$33-QC$33),(QB$33-QB35-150-Sheep!$R$353                                            )&lt;=0),"Alt2-"   &amp;QB34,""),"")</f>
        <v/>
      </c>
      <c r="QC36" s="274" t="str">
        <f xml:space="preserve">                    IF(AND((QC$33                                  -Sheep!$N$248                               )&gt;(QC$33-QD$33),(QC$33                                  -Sheep!$N$248                                )&lt;=0),"Born","")
&amp;                   IF(AND((QC$33-Sheep!$R$351-Sheep!$N$248                                )&gt;(QC$33-QD$33),(QC$33-Sheep!$R$351-Sheep!$N$248                                )&lt;=0),"WeanStd","")
&amp;                   IF(AND((QC$33-Sheep!$R$352-Sheep!$N$248                                )&gt;(QC$33-QD$33),(QC$33-Sheep!$R$352-Sheep!$N$248                                )&lt;=0),"WeanAlt1","")
&amp;                   IF(AND((QC$33-Sheep!$R$353-Sheep!$N$248                                )&gt;(QC$33-QD$33),(QC$33-Sheep!$R$353-Sheep!$N$248                                )&lt;=0),"WeanAlt2","")
&amp;IFERROR(IF(AND((QC$33-QC35                                                                                     )&gt;(QC$33-QD$33),(QC$33-QC35                                                                                     )&lt;=0),"Join-"    &amp;QC34,""),"")
&amp;IFERROR(IF(AND((QC$33-QC35-INDEX(Sheep!$V$358:$V$365,QC34,1))&gt;(QC$33-QD$33),(QC$33-QC35-INDEX(Sheep!$V$358:$V$365,QC34,1))&lt;=0),"Scan-"  &amp;QC34,""),"")
&amp;IFERROR(IF(AND((QC$33-QC35-150                                                                            )&gt;(QC$33-QD$33),(QC$33-QC35-150                                                                             )&lt;=0),"Birth-" &amp;QC34,""),"")
&amp;IFERROR(IF(AND((QC$33-QC35-150-Sheep!$R$351                                           )&gt;(QC$33-QD$33),(QC$33-QC35-150-Sheep!$R$351                                            )&lt;=0),"Wean-"&amp;QC34,""),"")
&amp;IFERROR(IF(AND((QC$33-QC35-150-Sheep!$R$352                                           )&gt;(QC$33-QD$33),(QC$33-QC35-150-Sheep!$R$352                                            )&lt;=0),"Alt1-"   &amp;QC34,""),"")
&amp;IFERROR(IF(AND((QC$33-QC35-150-Sheep!$R$353                                           )&gt;(QC$33-QD$33),(QC$33-QC35-150-Sheep!$R$353                                            )&lt;=0),"Alt2-"   &amp;QC34,""),"")</f>
        <v/>
      </c>
      <c r="QD36" s="274" t="str">
        <f xml:space="preserve">                    IF(AND((QD$33                                  -Sheep!$N$248                               )&gt;(QD$33-QE$33),(QD$33                                  -Sheep!$N$248                                )&lt;=0),"Born","")
&amp;                   IF(AND((QD$33-Sheep!$R$351-Sheep!$N$248                                )&gt;(QD$33-QE$33),(QD$33-Sheep!$R$351-Sheep!$N$248                                )&lt;=0),"WeanStd","")
&amp;                   IF(AND((QD$33-Sheep!$R$352-Sheep!$N$248                                )&gt;(QD$33-QE$33),(QD$33-Sheep!$R$352-Sheep!$N$248                                )&lt;=0),"WeanAlt1","")
&amp;                   IF(AND((QD$33-Sheep!$R$353-Sheep!$N$248                                )&gt;(QD$33-QE$33),(QD$33-Sheep!$R$353-Sheep!$N$248                                )&lt;=0),"WeanAlt2","")
&amp;IFERROR(IF(AND((QD$33-QD35                                                                                     )&gt;(QD$33-QE$33),(QD$33-QD35                                                                                     )&lt;=0),"Join-"    &amp;QD34,""),"")
&amp;IFERROR(IF(AND((QD$33-QD35-INDEX(Sheep!$V$358:$V$365,QD34,1))&gt;(QD$33-QE$33),(QD$33-QD35-INDEX(Sheep!$V$358:$V$365,QD34,1))&lt;=0),"Scan-"  &amp;QD34,""),"")
&amp;IFERROR(IF(AND((QD$33-QD35-150                                                                            )&gt;(QD$33-QE$33),(QD$33-QD35-150                                                                             )&lt;=0),"Birth-" &amp;QD34,""),"")
&amp;IFERROR(IF(AND((QD$33-QD35-150-Sheep!$R$351                                           )&gt;(QD$33-QE$33),(QD$33-QD35-150-Sheep!$R$351                                            )&lt;=0),"Wean-"&amp;QD34,""),"")
&amp;IFERROR(IF(AND((QD$33-QD35-150-Sheep!$R$352                                           )&gt;(QD$33-QE$33),(QD$33-QD35-150-Sheep!$R$352                                            )&lt;=0),"Alt1-"   &amp;QD34,""),"")
&amp;IFERROR(IF(AND((QD$33-QD35-150-Sheep!$R$353                                           )&gt;(QD$33-QE$33),(QD$33-QD35-150-Sheep!$R$353                                            )&lt;=0),"Alt2-"   &amp;QD34,""),"")</f>
        <v>Birth-8</v>
      </c>
      <c r="QE36" s="274" t="str">
        <f xml:space="preserve">                    IF(AND((QE$33                                  -Sheep!$N$248                               )&gt;(QE$33-QF$33),(QE$33                                  -Sheep!$N$248                                )&lt;=0),"Born","")
&amp;                   IF(AND((QE$33-Sheep!$R$351-Sheep!$N$248                                )&gt;(QE$33-QF$33),(QE$33-Sheep!$R$351-Sheep!$N$248                                )&lt;=0),"WeanStd","")
&amp;                   IF(AND((QE$33-Sheep!$R$352-Sheep!$N$248                                )&gt;(QE$33-QF$33),(QE$33-Sheep!$R$352-Sheep!$N$248                                )&lt;=0),"WeanAlt1","")
&amp;                   IF(AND((QE$33-Sheep!$R$353-Sheep!$N$248                                )&gt;(QE$33-QF$33),(QE$33-Sheep!$R$353-Sheep!$N$248                                )&lt;=0),"WeanAlt2","")
&amp;IFERROR(IF(AND((QE$33-QE35                                                                                     )&gt;(QE$33-QF$33),(QE$33-QE35                                                                                     )&lt;=0),"Join-"    &amp;QE34,""),"")
&amp;IFERROR(IF(AND((QE$33-QE35-INDEX(Sheep!$V$358:$V$365,QE34,1))&gt;(QE$33-QF$33),(QE$33-QE35-INDEX(Sheep!$V$358:$V$365,QE34,1))&lt;=0),"Scan-"  &amp;QE34,""),"")
&amp;IFERROR(IF(AND((QE$33-QE35-150                                                                            )&gt;(QE$33-QF$33),(QE$33-QE35-150                                                                             )&lt;=0),"Birth-" &amp;QE34,""),"")
&amp;IFERROR(IF(AND((QE$33-QE35-150-Sheep!$R$351                                           )&gt;(QE$33-QF$33),(QE$33-QE35-150-Sheep!$R$351                                            )&lt;=0),"Wean-"&amp;QE34,""),"")
&amp;IFERROR(IF(AND((QE$33-QE35-150-Sheep!$R$352                                           )&gt;(QE$33-QF$33),(QE$33-QE35-150-Sheep!$R$352                                            )&lt;=0),"Alt1-"   &amp;QE34,""),"")
&amp;IFERROR(IF(AND((QE$33-QE35-150-Sheep!$R$353                                           )&gt;(QE$33-QF$33),(QE$33-QE35-150-Sheep!$R$353                                            )&lt;=0),"Alt2-"   &amp;QE34,""),"")</f>
        <v/>
      </c>
      <c r="QF36" s="274" t="str">
        <f xml:space="preserve">                    IF(AND((QF$33                                  -Sheep!$N$248                               )&gt;(QF$33-QG$33),(QF$33                                  -Sheep!$N$248                                )&lt;=0),"Born","")
&amp;                   IF(AND((QF$33-Sheep!$R$351-Sheep!$N$248                                )&gt;(QF$33-QG$33),(QF$33-Sheep!$R$351-Sheep!$N$248                                )&lt;=0),"WeanStd","")
&amp;                   IF(AND((QF$33-Sheep!$R$352-Sheep!$N$248                                )&gt;(QF$33-QG$33),(QF$33-Sheep!$R$352-Sheep!$N$248                                )&lt;=0),"WeanAlt1","")
&amp;                   IF(AND((QF$33-Sheep!$R$353-Sheep!$N$248                                )&gt;(QF$33-QG$33),(QF$33-Sheep!$R$353-Sheep!$N$248                                )&lt;=0),"WeanAlt2","")
&amp;IFERROR(IF(AND((QF$33-QF35                                                                                     )&gt;(QF$33-QG$33),(QF$33-QF35                                                                                     )&lt;=0),"Join-"    &amp;QF34,""),"")
&amp;IFERROR(IF(AND((QF$33-QF35-INDEX(Sheep!$V$358:$V$365,QF34,1))&gt;(QF$33-QG$33),(QF$33-QF35-INDEX(Sheep!$V$358:$V$365,QF34,1))&lt;=0),"Scan-"  &amp;QF34,""),"")
&amp;IFERROR(IF(AND((QF$33-QF35-150                                                                            )&gt;(QF$33-QG$33),(QF$33-QF35-150                                                                             )&lt;=0),"Birth-" &amp;QF34,""),"")
&amp;IFERROR(IF(AND((QF$33-QF35-150-Sheep!$R$351                                           )&gt;(QF$33-QG$33),(QF$33-QF35-150-Sheep!$R$351                                            )&lt;=0),"Wean-"&amp;QF34,""),"")
&amp;IFERROR(IF(AND((QF$33-QF35-150-Sheep!$R$352                                           )&gt;(QF$33-QG$33),(QF$33-QF35-150-Sheep!$R$352                                            )&lt;=0),"Alt1-"   &amp;QF34,""),"")
&amp;IFERROR(IF(AND((QF$33-QF35-150-Sheep!$R$353                                           )&gt;(QF$33-QG$33),(QF$33-QF35-150-Sheep!$R$353                                            )&lt;=0),"Alt2-"   &amp;QF34,""),"")</f>
        <v/>
      </c>
      <c r="QG36" s="274" t="str">
        <f xml:space="preserve">                    IF(AND((QG$33                                  -Sheep!$N$248                               )&gt;(QG$33-QH$33),(QG$33                                  -Sheep!$N$248                                )&lt;=0),"Born","")
&amp;                   IF(AND((QG$33-Sheep!$R$351-Sheep!$N$248                                )&gt;(QG$33-QH$33),(QG$33-Sheep!$R$351-Sheep!$N$248                                )&lt;=0),"WeanStd","")
&amp;                   IF(AND((QG$33-Sheep!$R$352-Sheep!$N$248                                )&gt;(QG$33-QH$33),(QG$33-Sheep!$R$352-Sheep!$N$248                                )&lt;=0),"WeanAlt1","")
&amp;                   IF(AND((QG$33-Sheep!$R$353-Sheep!$N$248                                )&gt;(QG$33-QH$33),(QG$33-Sheep!$R$353-Sheep!$N$248                                )&lt;=0),"WeanAlt2","")
&amp;IFERROR(IF(AND((QG$33-QG35                                                                                     )&gt;(QG$33-QH$33),(QG$33-QG35                                                                                     )&lt;=0),"Join-"    &amp;QG34,""),"")
&amp;IFERROR(IF(AND((QG$33-QG35-INDEX(Sheep!$V$358:$V$365,QG34,1))&gt;(QG$33-QH$33),(QG$33-QG35-INDEX(Sheep!$V$358:$V$365,QG34,1))&lt;=0),"Scan-"  &amp;QG34,""),"")
&amp;IFERROR(IF(AND((QG$33-QG35-150                                                                            )&gt;(QG$33-QH$33),(QG$33-QG35-150                                                                             )&lt;=0),"Birth-" &amp;QG34,""),"")
&amp;IFERROR(IF(AND((QG$33-QG35-150-Sheep!$R$351                                           )&gt;(QG$33-QH$33),(QG$33-QG35-150-Sheep!$R$351                                            )&lt;=0),"Wean-"&amp;QG34,""),"")
&amp;IFERROR(IF(AND((QG$33-QG35-150-Sheep!$R$352                                           )&gt;(QG$33-QH$33),(QG$33-QG35-150-Sheep!$R$352                                            )&lt;=0),"Alt1-"   &amp;QG34,""),"")
&amp;IFERROR(IF(AND((QG$33-QG35-150-Sheep!$R$353                                           )&gt;(QG$33-QH$33),(QG$33-QG35-150-Sheep!$R$353                                            )&lt;=0),"Alt2-"   &amp;QG34,""),"")</f>
        <v/>
      </c>
      <c r="QH36" s="274" t="str">
        <f xml:space="preserve">                    IF(AND((QH$33                                  -Sheep!$N$248                               )&gt;(QH$33-QI$33),(QH$33                                  -Sheep!$N$248                                )&lt;=0),"Born","")
&amp;                   IF(AND((QH$33-Sheep!$R$351-Sheep!$N$248                                )&gt;(QH$33-QI$33),(QH$33-Sheep!$R$351-Sheep!$N$248                                )&lt;=0),"WeanStd","")
&amp;                   IF(AND((QH$33-Sheep!$R$352-Sheep!$N$248                                )&gt;(QH$33-QI$33),(QH$33-Sheep!$R$352-Sheep!$N$248                                )&lt;=0),"WeanAlt1","")
&amp;                   IF(AND((QH$33-Sheep!$R$353-Sheep!$N$248                                )&gt;(QH$33-QI$33),(QH$33-Sheep!$R$353-Sheep!$N$248                                )&lt;=0),"WeanAlt2","")
&amp;IFERROR(IF(AND((QH$33-QH35                                                                                     )&gt;(QH$33-QI$33),(QH$33-QH35                                                                                     )&lt;=0),"Join-"    &amp;QH34,""),"")
&amp;IFERROR(IF(AND((QH$33-QH35-INDEX(Sheep!$V$358:$V$365,QH34,1))&gt;(QH$33-QI$33),(QH$33-QH35-INDEX(Sheep!$V$358:$V$365,QH34,1))&lt;=0),"Scan-"  &amp;QH34,""),"")
&amp;IFERROR(IF(AND((QH$33-QH35-150                                                                            )&gt;(QH$33-QI$33),(QH$33-QH35-150                                                                             )&lt;=0),"Birth-" &amp;QH34,""),"")
&amp;IFERROR(IF(AND((QH$33-QH35-150-Sheep!$R$351                                           )&gt;(QH$33-QI$33),(QH$33-QH35-150-Sheep!$R$351                                            )&lt;=0),"Wean-"&amp;QH34,""),"")
&amp;IFERROR(IF(AND((QH$33-QH35-150-Sheep!$R$352                                           )&gt;(QH$33-QI$33),(QH$33-QH35-150-Sheep!$R$352                                            )&lt;=0),"Alt1-"   &amp;QH34,""),"")
&amp;IFERROR(IF(AND((QH$33-QH35-150-Sheep!$R$353                                           )&gt;(QH$33-QI$33),(QH$33-QH35-150-Sheep!$R$353                                            )&lt;=0),"Alt2-"   &amp;QH34,""),"")</f>
        <v/>
      </c>
      <c r="QI36" s="274" t="str">
        <f xml:space="preserve">                    IF(AND((QI$33                                  -Sheep!$N$248                               )&gt;(QI$33-QJ$33),(QI$33                                  -Sheep!$N$248                                )&lt;=0),"Born","")
&amp;                   IF(AND((QI$33-Sheep!$R$351-Sheep!$N$248                                )&gt;(QI$33-QJ$33),(QI$33-Sheep!$R$351-Sheep!$N$248                                )&lt;=0),"WeanStd","")
&amp;                   IF(AND((QI$33-Sheep!$R$352-Sheep!$N$248                                )&gt;(QI$33-QJ$33),(QI$33-Sheep!$R$352-Sheep!$N$248                                )&lt;=0),"WeanAlt1","")
&amp;                   IF(AND((QI$33-Sheep!$R$353-Sheep!$N$248                                )&gt;(QI$33-QJ$33),(QI$33-Sheep!$R$353-Sheep!$N$248                                )&lt;=0),"WeanAlt2","")
&amp;IFERROR(IF(AND((QI$33-QI35                                                                                     )&gt;(QI$33-QJ$33),(QI$33-QI35                                                                                     )&lt;=0),"Join-"    &amp;QI34,""),"")
&amp;IFERROR(IF(AND((QI$33-QI35-INDEX(Sheep!$V$358:$V$365,QI34,1))&gt;(QI$33-QJ$33),(QI$33-QI35-INDEX(Sheep!$V$358:$V$365,QI34,1))&lt;=0),"Scan-"  &amp;QI34,""),"")
&amp;IFERROR(IF(AND((QI$33-QI35-150                                                                            )&gt;(QI$33-QJ$33),(QI$33-QI35-150                                                                             )&lt;=0),"Birth-" &amp;QI34,""),"")
&amp;IFERROR(IF(AND((QI$33-QI35-150-Sheep!$R$351                                           )&gt;(QI$33-QJ$33),(QI$33-QI35-150-Sheep!$R$351                                            )&lt;=0),"Wean-"&amp;QI34,""),"")
&amp;IFERROR(IF(AND((QI$33-QI35-150-Sheep!$R$352                                           )&gt;(QI$33-QJ$33),(QI$33-QI35-150-Sheep!$R$352                                            )&lt;=0),"Alt1-"   &amp;QI34,""),"")
&amp;IFERROR(IF(AND((QI$33-QI35-150-Sheep!$R$353                                           )&gt;(QI$33-QJ$33),(QI$33-QI35-150-Sheep!$R$353                                            )&lt;=0),"Alt2-"   &amp;QI34,""),"")</f>
        <v/>
      </c>
      <c r="QJ36" s="274" t="str">
        <f xml:space="preserve">                    IF(AND((QJ$33                                  -Sheep!$N$248                               )&gt;(QJ$33-QK$33),(QJ$33                                  -Sheep!$N$248                                )&lt;=0),"Born","")
&amp;                   IF(AND((QJ$33-Sheep!$R$351-Sheep!$N$248                                )&gt;(QJ$33-QK$33),(QJ$33-Sheep!$R$351-Sheep!$N$248                                )&lt;=0),"WeanStd","")
&amp;                   IF(AND((QJ$33-Sheep!$R$352-Sheep!$N$248                                )&gt;(QJ$33-QK$33),(QJ$33-Sheep!$R$352-Sheep!$N$248                                )&lt;=0),"WeanAlt1","")
&amp;                   IF(AND((QJ$33-Sheep!$R$353-Sheep!$N$248                                )&gt;(QJ$33-QK$33),(QJ$33-Sheep!$R$353-Sheep!$N$248                                )&lt;=0),"WeanAlt2","")
&amp;IFERROR(IF(AND((QJ$33-QJ35                                                                                     )&gt;(QJ$33-QK$33),(QJ$33-QJ35                                                                                     )&lt;=0),"Join-"    &amp;QJ34,""),"")
&amp;IFERROR(IF(AND((QJ$33-QJ35-INDEX(Sheep!$V$358:$V$365,QJ34,1))&gt;(QJ$33-QK$33),(QJ$33-QJ35-INDEX(Sheep!$V$358:$V$365,QJ34,1))&lt;=0),"Scan-"  &amp;QJ34,""),"")
&amp;IFERROR(IF(AND((QJ$33-QJ35-150                                                                            )&gt;(QJ$33-QK$33),(QJ$33-QJ35-150                                                                             )&lt;=0),"Birth-" &amp;QJ34,""),"")
&amp;IFERROR(IF(AND((QJ$33-QJ35-150-Sheep!$R$351                                           )&gt;(QJ$33-QK$33),(QJ$33-QJ35-150-Sheep!$R$351                                            )&lt;=0),"Wean-"&amp;QJ34,""),"")
&amp;IFERROR(IF(AND((QJ$33-QJ35-150-Sheep!$R$352                                           )&gt;(QJ$33-QK$33),(QJ$33-QJ35-150-Sheep!$R$352                                            )&lt;=0),"Alt1-"   &amp;QJ34,""),"")
&amp;IFERROR(IF(AND((QJ$33-QJ35-150-Sheep!$R$353                                           )&gt;(QJ$33-QK$33),(QJ$33-QJ35-150-Sheep!$R$353                                            )&lt;=0),"Alt2-"   &amp;QJ34,""),"")</f>
        <v/>
      </c>
      <c r="QK36" s="274" t="str">
        <f xml:space="preserve">                    IF(AND((QK$33                                  -Sheep!$N$248                               )&gt;(QK$33-QL$33),(QK$33                                  -Sheep!$N$248                                )&lt;=0),"Born","")
&amp;                   IF(AND((QK$33-Sheep!$R$351-Sheep!$N$248                                )&gt;(QK$33-QL$33),(QK$33-Sheep!$R$351-Sheep!$N$248                                )&lt;=0),"WeanStd","")
&amp;                   IF(AND((QK$33-Sheep!$R$352-Sheep!$N$248                                )&gt;(QK$33-QL$33),(QK$33-Sheep!$R$352-Sheep!$N$248                                )&lt;=0),"WeanAlt1","")
&amp;                   IF(AND((QK$33-Sheep!$R$353-Sheep!$N$248                                )&gt;(QK$33-QL$33),(QK$33-Sheep!$R$353-Sheep!$N$248                                )&lt;=0),"WeanAlt2","")
&amp;IFERROR(IF(AND((QK$33-QK35                                                                                     )&gt;(QK$33-QL$33),(QK$33-QK35                                                                                     )&lt;=0),"Join-"    &amp;QK34,""),"")
&amp;IFERROR(IF(AND((QK$33-QK35-INDEX(Sheep!$V$358:$V$365,QK34,1))&gt;(QK$33-QL$33),(QK$33-QK35-INDEX(Sheep!$V$358:$V$365,QK34,1))&lt;=0),"Scan-"  &amp;QK34,""),"")
&amp;IFERROR(IF(AND((QK$33-QK35-150                                                                            )&gt;(QK$33-QL$33),(QK$33-QK35-150                                                                             )&lt;=0),"Birth-" &amp;QK34,""),"")
&amp;IFERROR(IF(AND((QK$33-QK35-150-Sheep!$R$351                                           )&gt;(QK$33-QL$33),(QK$33-QK35-150-Sheep!$R$351                                            )&lt;=0),"Wean-"&amp;QK34,""),"")
&amp;IFERROR(IF(AND((QK$33-QK35-150-Sheep!$R$352                                           )&gt;(QK$33-QL$33),(QK$33-QK35-150-Sheep!$R$352                                            )&lt;=0),"Alt1-"   &amp;QK34,""),"")
&amp;IFERROR(IF(AND((QK$33-QK35-150-Sheep!$R$353                                           )&gt;(QK$33-QL$33),(QK$33-QK35-150-Sheep!$R$353                                            )&lt;=0),"Alt2-"   &amp;QK34,""),"")</f>
        <v/>
      </c>
      <c r="QL36" s="274" t="str">
        <f xml:space="preserve">                    IF(AND((QL$33                                  -Sheep!$N$248                               )&gt;(QL$33-QM$33),(QL$33                                  -Sheep!$N$248                                )&lt;=0),"Born","")
&amp;                   IF(AND((QL$33-Sheep!$R$351-Sheep!$N$248                                )&gt;(QL$33-QM$33),(QL$33-Sheep!$R$351-Sheep!$N$248                                )&lt;=0),"WeanStd","")
&amp;                   IF(AND((QL$33-Sheep!$R$352-Sheep!$N$248                                )&gt;(QL$33-QM$33),(QL$33-Sheep!$R$352-Sheep!$N$248                                )&lt;=0),"WeanAlt1","")
&amp;                   IF(AND((QL$33-Sheep!$R$353-Sheep!$N$248                                )&gt;(QL$33-QM$33),(QL$33-Sheep!$R$353-Sheep!$N$248                                )&lt;=0),"WeanAlt2","")
&amp;IFERROR(IF(AND((QL$33-QL35                                                                                     )&gt;(QL$33-QM$33),(QL$33-QL35                                                                                     )&lt;=0),"Join-"    &amp;QL34,""),"")
&amp;IFERROR(IF(AND((QL$33-QL35-INDEX(Sheep!$V$358:$V$365,QL34,1))&gt;(QL$33-QM$33),(QL$33-QL35-INDEX(Sheep!$V$358:$V$365,QL34,1))&lt;=0),"Scan-"  &amp;QL34,""),"")
&amp;IFERROR(IF(AND((QL$33-QL35-150                                                                            )&gt;(QL$33-QM$33),(QL$33-QL35-150                                                                             )&lt;=0),"Birth-" &amp;QL34,""),"")
&amp;IFERROR(IF(AND((QL$33-QL35-150-Sheep!$R$351                                           )&gt;(QL$33-QM$33),(QL$33-QL35-150-Sheep!$R$351                                            )&lt;=0),"Wean-"&amp;QL34,""),"")
&amp;IFERROR(IF(AND((QL$33-QL35-150-Sheep!$R$352                                           )&gt;(QL$33-QM$33),(QL$33-QL35-150-Sheep!$R$352                                            )&lt;=0),"Alt1-"   &amp;QL34,""),"")
&amp;IFERROR(IF(AND((QL$33-QL35-150-Sheep!$R$353                                           )&gt;(QL$33-QM$33),(QL$33-QL35-150-Sheep!$R$353                                            )&lt;=0),"Alt2-"   &amp;QL34,""),"")</f>
        <v/>
      </c>
      <c r="QM36" s="274" t="str">
        <f xml:space="preserve">                    IF(AND((QM$33                                  -Sheep!$N$248                               )&gt;(QM$33-QN$33),(QM$33                                  -Sheep!$N$248                                )&lt;=0),"Born","")
&amp;                   IF(AND((QM$33-Sheep!$R$351-Sheep!$N$248                                )&gt;(QM$33-QN$33),(QM$33-Sheep!$R$351-Sheep!$N$248                                )&lt;=0),"WeanStd","")
&amp;                   IF(AND((QM$33-Sheep!$R$352-Sheep!$N$248                                )&gt;(QM$33-QN$33),(QM$33-Sheep!$R$352-Sheep!$N$248                                )&lt;=0),"WeanAlt1","")
&amp;                   IF(AND((QM$33-Sheep!$R$353-Sheep!$N$248                                )&gt;(QM$33-QN$33),(QM$33-Sheep!$R$353-Sheep!$N$248                                )&lt;=0),"WeanAlt2","")
&amp;IFERROR(IF(AND((QM$33-QM35                                                                                     )&gt;(QM$33-QN$33),(QM$33-QM35                                                                                     )&lt;=0),"Join-"    &amp;QM34,""),"")
&amp;IFERROR(IF(AND((QM$33-QM35-INDEX(Sheep!$V$358:$V$365,QM34,1))&gt;(QM$33-QN$33),(QM$33-QM35-INDEX(Sheep!$V$358:$V$365,QM34,1))&lt;=0),"Scan-"  &amp;QM34,""),"")
&amp;IFERROR(IF(AND((QM$33-QM35-150                                                                            )&gt;(QM$33-QN$33),(QM$33-QM35-150                                                                             )&lt;=0),"Birth-" &amp;QM34,""),"")
&amp;IFERROR(IF(AND((QM$33-QM35-150-Sheep!$R$351                                           )&gt;(QM$33-QN$33),(QM$33-QM35-150-Sheep!$R$351                                            )&lt;=0),"Wean-"&amp;QM34,""),"")
&amp;IFERROR(IF(AND((QM$33-QM35-150-Sheep!$R$352                                           )&gt;(QM$33-QN$33),(QM$33-QM35-150-Sheep!$R$352                                            )&lt;=0),"Alt1-"   &amp;QM34,""),"")
&amp;IFERROR(IF(AND((QM$33-QM35-150-Sheep!$R$353                                           )&gt;(QM$33-QN$33),(QM$33-QM35-150-Sheep!$R$353                                            )&lt;=0),"Alt2-"   &amp;QM34,""),"")</f>
        <v/>
      </c>
      <c r="QN36" s="274" t="str">
        <f xml:space="preserve">                    IF(AND((QN$33                                  -Sheep!$N$248                               )&gt;(QN$33-QO$33),(QN$33                                  -Sheep!$N$248                                )&lt;=0),"Born","")
&amp;                   IF(AND((QN$33-Sheep!$R$351-Sheep!$N$248                                )&gt;(QN$33-QO$33),(QN$33-Sheep!$R$351-Sheep!$N$248                                )&lt;=0),"WeanStd","")
&amp;                   IF(AND((QN$33-Sheep!$R$352-Sheep!$N$248                                )&gt;(QN$33-QO$33),(QN$33-Sheep!$R$352-Sheep!$N$248                                )&lt;=0),"WeanAlt1","")
&amp;                   IF(AND((QN$33-Sheep!$R$353-Sheep!$N$248                                )&gt;(QN$33-QO$33),(QN$33-Sheep!$R$353-Sheep!$N$248                                )&lt;=0),"WeanAlt2","")
&amp;IFERROR(IF(AND((QN$33-QN35                                                                                     )&gt;(QN$33-QO$33),(QN$33-QN35                                                                                     )&lt;=0),"Join-"    &amp;QN34,""),"")
&amp;IFERROR(IF(AND((QN$33-QN35-INDEX(Sheep!$V$358:$V$365,QN34,1))&gt;(QN$33-QO$33),(QN$33-QN35-INDEX(Sheep!$V$358:$V$365,QN34,1))&lt;=0),"Scan-"  &amp;QN34,""),"")
&amp;IFERROR(IF(AND((QN$33-QN35-150                                                                            )&gt;(QN$33-QO$33),(QN$33-QN35-150                                                                             )&lt;=0),"Birth-" &amp;QN34,""),"")
&amp;IFERROR(IF(AND((QN$33-QN35-150-Sheep!$R$351                                           )&gt;(QN$33-QO$33),(QN$33-QN35-150-Sheep!$R$351                                            )&lt;=0),"Wean-"&amp;QN34,""),"")
&amp;IFERROR(IF(AND((QN$33-QN35-150-Sheep!$R$352                                           )&gt;(QN$33-QO$33),(QN$33-QN35-150-Sheep!$R$352                                            )&lt;=0),"Alt1-"   &amp;QN34,""),"")
&amp;IFERROR(IF(AND((QN$33-QN35-150-Sheep!$R$353                                           )&gt;(QN$33-QO$33),(QN$33-QN35-150-Sheep!$R$353                                            )&lt;=0),"Alt2-"   &amp;QN34,""),"")</f>
        <v/>
      </c>
      <c r="QO36" s="274" t="str">
        <f xml:space="preserve">                    IF(AND((QO$33                                  -Sheep!$N$248                               )&gt;(QO$33-QP$33),(QO$33                                  -Sheep!$N$248                                )&lt;=0),"Born","")
&amp;                   IF(AND((QO$33-Sheep!$R$351-Sheep!$N$248                                )&gt;(QO$33-QP$33),(QO$33-Sheep!$R$351-Sheep!$N$248                                )&lt;=0),"WeanStd","")
&amp;                   IF(AND((QO$33-Sheep!$R$352-Sheep!$N$248                                )&gt;(QO$33-QP$33),(QO$33-Sheep!$R$352-Sheep!$N$248                                )&lt;=0),"WeanAlt1","")
&amp;                   IF(AND((QO$33-Sheep!$R$353-Sheep!$N$248                                )&gt;(QO$33-QP$33),(QO$33-Sheep!$R$353-Sheep!$N$248                                )&lt;=0),"WeanAlt2","")
&amp;IFERROR(IF(AND((QO$33-QO35                                                                                     )&gt;(QO$33-QP$33),(QO$33-QO35                                                                                     )&lt;=0),"Join-"    &amp;QO34,""),"")
&amp;IFERROR(IF(AND((QO$33-QO35-INDEX(Sheep!$V$358:$V$365,QO34,1))&gt;(QO$33-QP$33),(QO$33-QO35-INDEX(Sheep!$V$358:$V$365,QO34,1))&lt;=0),"Scan-"  &amp;QO34,""),"")
&amp;IFERROR(IF(AND((QO$33-QO35-150                                                                            )&gt;(QO$33-QP$33),(QO$33-QO35-150                                                                             )&lt;=0),"Birth-" &amp;QO34,""),"")
&amp;IFERROR(IF(AND((QO$33-QO35-150-Sheep!$R$351                                           )&gt;(QO$33-QP$33),(QO$33-QO35-150-Sheep!$R$351                                            )&lt;=0),"Wean-"&amp;QO34,""),"")
&amp;IFERROR(IF(AND((QO$33-QO35-150-Sheep!$R$352                                           )&gt;(QO$33-QP$33),(QO$33-QO35-150-Sheep!$R$352                                            )&lt;=0),"Alt1-"   &amp;QO34,""),"")
&amp;IFERROR(IF(AND((QO$33-QO35-150-Sheep!$R$353                                           )&gt;(QO$33-QP$33),(QO$33-QO35-150-Sheep!$R$353                                            )&lt;=0),"Alt2-"   &amp;QO34,""),"")</f>
        <v/>
      </c>
      <c r="QP36" s="274" t="str">
        <f xml:space="preserve">                    IF(AND((QP$33                                  -Sheep!$N$248                               )&gt;(QP$33-QQ$33),(QP$33                                  -Sheep!$N$248                                )&lt;=0),"Born","")
&amp;                   IF(AND((QP$33-Sheep!$R$351-Sheep!$N$248                                )&gt;(QP$33-QQ$33),(QP$33-Sheep!$R$351-Sheep!$N$248                                )&lt;=0),"WeanStd","")
&amp;                   IF(AND((QP$33-Sheep!$R$352-Sheep!$N$248                                )&gt;(QP$33-QQ$33),(QP$33-Sheep!$R$352-Sheep!$N$248                                )&lt;=0),"WeanAlt1","")
&amp;                   IF(AND((QP$33-Sheep!$R$353-Sheep!$N$248                                )&gt;(QP$33-QQ$33),(QP$33-Sheep!$R$353-Sheep!$N$248                                )&lt;=0),"WeanAlt2","")
&amp;IFERROR(IF(AND((QP$33-QP35                                                                                     )&gt;(QP$33-QQ$33),(QP$33-QP35                                                                                     )&lt;=0),"Join-"    &amp;QP34,""),"")
&amp;IFERROR(IF(AND((QP$33-QP35-INDEX(Sheep!$V$358:$V$365,QP34,1))&gt;(QP$33-QQ$33),(QP$33-QP35-INDEX(Sheep!$V$358:$V$365,QP34,1))&lt;=0),"Scan-"  &amp;QP34,""),"")
&amp;IFERROR(IF(AND((QP$33-QP35-150                                                                            )&gt;(QP$33-QQ$33),(QP$33-QP35-150                                                                             )&lt;=0),"Birth-" &amp;QP34,""),"")
&amp;IFERROR(IF(AND((QP$33-QP35-150-Sheep!$R$351                                           )&gt;(QP$33-QQ$33),(QP$33-QP35-150-Sheep!$R$351                                            )&lt;=0),"Wean-"&amp;QP34,""),"")
&amp;IFERROR(IF(AND((QP$33-QP35-150-Sheep!$R$352                                           )&gt;(QP$33-QQ$33),(QP$33-QP35-150-Sheep!$R$352                                            )&lt;=0),"Alt1-"   &amp;QP34,""),"")
&amp;IFERROR(IF(AND((QP$33-QP35-150-Sheep!$R$353                                           )&gt;(QP$33-QQ$33),(QP$33-QP35-150-Sheep!$R$353                                            )&lt;=0),"Alt2-"   &amp;QP34,""),"")</f>
        <v/>
      </c>
      <c r="QQ36" s="274" t="str">
        <f xml:space="preserve">                    IF(AND((QQ$33                                  -Sheep!$N$248                               )&gt;(QQ$33-QR$33),(QQ$33                                  -Sheep!$N$248                                )&lt;=0),"Born","")
&amp;                   IF(AND((QQ$33-Sheep!$R$351-Sheep!$N$248                                )&gt;(QQ$33-QR$33),(QQ$33-Sheep!$R$351-Sheep!$N$248                                )&lt;=0),"WeanStd","")
&amp;                   IF(AND((QQ$33-Sheep!$R$352-Sheep!$N$248                                )&gt;(QQ$33-QR$33),(QQ$33-Sheep!$R$352-Sheep!$N$248                                )&lt;=0),"WeanAlt1","")
&amp;                   IF(AND((QQ$33-Sheep!$R$353-Sheep!$N$248                                )&gt;(QQ$33-QR$33),(QQ$33-Sheep!$R$353-Sheep!$N$248                                )&lt;=0),"WeanAlt2","")
&amp;IFERROR(IF(AND((QQ$33-QQ35                                                                                     )&gt;(QQ$33-QR$33),(QQ$33-QQ35                                                                                     )&lt;=0),"Join-"    &amp;QQ34,""),"")
&amp;IFERROR(IF(AND((QQ$33-QQ35-INDEX(Sheep!$V$358:$V$365,QQ34,1))&gt;(QQ$33-QR$33),(QQ$33-QQ35-INDEX(Sheep!$V$358:$V$365,QQ34,1))&lt;=0),"Scan-"  &amp;QQ34,""),"")
&amp;IFERROR(IF(AND((QQ$33-QQ35-150                                                                            )&gt;(QQ$33-QR$33),(QQ$33-QQ35-150                                                                             )&lt;=0),"Birth-" &amp;QQ34,""),"")
&amp;IFERROR(IF(AND((QQ$33-QQ35-150-Sheep!$R$351                                           )&gt;(QQ$33-QR$33),(QQ$33-QQ35-150-Sheep!$R$351                                            )&lt;=0),"Wean-"&amp;QQ34,""),"")
&amp;IFERROR(IF(AND((QQ$33-QQ35-150-Sheep!$R$352                                           )&gt;(QQ$33-QR$33),(QQ$33-QQ35-150-Sheep!$R$352                                            )&lt;=0),"Alt1-"   &amp;QQ34,""),"")
&amp;IFERROR(IF(AND((QQ$33-QQ35-150-Sheep!$R$353                                           )&gt;(QQ$33-QR$33),(QQ$33-QQ35-150-Sheep!$R$353                                            )&lt;=0),"Alt2-"   &amp;QQ34,""),"")</f>
        <v>Wean-8</v>
      </c>
      <c r="QR36" s="274" t="str">
        <f xml:space="preserve">                    IF(AND((QR$33                                  -Sheep!$N$248                               )&gt;(QR$33-QS$33),(QR$33                                  -Sheep!$N$248                                )&lt;=0),"Born","")
&amp;                   IF(AND((QR$33-Sheep!$R$351-Sheep!$N$248                                )&gt;(QR$33-QS$33),(QR$33-Sheep!$R$351-Sheep!$N$248                                )&lt;=0),"WeanStd","")
&amp;                   IF(AND((QR$33-Sheep!$R$352-Sheep!$N$248                                )&gt;(QR$33-QS$33),(QR$33-Sheep!$R$352-Sheep!$N$248                                )&lt;=0),"WeanAlt1","")
&amp;                   IF(AND((QR$33-Sheep!$R$353-Sheep!$N$248                                )&gt;(QR$33-QS$33),(QR$33-Sheep!$R$353-Sheep!$N$248                                )&lt;=0),"WeanAlt2","")
&amp;IFERROR(IF(AND((QR$33-QR35                                                                                     )&gt;(QR$33-QS$33),(QR$33-QR35                                                                                     )&lt;=0),"Join-"    &amp;QR34,""),"")
&amp;IFERROR(IF(AND((QR$33-QR35-INDEX(Sheep!$V$358:$V$365,QR34,1))&gt;(QR$33-QS$33),(QR$33-QR35-INDEX(Sheep!$V$358:$V$365,QR34,1))&lt;=0),"Scan-"  &amp;QR34,""),"")
&amp;IFERROR(IF(AND((QR$33-QR35-150                                                                            )&gt;(QR$33-QS$33),(QR$33-QR35-150                                                                             )&lt;=0),"Birth-" &amp;QR34,""),"")
&amp;IFERROR(IF(AND((QR$33-QR35-150-Sheep!$R$351                                           )&gt;(QR$33-QS$33),(QR$33-QR35-150-Sheep!$R$351                                            )&lt;=0),"Wean-"&amp;QR34,""),"")
&amp;IFERROR(IF(AND((QR$33-QR35-150-Sheep!$R$352                                           )&gt;(QR$33-QS$33),(QR$33-QR35-150-Sheep!$R$352                                            )&lt;=0),"Alt1-"   &amp;QR34,""),"")
&amp;IFERROR(IF(AND((QR$33-QR35-150-Sheep!$R$353                                           )&gt;(QR$33-QS$33),(QR$33-QR35-150-Sheep!$R$353                                            )&lt;=0),"Alt2-"   &amp;QR34,""),"")</f>
        <v/>
      </c>
      <c r="QS36" s="274" t="str">
        <f xml:space="preserve">                    IF(AND((QS$33                                  -Sheep!$N$248                               )&gt;(QS$33-QT$33),(QS$33                                  -Sheep!$N$248                                )&lt;=0),"Born","")
&amp;                   IF(AND((QS$33-Sheep!$R$351-Sheep!$N$248                                )&gt;(QS$33-QT$33),(QS$33-Sheep!$R$351-Sheep!$N$248                                )&lt;=0),"WeanStd","")
&amp;                   IF(AND((QS$33-Sheep!$R$352-Sheep!$N$248                                )&gt;(QS$33-QT$33),(QS$33-Sheep!$R$352-Sheep!$N$248                                )&lt;=0),"WeanAlt1","")
&amp;                   IF(AND((QS$33-Sheep!$R$353-Sheep!$N$248                                )&gt;(QS$33-QT$33),(QS$33-Sheep!$R$353-Sheep!$N$248                                )&lt;=0),"WeanAlt2","")
&amp;IFERROR(IF(AND((QS$33-QS35                                                                                     )&gt;(QS$33-QT$33),(QS$33-QS35                                                                                     )&lt;=0),"Join-"    &amp;QS34,""),"")
&amp;IFERROR(IF(AND((QS$33-QS35-INDEX(Sheep!$V$358:$V$365,QS34,1))&gt;(QS$33-QT$33),(QS$33-QS35-INDEX(Sheep!$V$358:$V$365,QS34,1))&lt;=0),"Scan-"  &amp;QS34,""),"")
&amp;IFERROR(IF(AND((QS$33-QS35-150                                                                            )&gt;(QS$33-QT$33),(QS$33-QS35-150                                                                             )&lt;=0),"Birth-" &amp;QS34,""),"")
&amp;IFERROR(IF(AND((QS$33-QS35-150-Sheep!$R$351                                           )&gt;(QS$33-QT$33),(QS$33-QS35-150-Sheep!$R$351                                            )&lt;=0),"Wean-"&amp;QS34,""),"")
&amp;IFERROR(IF(AND((QS$33-QS35-150-Sheep!$R$352                                           )&gt;(QS$33-QT$33),(QS$33-QS35-150-Sheep!$R$352                                            )&lt;=0),"Alt1-"   &amp;QS34,""),"")
&amp;IFERROR(IF(AND((QS$33-QS35-150-Sheep!$R$353                                           )&gt;(QS$33-QT$33),(QS$33-QS35-150-Sheep!$R$353                                            )&lt;=0),"Alt2-"   &amp;QS34,""),"")</f>
        <v/>
      </c>
      <c r="QT36" s="274" t="str">
        <f xml:space="preserve">                    IF(AND((QT$33                                  -Sheep!$N$248                               )&gt;(QT$33-QU$33),(QT$33                                  -Sheep!$N$248                                )&lt;=0),"Born","")
&amp;                   IF(AND((QT$33-Sheep!$R$351-Sheep!$N$248                                )&gt;(QT$33-QU$33),(QT$33-Sheep!$R$351-Sheep!$N$248                                )&lt;=0),"WeanStd","")
&amp;                   IF(AND((QT$33-Sheep!$R$352-Sheep!$N$248                                )&gt;(QT$33-QU$33),(QT$33-Sheep!$R$352-Sheep!$N$248                                )&lt;=0),"WeanAlt1","")
&amp;                   IF(AND((QT$33-Sheep!$R$353-Sheep!$N$248                                )&gt;(QT$33-QU$33),(QT$33-Sheep!$R$353-Sheep!$N$248                                )&lt;=0),"WeanAlt2","")
&amp;IFERROR(IF(AND((QT$33-QT35                                                                                     )&gt;(QT$33-QU$33),(QT$33-QT35                                                                                     )&lt;=0),"Join-"    &amp;QT34,""),"")
&amp;IFERROR(IF(AND((QT$33-QT35-INDEX(Sheep!$V$358:$V$365,QT34,1))&gt;(QT$33-QU$33),(QT$33-QT35-INDEX(Sheep!$V$358:$V$365,QT34,1))&lt;=0),"Scan-"  &amp;QT34,""),"")
&amp;IFERROR(IF(AND((QT$33-QT35-150                                                                            )&gt;(QT$33-QU$33),(QT$33-QT35-150                                                                             )&lt;=0),"Birth-" &amp;QT34,""),"")
&amp;IFERROR(IF(AND((QT$33-QT35-150-Sheep!$R$351                                           )&gt;(QT$33-QU$33),(QT$33-QT35-150-Sheep!$R$351                                            )&lt;=0),"Wean-"&amp;QT34,""),"")
&amp;IFERROR(IF(AND((QT$33-QT35-150-Sheep!$R$352                                           )&gt;(QT$33-QU$33),(QT$33-QT35-150-Sheep!$R$352                                            )&lt;=0),"Alt1-"   &amp;QT34,""),"")
&amp;IFERROR(IF(AND((QT$33-QT35-150-Sheep!$R$353                                           )&gt;(QT$33-QU$33),(QT$33-QT35-150-Sheep!$R$353                                            )&lt;=0),"Alt2-"   &amp;QT34,""),"")</f>
        <v/>
      </c>
      <c r="QU36" s="274" t="str">
        <f xml:space="preserve">                    IF(AND((QU$33                                  -Sheep!$N$248                               )&gt;(QU$33-QV$33),(QU$33                                  -Sheep!$N$248                                )&lt;=0),"Born","")
&amp;                   IF(AND((QU$33-Sheep!$R$351-Sheep!$N$248                                )&gt;(QU$33-QV$33),(QU$33-Sheep!$R$351-Sheep!$N$248                                )&lt;=0),"WeanStd","")
&amp;                   IF(AND((QU$33-Sheep!$R$352-Sheep!$N$248                                )&gt;(QU$33-QV$33),(QU$33-Sheep!$R$352-Sheep!$N$248                                )&lt;=0),"WeanAlt1","")
&amp;                   IF(AND((QU$33-Sheep!$R$353-Sheep!$N$248                                )&gt;(QU$33-QV$33),(QU$33-Sheep!$R$353-Sheep!$N$248                                )&lt;=0),"WeanAlt2","")
&amp;IFERROR(IF(AND((QU$33-QU35                                                                                     )&gt;(QU$33-QV$33),(QU$33-QU35                                                                                     )&lt;=0),"Join-"    &amp;QU34,""),"")
&amp;IFERROR(IF(AND((QU$33-QU35-INDEX(Sheep!$V$358:$V$365,QU34,1))&gt;(QU$33-QV$33),(QU$33-QU35-INDEX(Sheep!$V$358:$V$365,QU34,1))&lt;=0),"Scan-"  &amp;QU34,""),"")
&amp;IFERROR(IF(AND((QU$33-QU35-150                                                                            )&gt;(QU$33-QV$33),(QU$33-QU35-150                                                                             )&lt;=0),"Birth-" &amp;QU34,""),"")
&amp;IFERROR(IF(AND((QU$33-QU35-150-Sheep!$R$351                                           )&gt;(QU$33-QV$33),(QU$33-QU35-150-Sheep!$R$351                                            )&lt;=0),"Wean-"&amp;QU34,""),"")
&amp;IFERROR(IF(AND((QU$33-QU35-150-Sheep!$R$352                                           )&gt;(QU$33-QV$33),(QU$33-QU35-150-Sheep!$R$352                                            )&lt;=0),"Alt1-"   &amp;QU34,""),"")
&amp;IFERROR(IF(AND((QU$33-QU35-150-Sheep!$R$353                                           )&gt;(QU$33-QV$33),(QU$33-QU35-150-Sheep!$R$353                                            )&lt;=0),"Alt2-"   &amp;QU34,""),"")</f>
        <v>Alt1-8</v>
      </c>
      <c r="QV36" s="274" t="str">
        <f xml:space="preserve">                    IF(AND((QV$33                                  -Sheep!$N$248                               )&gt;(QV$33-QW$33),(QV$33                                  -Sheep!$N$248                                )&lt;=0),"Born","")
&amp;                   IF(AND((QV$33-Sheep!$R$351-Sheep!$N$248                                )&gt;(QV$33-QW$33),(QV$33-Sheep!$R$351-Sheep!$N$248                                )&lt;=0),"WeanStd","")
&amp;                   IF(AND((QV$33-Sheep!$R$352-Sheep!$N$248                                )&gt;(QV$33-QW$33),(QV$33-Sheep!$R$352-Sheep!$N$248                                )&lt;=0),"WeanAlt1","")
&amp;                   IF(AND((QV$33-Sheep!$R$353-Sheep!$N$248                                )&gt;(QV$33-QW$33),(QV$33-Sheep!$R$353-Sheep!$N$248                                )&lt;=0),"WeanAlt2","")
&amp;IFERROR(IF(AND((QV$33-QV35                                                                                     )&gt;(QV$33-QW$33),(QV$33-QV35                                                                                     )&lt;=0),"Join-"    &amp;QV34,""),"")
&amp;IFERROR(IF(AND((QV$33-QV35-INDEX(Sheep!$V$358:$V$365,QV34,1))&gt;(QV$33-QW$33),(QV$33-QV35-INDEX(Sheep!$V$358:$V$365,QV34,1))&lt;=0),"Scan-"  &amp;QV34,""),"")
&amp;IFERROR(IF(AND((QV$33-QV35-150                                                                            )&gt;(QV$33-QW$33),(QV$33-QV35-150                                                                             )&lt;=0),"Birth-" &amp;QV34,""),"")
&amp;IFERROR(IF(AND((QV$33-QV35-150-Sheep!$R$351                                           )&gt;(QV$33-QW$33),(QV$33-QV35-150-Sheep!$R$351                                            )&lt;=0),"Wean-"&amp;QV34,""),"")
&amp;IFERROR(IF(AND((QV$33-QV35-150-Sheep!$R$352                                           )&gt;(QV$33-QW$33),(QV$33-QV35-150-Sheep!$R$352                                            )&lt;=0),"Alt1-"   &amp;QV34,""),"")
&amp;IFERROR(IF(AND((QV$33-QV35-150-Sheep!$R$353                                           )&gt;(QV$33-QW$33),(QV$33-QV35-150-Sheep!$R$353                                            )&lt;=0),"Alt2-"   &amp;QV34,""),"")</f>
        <v/>
      </c>
      <c r="QW36" s="274" t="str">
        <f xml:space="preserve">                    IF(AND((QW$33                                  -Sheep!$N$248                               )&gt;(QW$33-QX$33),(QW$33                                  -Sheep!$N$248                                )&lt;=0),"Born","")
&amp;                   IF(AND((QW$33-Sheep!$R$351-Sheep!$N$248                                )&gt;(QW$33-QX$33),(QW$33-Sheep!$R$351-Sheep!$N$248                                )&lt;=0),"WeanStd","")
&amp;                   IF(AND((QW$33-Sheep!$R$352-Sheep!$N$248                                )&gt;(QW$33-QX$33),(QW$33-Sheep!$R$352-Sheep!$N$248                                )&lt;=0),"WeanAlt1","")
&amp;                   IF(AND((QW$33-Sheep!$R$353-Sheep!$N$248                                )&gt;(QW$33-QX$33),(QW$33-Sheep!$R$353-Sheep!$N$248                                )&lt;=0),"WeanAlt2","")
&amp;IFERROR(IF(AND((QW$33-QW35                                                                                     )&gt;(QW$33-QX$33),(QW$33-QW35                                                                                     )&lt;=0),"Join-"    &amp;QW34,""),"")
&amp;IFERROR(IF(AND((QW$33-QW35-INDEX(Sheep!$V$358:$V$365,QW34,1))&gt;(QW$33-QX$33),(QW$33-QW35-INDEX(Sheep!$V$358:$V$365,QW34,1))&lt;=0),"Scan-"  &amp;QW34,""),"")
&amp;IFERROR(IF(AND((QW$33-QW35-150                                                                            )&gt;(QW$33-QX$33),(QW$33-QW35-150                                                                             )&lt;=0),"Birth-" &amp;QW34,""),"")
&amp;IFERROR(IF(AND((QW$33-QW35-150-Sheep!$R$351                                           )&gt;(QW$33-QX$33),(QW$33-QW35-150-Sheep!$R$351                                            )&lt;=0),"Wean-"&amp;QW34,""),"")
&amp;IFERROR(IF(AND((QW$33-QW35-150-Sheep!$R$352                                           )&gt;(QW$33-QX$33),(QW$33-QW35-150-Sheep!$R$352                                            )&lt;=0),"Alt1-"   &amp;QW34,""),"")
&amp;IFERROR(IF(AND((QW$33-QW35-150-Sheep!$R$353                                           )&gt;(QW$33-QX$33),(QW$33-QW35-150-Sheep!$R$353                                            )&lt;=0),"Alt2-"   &amp;QW34,""),"")</f>
        <v/>
      </c>
      <c r="QX36" s="274" t="str">
        <f xml:space="preserve">                    IF(AND((QX$33                                  -Sheep!$N$248                               )&gt;(QX$33-QY$33),(QX$33                                  -Sheep!$N$248                                )&lt;=0),"Born","")
&amp;                   IF(AND((QX$33-Sheep!$R$351-Sheep!$N$248                                )&gt;(QX$33-QY$33),(QX$33-Sheep!$R$351-Sheep!$N$248                                )&lt;=0),"WeanStd","")
&amp;                   IF(AND((QX$33-Sheep!$R$352-Sheep!$N$248                                )&gt;(QX$33-QY$33),(QX$33-Sheep!$R$352-Sheep!$N$248                                )&lt;=0),"WeanAlt1","")
&amp;                   IF(AND((QX$33-Sheep!$R$353-Sheep!$N$248                                )&gt;(QX$33-QY$33),(QX$33-Sheep!$R$353-Sheep!$N$248                                )&lt;=0),"WeanAlt2","")
&amp;IFERROR(IF(AND((QX$33-QX35                                                                                     )&gt;(QX$33-QY$33),(QX$33-QX35                                                                                     )&lt;=0),"Join-"    &amp;QX34,""),"")
&amp;IFERROR(IF(AND((QX$33-QX35-INDEX(Sheep!$V$358:$V$365,QX34,1))&gt;(QX$33-QY$33),(QX$33-QX35-INDEX(Sheep!$V$358:$V$365,QX34,1))&lt;=0),"Scan-"  &amp;QX34,""),"")
&amp;IFERROR(IF(AND((QX$33-QX35-150                                                                            )&gt;(QX$33-QY$33),(QX$33-QX35-150                                                                             )&lt;=0),"Birth-" &amp;QX34,""),"")
&amp;IFERROR(IF(AND((QX$33-QX35-150-Sheep!$R$351                                           )&gt;(QX$33-QY$33),(QX$33-QX35-150-Sheep!$R$351                                            )&lt;=0),"Wean-"&amp;QX34,""),"")
&amp;IFERROR(IF(AND((QX$33-QX35-150-Sheep!$R$352                                           )&gt;(QX$33-QY$33),(QX$33-QX35-150-Sheep!$R$352                                            )&lt;=0),"Alt1-"   &amp;QX34,""),"")
&amp;IFERROR(IF(AND((QX$33-QX35-150-Sheep!$R$353                                           )&gt;(QX$33-QY$33),(QX$33-QX35-150-Sheep!$R$353                                            )&lt;=0),"Alt2-"   &amp;QX34,""),"")</f>
        <v/>
      </c>
      <c r="QY36" s="274" t="str">
        <f xml:space="preserve">                    IF(AND((QY$33                                  -Sheep!$N$248                               )&gt;(QY$33-QZ$33),(QY$33                                  -Sheep!$N$248                                )&lt;=0),"Born","")
&amp;                   IF(AND((QY$33-Sheep!$R$351-Sheep!$N$248                                )&gt;(QY$33-QZ$33),(QY$33-Sheep!$R$351-Sheep!$N$248                                )&lt;=0),"WeanStd","")
&amp;                   IF(AND((QY$33-Sheep!$R$352-Sheep!$N$248                                )&gt;(QY$33-QZ$33),(QY$33-Sheep!$R$352-Sheep!$N$248                                )&lt;=0),"WeanAlt1","")
&amp;                   IF(AND((QY$33-Sheep!$R$353-Sheep!$N$248                                )&gt;(QY$33-QZ$33),(QY$33-Sheep!$R$353-Sheep!$N$248                                )&lt;=0),"WeanAlt2","")
&amp;IFERROR(IF(AND((QY$33-QY35                                                                                     )&gt;(QY$33-QZ$33),(QY$33-QY35                                                                                     )&lt;=0),"Join-"    &amp;QY34,""),"")
&amp;IFERROR(IF(AND((QY$33-QY35-INDEX(Sheep!$V$358:$V$365,QY34,1))&gt;(QY$33-QZ$33),(QY$33-QY35-INDEX(Sheep!$V$358:$V$365,QY34,1))&lt;=0),"Scan-"  &amp;QY34,""),"")
&amp;IFERROR(IF(AND((QY$33-QY35-150                                                                            )&gt;(QY$33-QZ$33),(QY$33-QY35-150                                                                             )&lt;=0),"Birth-" &amp;QY34,""),"")
&amp;IFERROR(IF(AND((QY$33-QY35-150-Sheep!$R$351                                           )&gt;(QY$33-QZ$33),(QY$33-QY35-150-Sheep!$R$351                                            )&lt;=0),"Wean-"&amp;QY34,""),"")
&amp;IFERROR(IF(AND((QY$33-QY35-150-Sheep!$R$352                                           )&gt;(QY$33-QZ$33),(QY$33-QY35-150-Sheep!$R$352                                            )&lt;=0),"Alt1-"   &amp;QY34,""),"")
&amp;IFERROR(IF(AND((QY$33-QY35-150-Sheep!$R$353                                           )&gt;(QY$33-QZ$33),(QY$33-QY35-150-Sheep!$R$353                                            )&lt;=0),"Alt2-"   &amp;QY34,""),"")</f>
        <v>Alt2-8</v>
      </c>
      <c r="QZ36" s="274" t="str">
        <f xml:space="preserve">                    IF(AND((QZ$33                                  -Sheep!$N$248                               )&gt;(QZ$33-RA$33),(QZ$33                                  -Sheep!$N$248                                )&lt;=0),"Born","")
&amp;                   IF(AND((QZ$33-Sheep!$R$351-Sheep!$N$248                                )&gt;(QZ$33-RA$33),(QZ$33-Sheep!$R$351-Sheep!$N$248                                )&lt;=0),"WeanStd","")
&amp;                   IF(AND((QZ$33-Sheep!$R$352-Sheep!$N$248                                )&gt;(QZ$33-RA$33),(QZ$33-Sheep!$R$352-Sheep!$N$248                                )&lt;=0),"WeanAlt1","")
&amp;                   IF(AND((QZ$33-Sheep!$R$353-Sheep!$N$248                                )&gt;(QZ$33-RA$33),(QZ$33-Sheep!$R$353-Sheep!$N$248                                )&lt;=0),"WeanAlt2","")
&amp;IFERROR(IF(AND((QZ$33-QZ35                                                                                     )&gt;(QZ$33-RA$33),(QZ$33-QZ35                                                                                     )&lt;=0),"Join-"    &amp;QZ34,""),"")
&amp;IFERROR(IF(AND((QZ$33-QZ35-INDEX(Sheep!$V$358:$V$365,QZ34,1))&gt;(QZ$33-RA$33),(QZ$33-QZ35-INDEX(Sheep!$V$358:$V$365,QZ34,1))&lt;=0),"Scan-"  &amp;QZ34,""),"")
&amp;IFERROR(IF(AND((QZ$33-QZ35-150                                                                            )&gt;(QZ$33-RA$33),(QZ$33-QZ35-150                                                                             )&lt;=0),"Birth-" &amp;QZ34,""),"")
&amp;IFERROR(IF(AND((QZ$33-QZ35-150-Sheep!$R$351                                           )&gt;(QZ$33-RA$33),(QZ$33-QZ35-150-Sheep!$R$351                                            )&lt;=0),"Wean-"&amp;QZ34,""),"")
&amp;IFERROR(IF(AND((QZ$33-QZ35-150-Sheep!$R$352                                           )&gt;(QZ$33-RA$33),(QZ$33-QZ35-150-Sheep!$R$352                                            )&lt;=0),"Alt1-"   &amp;QZ34,""),"")
&amp;IFERROR(IF(AND((QZ$33-QZ35-150-Sheep!$R$353                                           )&gt;(QZ$33-RA$33),(QZ$33-QZ35-150-Sheep!$R$353                                            )&lt;=0),"Alt2-"   &amp;QZ34,""),"")</f>
        <v/>
      </c>
      <c r="RA36" s="274" t="str">
        <f xml:space="preserve">                    IF(AND((RA$33                                  -Sheep!$N$248                               )&gt;(RA$33-RB$33),(RA$33                                  -Sheep!$N$248                                )&lt;=0),"Born","")
&amp;                   IF(AND((RA$33-Sheep!$R$351-Sheep!$N$248                                )&gt;(RA$33-RB$33),(RA$33-Sheep!$R$351-Sheep!$N$248                                )&lt;=0),"WeanStd","")
&amp;                   IF(AND((RA$33-Sheep!$R$352-Sheep!$N$248                                )&gt;(RA$33-RB$33),(RA$33-Sheep!$R$352-Sheep!$N$248                                )&lt;=0),"WeanAlt1","")
&amp;                   IF(AND((RA$33-Sheep!$R$353-Sheep!$N$248                                )&gt;(RA$33-RB$33),(RA$33-Sheep!$R$353-Sheep!$N$248                                )&lt;=0),"WeanAlt2","")
&amp;IFERROR(IF(AND((RA$33-RA35                                                                                     )&gt;(RA$33-RB$33),(RA$33-RA35                                                                                     )&lt;=0),"Join-"    &amp;RA34,""),"")
&amp;IFERROR(IF(AND((RA$33-RA35-INDEX(Sheep!$V$358:$V$365,RA34,1))&gt;(RA$33-RB$33),(RA$33-RA35-INDEX(Sheep!$V$358:$V$365,RA34,1))&lt;=0),"Scan-"  &amp;RA34,""),"")
&amp;IFERROR(IF(AND((RA$33-RA35-150                                                                            )&gt;(RA$33-RB$33),(RA$33-RA35-150                                                                             )&lt;=0),"Birth-" &amp;RA34,""),"")
&amp;IFERROR(IF(AND((RA$33-RA35-150-Sheep!$R$351                                           )&gt;(RA$33-RB$33),(RA$33-RA35-150-Sheep!$R$351                                            )&lt;=0),"Wean-"&amp;RA34,""),"")
&amp;IFERROR(IF(AND((RA$33-RA35-150-Sheep!$R$352                                           )&gt;(RA$33-RB$33),(RA$33-RA35-150-Sheep!$R$352                                            )&lt;=0),"Alt1-"   &amp;RA34,""),"")
&amp;IFERROR(IF(AND((RA$33-RA35-150-Sheep!$R$353                                           )&gt;(RA$33-RB$33),(RA$33-RA35-150-Sheep!$R$353                                            )&lt;=0),"Alt2-"   &amp;RA34,""),"")</f>
        <v/>
      </c>
      <c r="RB36" s="274" t="str">
        <f xml:space="preserve">                    IF(AND((RB$33                                  -Sheep!$N$248                               )&gt;(RB$33-RC$33),(RB$33                                  -Sheep!$N$248                                )&lt;=0),"Born","")
&amp;                   IF(AND((RB$33-Sheep!$R$351-Sheep!$N$248                                )&gt;(RB$33-RC$33),(RB$33-Sheep!$R$351-Sheep!$N$248                                )&lt;=0),"WeanStd","")
&amp;                   IF(AND((RB$33-Sheep!$R$352-Sheep!$N$248                                )&gt;(RB$33-RC$33),(RB$33-Sheep!$R$352-Sheep!$N$248                                )&lt;=0),"WeanAlt1","")
&amp;                   IF(AND((RB$33-Sheep!$R$353-Sheep!$N$248                                )&gt;(RB$33-RC$33),(RB$33-Sheep!$R$353-Sheep!$N$248                                )&lt;=0),"WeanAlt2","")
&amp;IFERROR(IF(AND((RB$33-RB35                                                                                     )&gt;(RB$33-RC$33),(RB$33-RB35                                                                                     )&lt;=0),"Join-"    &amp;RB34,""),"")
&amp;IFERROR(IF(AND((RB$33-RB35-INDEX(Sheep!$V$358:$V$365,RB34,1))&gt;(RB$33-RC$33),(RB$33-RB35-INDEX(Sheep!$V$358:$V$365,RB34,1))&lt;=0),"Scan-"  &amp;RB34,""),"")
&amp;IFERROR(IF(AND((RB$33-RB35-150                                                                            )&gt;(RB$33-RC$33),(RB$33-RB35-150                                                                             )&lt;=0),"Birth-" &amp;RB34,""),"")
&amp;IFERROR(IF(AND((RB$33-RB35-150-Sheep!$R$351                                           )&gt;(RB$33-RC$33),(RB$33-RB35-150-Sheep!$R$351                                            )&lt;=0),"Wean-"&amp;RB34,""),"")
&amp;IFERROR(IF(AND((RB$33-RB35-150-Sheep!$R$352                                           )&gt;(RB$33-RC$33),(RB$33-RB35-150-Sheep!$R$352                                            )&lt;=0),"Alt1-"   &amp;RB34,""),"")
&amp;IFERROR(IF(AND((RB$33-RB35-150-Sheep!$R$353                                           )&gt;(RB$33-RC$33),(RB$33-RB35-150-Sheep!$R$353                                            )&lt;=0),"Alt2-"   &amp;RB34,""),"")</f>
        <v/>
      </c>
      <c r="RC36" s="274" t="str">
        <f xml:space="preserve">                    IF(AND((RC$33                                  -Sheep!$N$248                               )&gt;(RC$33-RD$33),(RC$33                                  -Sheep!$N$248                                )&lt;=0),"Born","")
&amp;                   IF(AND((RC$33-Sheep!$R$351-Sheep!$N$248                                )&gt;(RC$33-RD$33),(RC$33-Sheep!$R$351-Sheep!$N$248                                )&lt;=0),"WeanStd","")
&amp;                   IF(AND((RC$33-Sheep!$R$352-Sheep!$N$248                                )&gt;(RC$33-RD$33),(RC$33-Sheep!$R$352-Sheep!$N$248                                )&lt;=0),"WeanAlt1","")
&amp;                   IF(AND((RC$33-Sheep!$R$353-Sheep!$N$248                                )&gt;(RC$33-RD$33),(RC$33-Sheep!$R$353-Sheep!$N$248                                )&lt;=0),"WeanAlt2","")
&amp;IFERROR(IF(AND((RC$33-RC35                                                                                     )&gt;(RC$33-RD$33),(RC$33-RC35                                                                                     )&lt;=0),"Join-"    &amp;RC34,""),"")
&amp;IFERROR(IF(AND((RC$33-RC35-INDEX(Sheep!$V$358:$V$365,RC34,1))&gt;(RC$33-RD$33),(RC$33-RC35-INDEX(Sheep!$V$358:$V$365,RC34,1))&lt;=0),"Scan-"  &amp;RC34,""),"")
&amp;IFERROR(IF(AND((RC$33-RC35-150                                                                            )&gt;(RC$33-RD$33),(RC$33-RC35-150                                                                             )&lt;=0),"Birth-" &amp;RC34,""),"")
&amp;IFERROR(IF(AND((RC$33-RC35-150-Sheep!$R$351                                           )&gt;(RC$33-RD$33),(RC$33-RC35-150-Sheep!$R$351                                            )&lt;=0),"Wean-"&amp;RC34,""),"")
&amp;IFERROR(IF(AND((RC$33-RC35-150-Sheep!$R$352                                           )&gt;(RC$33-RD$33),(RC$33-RC35-150-Sheep!$R$352                                            )&lt;=0),"Alt1-"   &amp;RC34,""),"")
&amp;IFERROR(IF(AND((RC$33-RC35-150-Sheep!$R$353                                           )&gt;(RC$33-RD$33),(RC$33-RC35-150-Sheep!$R$353                                            )&lt;=0),"Alt2-"   &amp;RC34,""),"")</f>
        <v/>
      </c>
      <c r="RD36" s="274" t="str">
        <f xml:space="preserve">                    IF(AND((RD$33                                  -Sheep!$N$248                               )&gt;(RD$33-RE$33),(RD$33                                  -Sheep!$N$248                                )&lt;=0),"Born","")
&amp;                   IF(AND((RD$33-Sheep!$R$351-Sheep!$N$248                                )&gt;(RD$33-RE$33),(RD$33-Sheep!$R$351-Sheep!$N$248                                )&lt;=0),"WeanStd","")
&amp;                   IF(AND((RD$33-Sheep!$R$352-Sheep!$N$248                                )&gt;(RD$33-RE$33),(RD$33-Sheep!$R$352-Sheep!$N$248                                )&lt;=0),"WeanAlt1","")
&amp;                   IF(AND((RD$33-Sheep!$R$353-Sheep!$N$248                                )&gt;(RD$33-RE$33),(RD$33-Sheep!$R$353-Sheep!$N$248                                )&lt;=0),"WeanAlt2","")
&amp;IFERROR(IF(AND((RD$33-RD35                                                                                     )&gt;(RD$33-RE$33),(RD$33-RD35                                                                                     )&lt;=0),"Join-"    &amp;RD34,""),"")
&amp;IFERROR(IF(AND((RD$33-RD35-INDEX(Sheep!$V$358:$V$365,RD34,1))&gt;(RD$33-RE$33),(RD$33-RD35-INDEX(Sheep!$V$358:$V$365,RD34,1))&lt;=0),"Scan-"  &amp;RD34,""),"")
&amp;IFERROR(IF(AND((RD$33-RD35-150                                                                            )&gt;(RD$33-RE$33),(RD$33-RD35-150                                                                             )&lt;=0),"Birth-" &amp;RD34,""),"")
&amp;IFERROR(IF(AND((RD$33-RD35-150-Sheep!$R$351                                           )&gt;(RD$33-RE$33),(RD$33-RD35-150-Sheep!$R$351                                            )&lt;=0),"Wean-"&amp;RD34,""),"")
&amp;IFERROR(IF(AND((RD$33-RD35-150-Sheep!$R$352                                           )&gt;(RD$33-RE$33),(RD$33-RD35-150-Sheep!$R$352                                            )&lt;=0),"Alt1-"   &amp;RD34,""),"")
&amp;IFERROR(IF(AND((RD$33-RD35-150-Sheep!$R$353                                           )&gt;(RD$33-RE$33),(RD$33-RD35-150-Sheep!$R$353                                            )&lt;=0),"Alt2-"   &amp;RD34,""),"")</f>
        <v/>
      </c>
      <c r="RE36" s="274" t="str">
        <f xml:space="preserve">                    IF(AND((RE$33                                  -Sheep!$N$248                               )&gt;(RE$33-RF$33),(RE$33                                  -Sheep!$N$248                                )&lt;=0),"Born","")
&amp;                   IF(AND((RE$33-Sheep!$R$351-Sheep!$N$248                                )&gt;(RE$33-RF$33),(RE$33-Sheep!$R$351-Sheep!$N$248                                )&lt;=0),"WeanStd","")
&amp;                   IF(AND((RE$33-Sheep!$R$352-Sheep!$N$248                                )&gt;(RE$33-RF$33),(RE$33-Sheep!$R$352-Sheep!$N$248                                )&lt;=0),"WeanAlt1","")
&amp;                   IF(AND((RE$33-Sheep!$R$353-Sheep!$N$248                                )&gt;(RE$33-RF$33),(RE$33-Sheep!$R$353-Sheep!$N$248                                )&lt;=0),"WeanAlt2","")
&amp;IFERROR(IF(AND((RE$33-RE35                                                                                     )&gt;(RE$33-RF$33),(RE$33-RE35                                                                                     )&lt;=0),"Join-"    &amp;RE34,""),"")
&amp;IFERROR(IF(AND((RE$33-RE35-INDEX(Sheep!$V$358:$V$365,RE34,1))&gt;(RE$33-RF$33),(RE$33-RE35-INDEX(Sheep!$V$358:$V$365,RE34,1))&lt;=0),"Scan-"  &amp;RE34,""),"")
&amp;IFERROR(IF(AND((RE$33-RE35-150                                                                            )&gt;(RE$33-RF$33),(RE$33-RE35-150                                                                             )&lt;=0),"Birth-" &amp;RE34,""),"")
&amp;IFERROR(IF(AND((RE$33-RE35-150-Sheep!$R$351                                           )&gt;(RE$33-RF$33),(RE$33-RE35-150-Sheep!$R$351                                            )&lt;=0),"Wean-"&amp;RE34,""),"")
&amp;IFERROR(IF(AND((RE$33-RE35-150-Sheep!$R$352                                           )&gt;(RE$33-RF$33),(RE$33-RE35-150-Sheep!$R$352                                            )&lt;=0),"Alt1-"   &amp;RE34,""),"")
&amp;IFERROR(IF(AND((RE$33-RE35-150-Sheep!$R$353                                           )&gt;(RE$33-RF$33),(RE$33-RE35-150-Sheep!$R$353                                            )&lt;=0),"Alt2-"   &amp;RE34,""),"")</f>
        <v/>
      </c>
      <c r="RF36" s="274" t="str">
        <f xml:space="preserve">                    IF(AND((RF$33                                  -Sheep!$N$248                               )&gt;(RF$33-RG$33),(RF$33                                  -Sheep!$N$248                                )&lt;=0),"Born","")
&amp;                   IF(AND((RF$33-Sheep!$R$351-Sheep!$N$248                                )&gt;(RF$33-RG$33),(RF$33-Sheep!$R$351-Sheep!$N$248                                )&lt;=0),"WeanStd","")
&amp;                   IF(AND((RF$33-Sheep!$R$352-Sheep!$N$248                                )&gt;(RF$33-RG$33),(RF$33-Sheep!$R$352-Sheep!$N$248                                )&lt;=0),"WeanAlt1","")
&amp;                   IF(AND((RF$33-Sheep!$R$353-Sheep!$N$248                                )&gt;(RF$33-RG$33),(RF$33-Sheep!$R$353-Sheep!$N$248                                )&lt;=0),"WeanAlt2","")
&amp;IFERROR(IF(AND((RF$33-RF35                                                                                     )&gt;(RF$33-RG$33),(RF$33-RF35                                                                                     )&lt;=0),"Join-"    &amp;RF34,""),"")
&amp;IFERROR(IF(AND((RF$33-RF35-INDEX(Sheep!$V$358:$V$365,RF34,1))&gt;(RF$33-RG$33),(RF$33-RF35-INDEX(Sheep!$V$358:$V$365,RF34,1))&lt;=0),"Scan-"  &amp;RF34,""),"")
&amp;IFERROR(IF(AND((RF$33-RF35-150                                                                            )&gt;(RF$33-RG$33),(RF$33-RF35-150                                                                             )&lt;=0),"Birth-" &amp;RF34,""),"")
&amp;IFERROR(IF(AND((RF$33-RF35-150-Sheep!$R$351                                           )&gt;(RF$33-RG$33),(RF$33-RF35-150-Sheep!$R$351                                            )&lt;=0),"Wean-"&amp;RF34,""),"")
&amp;IFERROR(IF(AND((RF$33-RF35-150-Sheep!$R$352                                           )&gt;(RF$33-RG$33),(RF$33-RF35-150-Sheep!$R$352                                            )&lt;=0),"Alt1-"   &amp;RF34,""),"")
&amp;IFERROR(IF(AND((RF$33-RF35-150-Sheep!$R$353                                           )&gt;(RF$33-RG$33),(RF$33-RF35-150-Sheep!$R$353                                            )&lt;=0),"Alt2-"   &amp;RF34,""),"")</f>
        <v/>
      </c>
      <c r="RG36" s="274" t="str">
        <f xml:space="preserve">                    IF(AND((RG$33                                  -Sheep!$N$248                               )&gt;(RG$33-RH$33),(RG$33                                  -Sheep!$N$248                                )&lt;=0),"Born","")
&amp;                   IF(AND((RG$33-Sheep!$R$351-Sheep!$N$248                                )&gt;(RG$33-RH$33),(RG$33-Sheep!$R$351-Sheep!$N$248                                )&lt;=0),"WeanStd","")
&amp;                   IF(AND((RG$33-Sheep!$R$352-Sheep!$N$248                                )&gt;(RG$33-RH$33),(RG$33-Sheep!$R$352-Sheep!$N$248                                )&lt;=0),"WeanAlt1","")
&amp;                   IF(AND((RG$33-Sheep!$R$353-Sheep!$N$248                                )&gt;(RG$33-RH$33),(RG$33-Sheep!$R$353-Sheep!$N$248                                )&lt;=0),"WeanAlt2","")
&amp;IFERROR(IF(AND((RG$33-RG35                                                                                     )&gt;(RG$33-RH$33),(RG$33-RG35                                                                                     )&lt;=0),"Join-"    &amp;RG34,""),"")
&amp;IFERROR(IF(AND((RG$33-RG35-INDEX(Sheep!$V$358:$V$365,RG34,1))&gt;(RG$33-RH$33),(RG$33-RG35-INDEX(Sheep!$V$358:$V$365,RG34,1))&lt;=0),"Scan-"  &amp;RG34,""),"")
&amp;IFERROR(IF(AND((RG$33-RG35-150                                                                            )&gt;(RG$33-RH$33),(RG$33-RG35-150                                                                             )&lt;=0),"Birth-" &amp;RG34,""),"")
&amp;IFERROR(IF(AND((RG$33-RG35-150-Sheep!$R$351                                           )&gt;(RG$33-RH$33),(RG$33-RG35-150-Sheep!$R$351                                            )&lt;=0),"Wean-"&amp;RG34,""),"")
&amp;IFERROR(IF(AND((RG$33-RG35-150-Sheep!$R$352                                           )&gt;(RG$33-RH$33),(RG$33-RG35-150-Sheep!$R$352                                            )&lt;=0),"Alt1-"   &amp;RG34,""),"")
&amp;IFERROR(IF(AND((RG$33-RG35-150-Sheep!$R$353                                           )&gt;(RG$33-RH$33),(RG$33-RG35-150-Sheep!$R$353                                            )&lt;=0),"Alt2-"   &amp;RG34,""),"")</f>
        <v/>
      </c>
      <c r="RH36" s="274" t="str">
        <f xml:space="preserve">                    IF(AND((RH$33                                  -Sheep!$N$248                               )&gt;(RH$33-RI$33),(RH$33                                  -Sheep!$N$248                                )&lt;=0),"Born","")
&amp;                   IF(AND((RH$33-Sheep!$R$351-Sheep!$N$248                                )&gt;(RH$33-RI$33),(RH$33-Sheep!$R$351-Sheep!$N$248                                )&lt;=0),"WeanStd","")
&amp;                   IF(AND((RH$33-Sheep!$R$352-Sheep!$N$248                                )&gt;(RH$33-RI$33),(RH$33-Sheep!$R$352-Sheep!$N$248                                )&lt;=0),"WeanAlt1","")
&amp;                   IF(AND((RH$33-Sheep!$R$353-Sheep!$N$248                                )&gt;(RH$33-RI$33),(RH$33-Sheep!$R$353-Sheep!$N$248                                )&lt;=0),"WeanAlt2","")
&amp;IFERROR(IF(AND((RH$33-RH35                                                                                     )&gt;(RH$33-RI$33),(RH$33-RH35                                                                                     )&lt;=0),"Join-"    &amp;RH34,""),"")
&amp;IFERROR(IF(AND((RH$33-RH35-INDEX(Sheep!$V$358:$V$365,RH34,1))&gt;(RH$33-RI$33),(RH$33-RH35-INDEX(Sheep!$V$358:$V$365,RH34,1))&lt;=0),"Scan-"  &amp;RH34,""),"")
&amp;IFERROR(IF(AND((RH$33-RH35-150                                                                            )&gt;(RH$33-RI$33),(RH$33-RH35-150                                                                             )&lt;=0),"Birth-" &amp;RH34,""),"")
&amp;IFERROR(IF(AND((RH$33-RH35-150-Sheep!$R$351                                           )&gt;(RH$33-RI$33),(RH$33-RH35-150-Sheep!$R$351                                            )&lt;=0),"Wean-"&amp;RH34,""),"")
&amp;IFERROR(IF(AND((RH$33-RH35-150-Sheep!$R$352                                           )&gt;(RH$33-RI$33),(RH$33-RH35-150-Sheep!$R$352                                            )&lt;=0),"Alt1-"   &amp;RH34,""),"")
&amp;IFERROR(IF(AND((RH$33-RH35-150-Sheep!$R$353                                           )&gt;(RH$33-RI$33),(RH$33-RH35-150-Sheep!$R$353                                            )&lt;=0),"Alt2-"   &amp;RH34,""),"")</f>
        <v/>
      </c>
      <c r="RI36" s="274" t="str">
        <f xml:space="preserve">                    IF(AND((RI$33                                  -Sheep!$N$248                               )&gt;(RI$33-RJ$33),(RI$33                                  -Sheep!$N$248                                )&lt;=0),"Born","")
&amp;                   IF(AND((RI$33-Sheep!$R$351-Sheep!$N$248                                )&gt;(RI$33-RJ$33),(RI$33-Sheep!$R$351-Sheep!$N$248                                )&lt;=0),"WeanStd","")
&amp;                   IF(AND((RI$33-Sheep!$R$352-Sheep!$N$248                                )&gt;(RI$33-RJ$33),(RI$33-Sheep!$R$352-Sheep!$N$248                                )&lt;=0),"WeanAlt1","")
&amp;                   IF(AND((RI$33-Sheep!$R$353-Sheep!$N$248                                )&gt;(RI$33-RJ$33),(RI$33-Sheep!$R$353-Sheep!$N$248                                )&lt;=0),"WeanAlt2","")
&amp;IFERROR(IF(AND((RI$33-RI35                                                                                     )&gt;(RI$33-RJ$33),(RI$33-RI35                                                                                     )&lt;=0),"Join-"    &amp;RI34,""),"")
&amp;IFERROR(IF(AND((RI$33-RI35-INDEX(Sheep!$V$358:$V$365,RI34,1))&gt;(RI$33-RJ$33),(RI$33-RI35-INDEX(Sheep!$V$358:$V$365,RI34,1))&lt;=0),"Scan-"  &amp;RI34,""),"")
&amp;IFERROR(IF(AND((RI$33-RI35-150                                                                            )&gt;(RI$33-RJ$33),(RI$33-RI35-150                                                                             )&lt;=0),"Birth-" &amp;RI34,""),"")
&amp;IFERROR(IF(AND((RI$33-RI35-150-Sheep!$R$351                                           )&gt;(RI$33-RJ$33),(RI$33-RI35-150-Sheep!$R$351                                            )&lt;=0),"Wean-"&amp;RI34,""),"")
&amp;IFERROR(IF(AND((RI$33-RI35-150-Sheep!$R$352                                           )&gt;(RI$33-RJ$33),(RI$33-RI35-150-Sheep!$R$352                                            )&lt;=0),"Alt1-"   &amp;RI34,""),"")
&amp;IFERROR(IF(AND((RI$33-RI35-150-Sheep!$R$353                                           )&gt;(RI$33-RJ$33),(RI$33-RI35-150-Sheep!$R$353                                            )&lt;=0),"Alt2-"   &amp;RI34,""),"")</f>
        <v/>
      </c>
      <c r="RJ36" s="274" t="str">
        <f xml:space="preserve">                    IF(AND((RJ$33                                  -Sheep!$N$248                               )&gt;(RJ$33-RK$33),(RJ$33                                  -Sheep!$N$248                                )&lt;=0),"Born","")
&amp;                   IF(AND((RJ$33-Sheep!$R$351-Sheep!$N$248                                )&gt;(RJ$33-RK$33),(RJ$33-Sheep!$R$351-Sheep!$N$248                                )&lt;=0),"WeanStd","")
&amp;                   IF(AND((RJ$33-Sheep!$R$352-Sheep!$N$248                                )&gt;(RJ$33-RK$33),(RJ$33-Sheep!$R$352-Sheep!$N$248                                )&lt;=0),"WeanAlt1","")
&amp;                   IF(AND((RJ$33-Sheep!$R$353-Sheep!$N$248                                )&gt;(RJ$33-RK$33),(RJ$33-Sheep!$R$353-Sheep!$N$248                                )&lt;=0),"WeanAlt2","")
&amp;IFERROR(IF(AND((RJ$33-RJ35                                                                                     )&gt;(RJ$33-RK$33),(RJ$33-RJ35                                                                                     )&lt;=0),"Join-"    &amp;RJ34,""),"")
&amp;IFERROR(IF(AND((RJ$33-RJ35-INDEX(Sheep!$V$358:$V$365,RJ34,1))&gt;(RJ$33-RK$33),(RJ$33-RJ35-INDEX(Sheep!$V$358:$V$365,RJ34,1))&lt;=0),"Scan-"  &amp;RJ34,""),"")
&amp;IFERROR(IF(AND((RJ$33-RJ35-150                                                                            )&gt;(RJ$33-RK$33),(RJ$33-RJ35-150                                                                             )&lt;=0),"Birth-" &amp;RJ34,""),"")
&amp;IFERROR(IF(AND((RJ$33-RJ35-150-Sheep!$R$351                                           )&gt;(RJ$33-RK$33),(RJ$33-RJ35-150-Sheep!$R$351                                            )&lt;=0),"Wean-"&amp;RJ34,""),"")
&amp;IFERROR(IF(AND((RJ$33-RJ35-150-Sheep!$R$352                                           )&gt;(RJ$33-RK$33),(RJ$33-RJ35-150-Sheep!$R$352                                            )&lt;=0),"Alt1-"   &amp;RJ34,""),"")
&amp;IFERROR(IF(AND((RJ$33-RJ35-150-Sheep!$R$353                                           )&gt;(RJ$33-RK$33),(RJ$33-RJ35-150-Sheep!$R$353                                            )&lt;=0),"Alt2-"   &amp;RJ34,""),"")</f>
        <v/>
      </c>
      <c r="RK36" s="274" t="str">
        <f xml:space="preserve">                    IF(AND((RK$33                                  -Sheep!$N$248                               )&gt;(RK$33-RL$33),(RK$33                                  -Sheep!$N$248                                )&lt;=0),"Born","")
&amp;                   IF(AND((RK$33-Sheep!$R$351-Sheep!$N$248                                )&gt;(RK$33-RL$33),(RK$33-Sheep!$R$351-Sheep!$N$248                                )&lt;=0),"WeanStd","")
&amp;                   IF(AND((RK$33-Sheep!$R$352-Sheep!$N$248                                )&gt;(RK$33-RL$33),(RK$33-Sheep!$R$352-Sheep!$N$248                                )&lt;=0),"WeanAlt1","")
&amp;                   IF(AND((RK$33-Sheep!$R$353-Sheep!$N$248                                )&gt;(RK$33-RL$33),(RK$33-Sheep!$R$353-Sheep!$N$248                                )&lt;=0),"WeanAlt2","")
&amp;IFERROR(IF(AND((RK$33-RK35                                                                                     )&gt;(RK$33-RL$33),(RK$33-RK35                                                                                     )&lt;=0),"Join-"    &amp;RK34,""),"")
&amp;IFERROR(IF(AND((RK$33-RK35-INDEX(Sheep!$V$358:$V$365,RK34,1))&gt;(RK$33-RL$33),(RK$33-RK35-INDEX(Sheep!$V$358:$V$365,RK34,1))&lt;=0),"Scan-"  &amp;RK34,""),"")
&amp;IFERROR(IF(AND((RK$33-RK35-150                                                                            )&gt;(RK$33-RL$33),(RK$33-RK35-150                                                                             )&lt;=0),"Birth-" &amp;RK34,""),"")
&amp;IFERROR(IF(AND((RK$33-RK35-150-Sheep!$R$351                                           )&gt;(RK$33-RL$33),(RK$33-RK35-150-Sheep!$R$351                                            )&lt;=0),"Wean-"&amp;RK34,""),"")
&amp;IFERROR(IF(AND((RK$33-RK35-150-Sheep!$R$352                                           )&gt;(RK$33-RL$33),(RK$33-RK35-150-Sheep!$R$352                                            )&lt;=0),"Alt1-"   &amp;RK34,""),"")
&amp;IFERROR(IF(AND((RK$33-RK35-150-Sheep!$R$353                                           )&gt;(RK$33-RL$33),(RK$33-RK35-150-Sheep!$R$353                                            )&lt;=0),"Alt2-"   &amp;RK34,""),"")</f>
        <v/>
      </c>
      <c r="RL36" s="274" t="str">
        <f xml:space="preserve">                    IF(AND((RL$33                                  -Sheep!$N$248                               )&gt;(RL$33-RM$33),(RL$33                                  -Sheep!$N$248                                )&lt;=0),"Born","")
&amp;                   IF(AND((RL$33-Sheep!$R$351-Sheep!$N$248                                )&gt;(RL$33-RM$33),(RL$33-Sheep!$R$351-Sheep!$N$248                                )&lt;=0),"WeanStd","")
&amp;                   IF(AND((RL$33-Sheep!$R$352-Sheep!$N$248                                )&gt;(RL$33-RM$33),(RL$33-Sheep!$R$352-Sheep!$N$248                                )&lt;=0),"WeanAlt1","")
&amp;                   IF(AND((RL$33-Sheep!$R$353-Sheep!$N$248                                )&gt;(RL$33-RM$33),(RL$33-Sheep!$R$353-Sheep!$N$248                                )&lt;=0),"WeanAlt2","")
&amp;IFERROR(IF(AND((RL$33-RL35                                                                                     )&gt;(RL$33-RM$33),(RL$33-RL35                                                                                     )&lt;=0),"Join-"    &amp;RL34,""),"")
&amp;IFERROR(IF(AND((RL$33-RL35-INDEX(Sheep!$V$358:$V$365,RL34,1))&gt;(RL$33-RM$33),(RL$33-RL35-INDEX(Sheep!$V$358:$V$365,RL34,1))&lt;=0),"Scan-"  &amp;RL34,""),"")
&amp;IFERROR(IF(AND((RL$33-RL35-150                                                                            )&gt;(RL$33-RM$33),(RL$33-RL35-150                                                                             )&lt;=0),"Birth-" &amp;RL34,""),"")
&amp;IFERROR(IF(AND((RL$33-RL35-150-Sheep!$R$351                                           )&gt;(RL$33-RM$33),(RL$33-RL35-150-Sheep!$R$351                                            )&lt;=0),"Wean-"&amp;RL34,""),"")
&amp;IFERROR(IF(AND((RL$33-RL35-150-Sheep!$R$352                                           )&gt;(RL$33-RM$33),(RL$33-RL35-150-Sheep!$R$352                                            )&lt;=0),"Alt1-"   &amp;RL34,""),"")
&amp;IFERROR(IF(AND((RL$33-RL35-150-Sheep!$R$353                                           )&gt;(RL$33-RM$33),(RL$33-RL35-150-Sheep!$R$353                                            )&lt;=0),"Alt2-"   &amp;RL34,""),"")</f>
        <v/>
      </c>
      <c r="RM36" s="274" t="str">
        <f xml:space="preserve">                    IF(AND((RM$33                                  -Sheep!$N$248                               )&gt;(RM$33-RN$33),(RM$33                                  -Sheep!$N$248                                )&lt;=0),"Born","")
&amp;                   IF(AND((RM$33-Sheep!$R$351-Sheep!$N$248                                )&gt;(RM$33-RN$33),(RM$33-Sheep!$R$351-Sheep!$N$248                                )&lt;=0),"WeanStd","")
&amp;                   IF(AND((RM$33-Sheep!$R$352-Sheep!$N$248                                )&gt;(RM$33-RN$33),(RM$33-Sheep!$R$352-Sheep!$N$248                                )&lt;=0),"WeanAlt1","")
&amp;                   IF(AND((RM$33-Sheep!$R$353-Sheep!$N$248                                )&gt;(RM$33-RN$33),(RM$33-Sheep!$R$353-Sheep!$N$248                                )&lt;=0),"WeanAlt2","")
&amp;IFERROR(IF(AND((RM$33-RM35                                                                                     )&gt;(RM$33-RN$33),(RM$33-RM35                                                                                     )&lt;=0),"Join-"    &amp;RM34,""),"")
&amp;IFERROR(IF(AND((RM$33-RM35-INDEX(Sheep!$V$358:$V$365,RM34,1))&gt;(RM$33-RN$33),(RM$33-RM35-INDEX(Sheep!$V$358:$V$365,RM34,1))&lt;=0),"Scan-"  &amp;RM34,""),"")
&amp;IFERROR(IF(AND((RM$33-RM35-150                                                                            )&gt;(RM$33-RN$33),(RM$33-RM35-150                                                                             )&lt;=0),"Birth-" &amp;RM34,""),"")
&amp;IFERROR(IF(AND((RM$33-RM35-150-Sheep!$R$351                                           )&gt;(RM$33-RN$33),(RM$33-RM35-150-Sheep!$R$351                                            )&lt;=0),"Wean-"&amp;RM34,""),"")
&amp;IFERROR(IF(AND((RM$33-RM35-150-Sheep!$R$352                                           )&gt;(RM$33-RN$33),(RM$33-RM35-150-Sheep!$R$352                                            )&lt;=0),"Alt1-"   &amp;RM34,""),"")
&amp;IFERROR(IF(AND((RM$33-RM35-150-Sheep!$R$353                                           )&gt;(RM$33-RN$33),(RM$33-RM35-150-Sheep!$R$353                                            )&lt;=0),"Alt2-"   &amp;RM34,""),"")</f>
        <v/>
      </c>
      <c r="RN36" s="274" t="str">
        <f xml:space="preserve">                    IF(AND((RN$33                                  -Sheep!$N$248                               )&gt;(RN$33-RO$33),(RN$33                                  -Sheep!$N$248                                )&lt;=0),"Born","")
&amp;                   IF(AND((RN$33-Sheep!$R$351-Sheep!$N$248                                )&gt;(RN$33-RO$33),(RN$33-Sheep!$R$351-Sheep!$N$248                                )&lt;=0),"WeanStd","")
&amp;                   IF(AND((RN$33-Sheep!$R$352-Sheep!$N$248                                )&gt;(RN$33-RO$33),(RN$33-Sheep!$R$352-Sheep!$N$248                                )&lt;=0),"WeanAlt1","")
&amp;                   IF(AND((RN$33-Sheep!$R$353-Sheep!$N$248                                )&gt;(RN$33-RO$33),(RN$33-Sheep!$R$353-Sheep!$N$248                                )&lt;=0),"WeanAlt2","")
&amp;IFERROR(IF(AND((RN$33-RN35                                                                                     )&gt;(RN$33-RO$33),(RN$33-RN35                                                                                     )&lt;=0),"Join-"    &amp;RN34,""),"")
&amp;IFERROR(IF(AND((RN$33-RN35-INDEX(Sheep!$V$358:$V$365,RN34,1))&gt;(RN$33-RO$33),(RN$33-RN35-INDEX(Sheep!$V$358:$V$365,RN34,1))&lt;=0),"Scan-"  &amp;RN34,""),"")
&amp;IFERROR(IF(AND((RN$33-RN35-150                                                                            )&gt;(RN$33-RO$33),(RN$33-RN35-150                                                                             )&lt;=0),"Birth-" &amp;RN34,""),"")
&amp;IFERROR(IF(AND((RN$33-RN35-150-Sheep!$R$351                                           )&gt;(RN$33-RO$33),(RN$33-RN35-150-Sheep!$R$351                                            )&lt;=0),"Wean-"&amp;RN34,""),"")
&amp;IFERROR(IF(AND((RN$33-RN35-150-Sheep!$R$352                                           )&gt;(RN$33-RO$33),(RN$33-RN35-150-Sheep!$R$352                                            )&lt;=0),"Alt1-"   &amp;RN34,""),"")
&amp;IFERROR(IF(AND((RN$33-RN35-150-Sheep!$R$353                                           )&gt;(RN$33-RO$33),(RN$33-RN35-150-Sheep!$R$353                                            )&lt;=0),"Alt2-"   &amp;RN34,""),"")</f>
        <v/>
      </c>
      <c r="RO36" s="274" t="str">
        <f xml:space="preserve">                    IF(AND((RO$33                                  -Sheep!$N$248                               )&gt;(RO$33-RP$33),(RO$33                                  -Sheep!$N$248                                )&lt;=0),"Born","")
&amp;                   IF(AND((RO$33-Sheep!$R$351-Sheep!$N$248                                )&gt;(RO$33-RP$33),(RO$33-Sheep!$R$351-Sheep!$N$248                                )&lt;=0),"WeanStd","")
&amp;                   IF(AND((RO$33-Sheep!$R$352-Sheep!$N$248                                )&gt;(RO$33-RP$33),(RO$33-Sheep!$R$352-Sheep!$N$248                                )&lt;=0),"WeanAlt1","")
&amp;                   IF(AND((RO$33-Sheep!$R$353-Sheep!$N$248                                )&gt;(RO$33-RP$33),(RO$33-Sheep!$R$353-Sheep!$N$248                                )&lt;=0),"WeanAlt2","")
&amp;IFERROR(IF(AND((RO$33-RO35                                                                                     )&gt;(RO$33-RP$33),(RO$33-RO35                                                                                     )&lt;=0),"Join-"    &amp;RO34,""),"")
&amp;IFERROR(IF(AND((RO$33-RO35-INDEX(Sheep!$V$358:$V$365,RO34,1))&gt;(RO$33-RP$33),(RO$33-RO35-INDEX(Sheep!$V$358:$V$365,RO34,1))&lt;=0),"Scan-"  &amp;RO34,""),"")
&amp;IFERROR(IF(AND((RO$33-RO35-150                                                                            )&gt;(RO$33-RP$33),(RO$33-RO35-150                                                                             )&lt;=0),"Birth-" &amp;RO34,""),"")
&amp;IFERROR(IF(AND((RO$33-RO35-150-Sheep!$R$351                                           )&gt;(RO$33-RP$33),(RO$33-RO35-150-Sheep!$R$351                                            )&lt;=0),"Wean-"&amp;RO34,""),"")
&amp;IFERROR(IF(AND((RO$33-RO35-150-Sheep!$R$352                                           )&gt;(RO$33-RP$33),(RO$33-RO35-150-Sheep!$R$352                                            )&lt;=0),"Alt1-"   &amp;RO34,""),"")
&amp;IFERROR(IF(AND((RO$33-RO35-150-Sheep!$R$353                                           )&gt;(RO$33-RP$33),(RO$33-RO35-150-Sheep!$R$353                                            )&lt;=0),"Alt2-"   &amp;RO34,""),"")</f>
        <v/>
      </c>
      <c r="RP36" s="274" t="str">
        <f xml:space="preserve">                    IF(AND((RP$33                                  -Sheep!$N$248                               )&gt;(RP$33-RQ$33),(RP$33                                  -Sheep!$N$248                                )&lt;=0),"Born","")
&amp;                   IF(AND((RP$33-Sheep!$R$351-Sheep!$N$248                                )&gt;(RP$33-RQ$33),(RP$33-Sheep!$R$351-Sheep!$N$248                                )&lt;=0),"WeanStd","")
&amp;                   IF(AND((RP$33-Sheep!$R$352-Sheep!$N$248                                )&gt;(RP$33-RQ$33),(RP$33-Sheep!$R$352-Sheep!$N$248                                )&lt;=0),"WeanAlt1","")
&amp;                   IF(AND((RP$33-Sheep!$R$353-Sheep!$N$248                                )&gt;(RP$33-RQ$33),(RP$33-Sheep!$R$353-Sheep!$N$248                                )&lt;=0),"WeanAlt2","")
&amp;IFERROR(IF(AND((RP$33-RP35                                                                                     )&gt;(RP$33-RQ$33),(RP$33-RP35                                                                                     )&lt;=0),"Join-"    &amp;RP34,""),"")
&amp;IFERROR(IF(AND((RP$33-RP35-INDEX(Sheep!$V$358:$V$365,RP34,1))&gt;(RP$33-RQ$33),(RP$33-RP35-INDEX(Sheep!$V$358:$V$365,RP34,1))&lt;=0),"Scan-"  &amp;RP34,""),"")
&amp;IFERROR(IF(AND((RP$33-RP35-150                                                                            )&gt;(RP$33-RQ$33),(RP$33-RP35-150                                                                             )&lt;=0),"Birth-" &amp;RP34,""),"")
&amp;IFERROR(IF(AND((RP$33-RP35-150-Sheep!$R$351                                           )&gt;(RP$33-RQ$33),(RP$33-RP35-150-Sheep!$R$351                                            )&lt;=0),"Wean-"&amp;RP34,""),"")
&amp;IFERROR(IF(AND((RP$33-RP35-150-Sheep!$R$352                                           )&gt;(RP$33-RQ$33),(RP$33-RP35-150-Sheep!$R$352                                            )&lt;=0),"Alt1-"   &amp;RP34,""),"")
&amp;IFERROR(IF(AND((RP$33-RP35-150-Sheep!$R$353                                           )&gt;(RP$33-RQ$33),(RP$33-RP35-150-Sheep!$R$353                                            )&lt;=0),"Alt2-"   &amp;RP34,""),"")</f>
        <v/>
      </c>
      <c r="RQ36" s="274" t="str">
        <f xml:space="preserve">                    IF(AND((RQ$33                                  -Sheep!$N$248                               )&gt;(RQ$33-RR$33),(RQ$33                                  -Sheep!$N$248                                )&lt;=0),"Born","")
&amp;                   IF(AND((RQ$33-Sheep!$R$351-Sheep!$N$248                                )&gt;(RQ$33-RR$33),(RQ$33-Sheep!$R$351-Sheep!$N$248                                )&lt;=0),"WeanStd","")
&amp;                   IF(AND((RQ$33-Sheep!$R$352-Sheep!$N$248                                )&gt;(RQ$33-RR$33),(RQ$33-Sheep!$R$352-Sheep!$N$248                                )&lt;=0),"WeanAlt1","")
&amp;                   IF(AND((RQ$33-Sheep!$R$353-Sheep!$N$248                                )&gt;(RQ$33-RR$33),(RQ$33-Sheep!$R$353-Sheep!$N$248                                )&lt;=0),"WeanAlt2","")
&amp;IFERROR(IF(AND((RQ$33-RQ35                                                                                     )&gt;(RQ$33-RR$33),(RQ$33-RQ35                                                                                     )&lt;=0),"Join-"    &amp;RQ34,""),"")
&amp;IFERROR(IF(AND((RQ$33-RQ35-INDEX(Sheep!$V$358:$V$365,RQ34,1))&gt;(RQ$33-RR$33),(RQ$33-RQ35-INDEX(Sheep!$V$358:$V$365,RQ34,1))&lt;=0),"Scan-"  &amp;RQ34,""),"")
&amp;IFERROR(IF(AND((RQ$33-RQ35-150                                                                            )&gt;(RQ$33-RR$33),(RQ$33-RQ35-150                                                                             )&lt;=0),"Birth-" &amp;RQ34,""),"")
&amp;IFERROR(IF(AND((RQ$33-RQ35-150-Sheep!$R$351                                           )&gt;(RQ$33-RR$33),(RQ$33-RQ35-150-Sheep!$R$351                                            )&lt;=0),"Wean-"&amp;RQ34,""),"")
&amp;IFERROR(IF(AND((RQ$33-RQ35-150-Sheep!$R$352                                           )&gt;(RQ$33-RR$33),(RQ$33-RQ35-150-Sheep!$R$352                                            )&lt;=0),"Alt1-"   &amp;RQ34,""),"")
&amp;IFERROR(IF(AND((RQ$33-RQ35-150-Sheep!$R$353                                           )&gt;(RQ$33-RR$33),(RQ$33-RQ35-150-Sheep!$R$353                                            )&lt;=0),"Alt2-"   &amp;RQ34,""),"")</f>
        <v/>
      </c>
      <c r="RR36" s="274" t="str">
        <f xml:space="preserve">                    IF(AND((RR$33                                  -Sheep!$N$248                               )&gt;(RR$33-RS$33),(RR$33                                  -Sheep!$N$248                                )&lt;=0),"Born","")
&amp;                   IF(AND((RR$33-Sheep!$R$351-Sheep!$N$248                                )&gt;(RR$33-RS$33),(RR$33-Sheep!$R$351-Sheep!$N$248                                )&lt;=0),"WeanStd","")
&amp;                   IF(AND((RR$33-Sheep!$R$352-Sheep!$N$248                                )&gt;(RR$33-RS$33),(RR$33-Sheep!$R$352-Sheep!$N$248                                )&lt;=0),"WeanAlt1","")
&amp;                   IF(AND((RR$33-Sheep!$R$353-Sheep!$N$248                                )&gt;(RR$33-RS$33),(RR$33-Sheep!$R$353-Sheep!$N$248                                )&lt;=0),"WeanAlt2","")
&amp;IFERROR(IF(AND((RR$33-RR35                                                                                     )&gt;(RR$33-RS$33),(RR$33-RR35                                                                                     )&lt;=0),"Join-"    &amp;RR34,""),"")
&amp;IFERROR(IF(AND((RR$33-RR35-INDEX(Sheep!$V$358:$V$365,RR34,1))&gt;(RR$33-RS$33),(RR$33-RR35-INDEX(Sheep!$V$358:$V$365,RR34,1))&lt;=0),"Scan-"  &amp;RR34,""),"")
&amp;IFERROR(IF(AND((RR$33-RR35-150                                                                            )&gt;(RR$33-RS$33),(RR$33-RR35-150                                                                             )&lt;=0),"Birth-" &amp;RR34,""),"")
&amp;IFERROR(IF(AND((RR$33-RR35-150-Sheep!$R$351                                           )&gt;(RR$33-RS$33),(RR$33-RR35-150-Sheep!$R$351                                            )&lt;=0),"Wean-"&amp;RR34,""),"")
&amp;IFERROR(IF(AND((RR$33-RR35-150-Sheep!$R$352                                           )&gt;(RR$33-RS$33),(RR$33-RR35-150-Sheep!$R$352                                            )&lt;=0),"Alt1-"   &amp;RR34,""),"")
&amp;IFERROR(IF(AND((RR$33-RR35-150-Sheep!$R$353                                           )&gt;(RR$33-RS$33),(RR$33-RR35-150-Sheep!$R$353                                            )&lt;=0),"Alt2-"   &amp;RR34,""),"")</f>
        <v/>
      </c>
      <c r="RS36" s="274" t="str">
        <f xml:space="preserve">                    IF(AND((RS$33                                  -Sheep!$N$248                               )&gt;(RS$33-RT$33),(RS$33                                  -Sheep!$N$248                                )&lt;=0),"Born","")
&amp;                   IF(AND((RS$33-Sheep!$R$351-Sheep!$N$248                                )&gt;(RS$33-RT$33),(RS$33-Sheep!$R$351-Sheep!$N$248                                )&lt;=0),"WeanStd","")
&amp;                   IF(AND((RS$33-Sheep!$R$352-Sheep!$N$248                                )&gt;(RS$33-RT$33),(RS$33-Sheep!$R$352-Sheep!$N$248                                )&lt;=0),"WeanAlt1","")
&amp;                   IF(AND((RS$33-Sheep!$R$353-Sheep!$N$248                                )&gt;(RS$33-RT$33),(RS$33-Sheep!$R$353-Sheep!$N$248                                )&lt;=0),"WeanAlt2","")
&amp;IFERROR(IF(AND((RS$33-RS35                                                                                     )&gt;(RS$33-RT$33),(RS$33-RS35                                                                                     )&lt;=0),"Join-"    &amp;RS34,""),"")
&amp;IFERROR(IF(AND((RS$33-RS35-INDEX(Sheep!$V$358:$V$365,RS34,1))&gt;(RS$33-RT$33),(RS$33-RS35-INDEX(Sheep!$V$358:$V$365,RS34,1))&lt;=0),"Scan-"  &amp;RS34,""),"")
&amp;IFERROR(IF(AND((RS$33-RS35-150                                                                            )&gt;(RS$33-RT$33),(RS$33-RS35-150                                                                             )&lt;=0),"Birth-" &amp;RS34,""),"")
&amp;IFERROR(IF(AND((RS$33-RS35-150-Sheep!$R$351                                           )&gt;(RS$33-RT$33),(RS$33-RS35-150-Sheep!$R$351                                            )&lt;=0),"Wean-"&amp;RS34,""),"")
&amp;IFERROR(IF(AND((RS$33-RS35-150-Sheep!$R$352                                           )&gt;(RS$33-RT$33),(RS$33-RS35-150-Sheep!$R$352                                            )&lt;=0),"Alt1-"   &amp;RS34,""),"")
&amp;IFERROR(IF(AND((RS$33-RS35-150-Sheep!$R$353                                           )&gt;(RS$33-RT$33),(RS$33-RS35-150-Sheep!$R$353                                            )&lt;=0),"Alt2-"   &amp;RS34,""),"")</f>
        <v/>
      </c>
      <c r="RT36" s="274" t="str">
        <f xml:space="preserve">                    IF(AND((RT$33                                  -Sheep!$N$248                               )&gt;(RT$33-RU$33),(RT$33                                  -Sheep!$N$248                                )&lt;=0),"Born","")
&amp;                   IF(AND((RT$33-Sheep!$R$351-Sheep!$N$248                                )&gt;(RT$33-RU$33),(RT$33-Sheep!$R$351-Sheep!$N$248                                )&lt;=0),"WeanStd","")
&amp;                   IF(AND((RT$33-Sheep!$R$352-Sheep!$N$248                                )&gt;(RT$33-RU$33),(RT$33-Sheep!$R$352-Sheep!$N$248                                )&lt;=0),"WeanAlt1","")
&amp;                   IF(AND((RT$33-Sheep!$R$353-Sheep!$N$248                                )&gt;(RT$33-RU$33),(RT$33-Sheep!$R$353-Sheep!$N$248                                )&lt;=0),"WeanAlt2","")
&amp;IFERROR(IF(AND((RT$33-RT35                                                                                     )&gt;(RT$33-RU$33),(RT$33-RT35                                                                                     )&lt;=0),"Join-"    &amp;RT34,""),"")
&amp;IFERROR(IF(AND((RT$33-RT35-INDEX(Sheep!$V$358:$V$365,RT34,1))&gt;(RT$33-RU$33),(RT$33-RT35-INDEX(Sheep!$V$358:$V$365,RT34,1))&lt;=0),"Scan-"  &amp;RT34,""),"")
&amp;IFERROR(IF(AND((RT$33-RT35-150                                                                            )&gt;(RT$33-RU$33),(RT$33-RT35-150                                                                             )&lt;=0),"Birth-" &amp;RT34,""),"")
&amp;IFERROR(IF(AND((RT$33-RT35-150-Sheep!$R$351                                           )&gt;(RT$33-RU$33),(RT$33-RT35-150-Sheep!$R$351                                            )&lt;=0),"Wean-"&amp;RT34,""),"")
&amp;IFERROR(IF(AND((RT$33-RT35-150-Sheep!$R$352                                           )&gt;(RT$33-RU$33),(RT$33-RT35-150-Sheep!$R$352                                            )&lt;=0),"Alt1-"   &amp;RT34,""),"")
&amp;IFERROR(IF(AND((RT$33-RT35-150-Sheep!$R$353                                           )&gt;(RT$33-RU$33),(RT$33-RT35-150-Sheep!$R$353                                            )&lt;=0),"Alt2-"   &amp;RT34,""),"")</f>
        <v/>
      </c>
      <c r="RU36" s="274" t="str">
        <f xml:space="preserve">                    IF(AND((RU$33                                  -Sheep!$N$248                               )&gt;(RU$33-RV$33),(RU$33                                  -Sheep!$N$248                                )&lt;=0),"Born","")
&amp;                   IF(AND((RU$33-Sheep!$R$351-Sheep!$N$248                                )&gt;(RU$33-RV$33),(RU$33-Sheep!$R$351-Sheep!$N$248                                )&lt;=0),"WeanStd","")
&amp;                   IF(AND((RU$33-Sheep!$R$352-Sheep!$N$248                                )&gt;(RU$33-RV$33),(RU$33-Sheep!$R$352-Sheep!$N$248                                )&lt;=0),"WeanAlt1","")
&amp;                   IF(AND((RU$33-Sheep!$R$353-Sheep!$N$248                                )&gt;(RU$33-RV$33),(RU$33-Sheep!$R$353-Sheep!$N$248                                )&lt;=0),"WeanAlt2","")
&amp;IFERROR(IF(AND((RU$33-RU35                                                                                     )&gt;(RU$33-RV$33),(RU$33-RU35                                                                                     )&lt;=0),"Join-"    &amp;RU34,""),"")
&amp;IFERROR(IF(AND((RU$33-RU35-INDEX(Sheep!$V$358:$V$365,RU34,1))&gt;(RU$33-RV$33),(RU$33-RU35-INDEX(Sheep!$V$358:$V$365,RU34,1))&lt;=0),"Scan-"  &amp;RU34,""),"")
&amp;IFERROR(IF(AND((RU$33-RU35-150                                                                            )&gt;(RU$33-RV$33),(RU$33-RU35-150                                                                             )&lt;=0),"Birth-" &amp;RU34,""),"")
&amp;IFERROR(IF(AND((RU$33-RU35-150-Sheep!$R$351                                           )&gt;(RU$33-RV$33),(RU$33-RU35-150-Sheep!$R$351                                            )&lt;=0),"Wean-"&amp;RU34,""),"")
&amp;IFERROR(IF(AND((RU$33-RU35-150-Sheep!$R$352                                           )&gt;(RU$33-RV$33),(RU$33-RU35-150-Sheep!$R$352                                            )&lt;=0),"Alt1-"   &amp;RU34,""),"")
&amp;IFERROR(IF(AND((RU$33-RU35-150-Sheep!$R$353                                           )&gt;(RU$33-RV$33),(RU$33-RU35-150-Sheep!$R$353                                            )&lt;=0),"Alt2-"   &amp;RU34,""),"")</f>
        <v/>
      </c>
      <c r="RV36" s="274" t="str">
        <f xml:space="preserve">                    IF(AND((RV$33                                  -Sheep!$N$248                               )&gt;(RV$33-RW$33),(RV$33                                  -Sheep!$N$248                                )&lt;=0),"Born","")
&amp;                   IF(AND((RV$33-Sheep!$R$351-Sheep!$N$248                                )&gt;(RV$33-RW$33),(RV$33-Sheep!$R$351-Sheep!$N$248                                )&lt;=0),"WeanStd","")
&amp;                   IF(AND((RV$33-Sheep!$R$352-Sheep!$N$248                                )&gt;(RV$33-RW$33),(RV$33-Sheep!$R$352-Sheep!$N$248                                )&lt;=0),"WeanAlt1","")
&amp;                   IF(AND((RV$33-Sheep!$R$353-Sheep!$N$248                                )&gt;(RV$33-RW$33),(RV$33-Sheep!$R$353-Sheep!$N$248                                )&lt;=0),"WeanAlt2","")
&amp;IFERROR(IF(AND((RV$33-RV35                                                                                     )&gt;(RV$33-RW$33),(RV$33-RV35                                                                                     )&lt;=0),"Join-"    &amp;RV34,""),"")
&amp;IFERROR(IF(AND((RV$33-RV35-INDEX(Sheep!$V$358:$V$365,RV34,1))&gt;(RV$33-RW$33),(RV$33-RV35-INDEX(Sheep!$V$358:$V$365,RV34,1))&lt;=0),"Scan-"  &amp;RV34,""),"")
&amp;IFERROR(IF(AND((RV$33-RV35-150                                                                            )&gt;(RV$33-RW$33),(RV$33-RV35-150                                                                             )&lt;=0),"Birth-" &amp;RV34,""),"")
&amp;IFERROR(IF(AND((RV$33-RV35-150-Sheep!$R$351                                           )&gt;(RV$33-RW$33),(RV$33-RV35-150-Sheep!$R$351                                            )&lt;=0),"Wean-"&amp;RV34,""),"")
&amp;IFERROR(IF(AND((RV$33-RV35-150-Sheep!$R$352                                           )&gt;(RV$33-RW$33),(RV$33-RV35-150-Sheep!$R$352                                            )&lt;=0),"Alt1-"   &amp;RV34,""),"")
&amp;IFERROR(IF(AND((RV$33-RV35-150-Sheep!$R$353                                           )&gt;(RV$33-RW$33),(RV$33-RV35-150-Sheep!$R$353                                            )&lt;=0),"Alt2-"   &amp;RV34,""),"")</f>
        <v/>
      </c>
      <c r="RW36" s="274" t="str">
        <f xml:space="preserve">                    IF(AND((RW$33                                  -Sheep!$N$248                               )&gt;(RW$33-RX$33),(RW$33                                  -Sheep!$N$248                                )&lt;=0),"Born","")
&amp;                   IF(AND((RW$33-Sheep!$R$351-Sheep!$N$248                                )&gt;(RW$33-RX$33),(RW$33-Sheep!$R$351-Sheep!$N$248                                )&lt;=0),"WeanStd","")
&amp;                   IF(AND((RW$33-Sheep!$R$352-Sheep!$N$248                                )&gt;(RW$33-RX$33),(RW$33-Sheep!$R$352-Sheep!$N$248                                )&lt;=0),"WeanAlt1","")
&amp;                   IF(AND((RW$33-Sheep!$R$353-Sheep!$N$248                                )&gt;(RW$33-RX$33),(RW$33-Sheep!$R$353-Sheep!$N$248                                )&lt;=0),"WeanAlt2","")
&amp;IFERROR(IF(AND((RW$33-RW35                                                                                     )&gt;(RW$33-RX$33),(RW$33-RW35                                                                                     )&lt;=0),"Join-"    &amp;RW34,""),"")
&amp;IFERROR(IF(AND((RW$33-RW35-INDEX(Sheep!$V$358:$V$365,RW34,1))&gt;(RW$33-RX$33),(RW$33-RW35-INDEX(Sheep!$V$358:$V$365,RW34,1))&lt;=0),"Scan-"  &amp;RW34,""),"")
&amp;IFERROR(IF(AND((RW$33-RW35-150                                                                            )&gt;(RW$33-RX$33),(RW$33-RW35-150                                                                             )&lt;=0),"Birth-" &amp;RW34,""),"")
&amp;IFERROR(IF(AND((RW$33-RW35-150-Sheep!$R$351                                           )&gt;(RW$33-RX$33),(RW$33-RW35-150-Sheep!$R$351                                            )&lt;=0),"Wean-"&amp;RW34,""),"")
&amp;IFERROR(IF(AND((RW$33-RW35-150-Sheep!$R$352                                           )&gt;(RW$33-RX$33),(RW$33-RW35-150-Sheep!$R$352                                            )&lt;=0),"Alt1-"   &amp;RW34,""),"")
&amp;IFERROR(IF(AND((RW$33-RW35-150-Sheep!$R$353                                           )&gt;(RW$33-RX$33),(RW$33-RW35-150-Sheep!$R$353                                            )&lt;=0),"Alt2-"   &amp;RW34,""),"")</f>
        <v/>
      </c>
      <c r="RX36" s="274" t="str">
        <f xml:space="preserve">                    IF(AND((RX$33                                  -Sheep!$N$248                               )&gt;(RX$33-RY$33),(RX$33                                  -Sheep!$N$248                                )&lt;=0),"Born","")
&amp;                   IF(AND((RX$33-Sheep!$R$351-Sheep!$N$248                                )&gt;(RX$33-RY$33),(RX$33-Sheep!$R$351-Sheep!$N$248                                )&lt;=0),"WeanStd","")
&amp;                   IF(AND((RX$33-Sheep!$R$352-Sheep!$N$248                                )&gt;(RX$33-RY$33),(RX$33-Sheep!$R$352-Sheep!$N$248                                )&lt;=0),"WeanAlt1","")
&amp;                   IF(AND((RX$33-Sheep!$R$353-Sheep!$N$248                                )&gt;(RX$33-RY$33),(RX$33-Sheep!$R$353-Sheep!$N$248                                )&lt;=0),"WeanAlt2","")
&amp;IFERROR(IF(AND((RX$33-RX35                                                                                     )&gt;(RX$33-RY$33),(RX$33-RX35                                                                                     )&lt;=0),"Join-"    &amp;RX34,""),"")
&amp;IFERROR(IF(AND((RX$33-RX35-INDEX(Sheep!$V$358:$V$365,RX34,1))&gt;(RX$33-RY$33),(RX$33-RX35-INDEX(Sheep!$V$358:$V$365,RX34,1))&lt;=0),"Scan-"  &amp;RX34,""),"")
&amp;IFERROR(IF(AND((RX$33-RX35-150                                                                            )&gt;(RX$33-RY$33),(RX$33-RX35-150                                                                             )&lt;=0),"Birth-" &amp;RX34,""),"")
&amp;IFERROR(IF(AND((RX$33-RX35-150-Sheep!$R$351                                           )&gt;(RX$33-RY$33),(RX$33-RX35-150-Sheep!$R$351                                            )&lt;=0),"Wean-"&amp;RX34,""),"")
&amp;IFERROR(IF(AND((RX$33-RX35-150-Sheep!$R$352                                           )&gt;(RX$33-RY$33),(RX$33-RX35-150-Sheep!$R$352                                            )&lt;=0),"Alt1-"   &amp;RX34,""),"")
&amp;IFERROR(IF(AND((RX$33-RX35-150-Sheep!$R$353                                           )&gt;(RX$33-RY$33),(RX$33-RX35-150-Sheep!$R$353                                            )&lt;=0),"Alt2-"   &amp;RX34,""),"")</f>
        <v/>
      </c>
      <c r="RY36" s="274" t="str">
        <f xml:space="preserve">                    IF(AND((RY$33                                  -Sheep!$N$248                               )&gt;(RY$33-RZ$33),(RY$33                                  -Sheep!$N$248                                )&lt;=0),"Born","")
&amp;                   IF(AND((RY$33-Sheep!$R$351-Sheep!$N$248                                )&gt;(RY$33-RZ$33),(RY$33-Sheep!$R$351-Sheep!$N$248                                )&lt;=0),"WeanStd","")
&amp;                   IF(AND((RY$33-Sheep!$R$352-Sheep!$N$248                                )&gt;(RY$33-RZ$33),(RY$33-Sheep!$R$352-Sheep!$N$248                                )&lt;=0),"WeanAlt1","")
&amp;                   IF(AND((RY$33-Sheep!$R$353-Sheep!$N$248                                )&gt;(RY$33-RZ$33),(RY$33-Sheep!$R$353-Sheep!$N$248                                )&lt;=0),"WeanAlt2","")
&amp;IFERROR(IF(AND((RY$33-RY35                                                                                     )&gt;(RY$33-RZ$33),(RY$33-RY35                                                                                     )&lt;=0),"Join-"    &amp;RY34,""),"")
&amp;IFERROR(IF(AND((RY$33-RY35-INDEX(Sheep!$V$358:$V$365,RY34,1))&gt;(RY$33-RZ$33),(RY$33-RY35-INDEX(Sheep!$V$358:$V$365,RY34,1))&lt;=0),"Scan-"  &amp;RY34,""),"")
&amp;IFERROR(IF(AND((RY$33-RY35-150                                                                            )&gt;(RY$33-RZ$33),(RY$33-RY35-150                                                                             )&lt;=0),"Birth-" &amp;RY34,""),"")
&amp;IFERROR(IF(AND((RY$33-RY35-150-Sheep!$R$351                                           )&gt;(RY$33-RZ$33),(RY$33-RY35-150-Sheep!$R$351                                            )&lt;=0),"Wean-"&amp;RY34,""),"")
&amp;IFERROR(IF(AND((RY$33-RY35-150-Sheep!$R$352                                           )&gt;(RY$33-RZ$33),(RY$33-RY35-150-Sheep!$R$352                                            )&lt;=0),"Alt1-"   &amp;RY34,""),"")
&amp;IFERROR(IF(AND((RY$33-RY35-150-Sheep!$R$353                                           )&gt;(RY$33-RZ$33),(RY$33-RY35-150-Sheep!$R$353                                            )&lt;=0),"Alt2-"   &amp;RY34,""),"")</f>
        <v/>
      </c>
      <c r="RZ36" s="274" t="str">
        <f xml:space="preserve">                    IF(AND((RZ$33                                  -Sheep!$N$248                               )&gt;(RZ$33-SA$33),(RZ$33                                  -Sheep!$N$248                                )&lt;=0),"Born","")
&amp;                   IF(AND((RZ$33-Sheep!$R$351-Sheep!$N$248                                )&gt;(RZ$33-SA$33),(RZ$33-Sheep!$R$351-Sheep!$N$248                                )&lt;=0),"WeanStd","")
&amp;                   IF(AND((RZ$33-Sheep!$R$352-Sheep!$N$248                                )&gt;(RZ$33-SA$33),(RZ$33-Sheep!$R$352-Sheep!$N$248                                )&lt;=0),"WeanAlt1","")
&amp;                   IF(AND((RZ$33-Sheep!$R$353-Sheep!$N$248                                )&gt;(RZ$33-SA$33),(RZ$33-Sheep!$R$353-Sheep!$N$248                                )&lt;=0),"WeanAlt2","")
&amp;IFERROR(IF(AND((RZ$33-RZ35                                                                                     )&gt;(RZ$33-SA$33),(RZ$33-RZ35                                                                                     )&lt;=0),"Join-"    &amp;RZ34,""),"")
&amp;IFERROR(IF(AND((RZ$33-RZ35-INDEX(Sheep!$V$358:$V$365,RZ34,1))&gt;(RZ$33-SA$33),(RZ$33-RZ35-INDEX(Sheep!$V$358:$V$365,RZ34,1))&lt;=0),"Scan-"  &amp;RZ34,""),"")
&amp;IFERROR(IF(AND((RZ$33-RZ35-150                                                                            )&gt;(RZ$33-SA$33),(RZ$33-RZ35-150                                                                             )&lt;=0),"Birth-" &amp;RZ34,""),"")
&amp;IFERROR(IF(AND((RZ$33-RZ35-150-Sheep!$R$351                                           )&gt;(RZ$33-SA$33),(RZ$33-RZ35-150-Sheep!$R$351                                            )&lt;=0),"Wean-"&amp;RZ34,""),"")
&amp;IFERROR(IF(AND((RZ$33-RZ35-150-Sheep!$R$352                                           )&gt;(RZ$33-SA$33),(RZ$33-RZ35-150-Sheep!$R$352                                            )&lt;=0),"Alt1-"   &amp;RZ34,""),"")
&amp;IFERROR(IF(AND((RZ$33-RZ35-150-Sheep!$R$353                                           )&gt;(RZ$33-SA$33),(RZ$33-RZ35-150-Sheep!$R$353                                            )&lt;=0),"Alt2-"   &amp;RZ34,""),"")</f>
        <v/>
      </c>
      <c r="SA36" s="274" t="str">
        <f xml:space="preserve">                    IF(AND((SA$33                                  -Sheep!$N$248                               )&gt;(SA$33-SB$33),(SA$33                                  -Sheep!$N$248                                )&lt;=0),"Born","")
&amp;                   IF(AND((SA$33-Sheep!$R$351-Sheep!$N$248                                )&gt;(SA$33-SB$33),(SA$33-Sheep!$R$351-Sheep!$N$248                                )&lt;=0),"WeanStd","")
&amp;                   IF(AND((SA$33-Sheep!$R$352-Sheep!$N$248                                )&gt;(SA$33-SB$33),(SA$33-Sheep!$R$352-Sheep!$N$248                                )&lt;=0),"WeanAlt1","")
&amp;                   IF(AND((SA$33-Sheep!$R$353-Sheep!$N$248                                )&gt;(SA$33-SB$33),(SA$33-Sheep!$R$353-Sheep!$N$248                                )&lt;=0),"WeanAlt2","")
&amp;IFERROR(IF(AND((SA$33-SA35                                                                                     )&gt;(SA$33-SB$33),(SA$33-SA35                                                                                     )&lt;=0),"Join-"    &amp;SA34,""),"")
&amp;IFERROR(IF(AND((SA$33-SA35-INDEX(Sheep!$V$358:$V$365,SA34,1))&gt;(SA$33-SB$33),(SA$33-SA35-INDEX(Sheep!$V$358:$V$365,SA34,1))&lt;=0),"Scan-"  &amp;SA34,""),"")
&amp;IFERROR(IF(AND((SA$33-SA35-150                                                                            )&gt;(SA$33-SB$33),(SA$33-SA35-150                                                                             )&lt;=0),"Birth-" &amp;SA34,""),"")
&amp;IFERROR(IF(AND((SA$33-SA35-150-Sheep!$R$351                                           )&gt;(SA$33-SB$33),(SA$33-SA35-150-Sheep!$R$351                                            )&lt;=0),"Wean-"&amp;SA34,""),"")
&amp;IFERROR(IF(AND((SA$33-SA35-150-Sheep!$R$352                                           )&gt;(SA$33-SB$33),(SA$33-SA35-150-Sheep!$R$352                                            )&lt;=0),"Alt1-"   &amp;SA34,""),"")
&amp;IFERROR(IF(AND((SA$33-SA35-150-Sheep!$R$353                                           )&gt;(SA$33-SB$33),(SA$33-SA35-150-Sheep!$R$353                                            )&lt;=0),"Alt2-"   &amp;SA34,""),"")</f>
        <v/>
      </c>
      <c r="SB36" s="274" t="str">
        <f xml:space="preserve">                    IF(AND((SB$33                                  -Sheep!$N$248                               )&gt;(SB$33-SC$33),(SB$33                                  -Sheep!$N$248                                )&lt;=0),"Born","")
&amp;                   IF(AND((SB$33-Sheep!$R$351-Sheep!$N$248                                )&gt;(SB$33-SC$33),(SB$33-Sheep!$R$351-Sheep!$N$248                                )&lt;=0),"WeanStd","")
&amp;                   IF(AND((SB$33-Sheep!$R$352-Sheep!$N$248                                )&gt;(SB$33-SC$33),(SB$33-Sheep!$R$352-Sheep!$N$248                                )&lt;=0),"WeanAlt1","")
&amp;                   IF(AND((SB$33-Sheep!$R$353-Sheep!$N$248                                )&gt;(SB$33-SC$33),(SB$33-Sheep!$R$353-Sheep!$N$248                                )&lt;=0),"WeanAlt2","")
&amp;IFERROR(IF(AND((SB$33-SB35                                                                                     )&gt;(SB$33-SC$33),(SB$33-SB35                                                                                     )&lt;=0),"Join-"    &amp;SB34,""),"")
&amp;IFERROR(IF(AND((SB$33-SB35-INDEX(Sheep!$V$358:$V$365,SB34,1))&gt;(SB$33-SC$33),(SB$33-SB35-INDEX(Sheep!$V$358:$V$365,SB34,1))&lt;=0),"Scan-"  &amp;SB34,""),"")
&amp;IFERROR(IF(AND((SB$33-SB35-150                                                                            )&gt;(SB$33-SC$33),(SB$33-SB35-150                                                                             )&lt;=0),"Birth-" &amp;SB34,""),"")
&amp;IFERROR(IF(AND((SB$33-SB35-150-Sheep!$R$351                                           )&gt;(SB$33-SC$33),(SB$33-SB35-150-Sheep!$R$351                                            )&lt;=0),"Wean-"&amp;SB34,""),"")
&amp;IFERROR(IF(AND((SB$33-SB35-150-Sheep!$R$352                                           )&gt;(SB$33-SC$33),(SB$33-SB35-150-Sheep!$R$352                                            )&lt;=0),"Alt1-"   &amp;SB34,""),"")
&amp;IFERROR(IF(AND((SB$33-SB35-150-Sheep!$R$353                                           )&gt;(SB$33-SC$33),(SB$33-SB35-150-Sheep!$R$353                                            )&lt;=0),"Alt2-"   &amp;SB34,""),"")</f>
        <v/>
      </c>
      <c r="SC36" s="274" t="str">
        <f xml:space="preserve">                    IF(AND((SC$33                                  -Sheep!$N$248                               )&gt;(SC$33-SD$33),(SC$33                                  -Sheep!$N$248                                )&lt;=0),"Born","")
&amp;                   IF(AND((SC$33-Sheep!$R$351-Sheep!$N$248                                )&gt;(SC$33-SD$33),(SC$33-Sheep!$R$351-Sheep!$N$248                                )&lt;=0),"WeanStd","")
&amp;                   IF(AND((SC$33-Sheep!$R$352-Sheep!$N$248                                )&gt;(SC$33-SD$33),(SC$33-Sheep!$R$352-Sheep!$N$248                                )&lt;=0),"WeanAlt1","")
&amp;                   IF(AND((SC$33-Sheep!$R$353-Sheep!$N$248                                )&gt;(SC$33-SD$33),(SC$33-Sheep!$R$353-Sheep!$N$248                                )&lt;=0),"WeanAlt2","")
&amp;IFERROR(IF(AND((SC$33-SC35                                                                                     )&gt;(SC$33-SD$33),(SC$33-SC35                                                                                     )&lt;=0),"Join-"    &amp;SC34,""),"")
&amp;IFERROR(IF(AND((SC$33-SC35-INDEX(Sheep!$V$358:$V$365,SC34,1))&gt;(SC$33-SD$33),(SC$33-SC35-INDEX(Sheep!$V$358:$V$365,SC34,1))&lt;=0),"Scan-"  &amp;SC34,""),"")
&amp;IFERROR(IF(AND((SC$33-SC35-150                                                                            )&gt;(SC$33-SD$33),(SC$33-SC35-150                                                                             )&lt;=0),"Birth-" &amp;SC34,""),"")
&amp;IFERROR(IF(AND((SC$33-SC35-150-Sheep!$R$351                                           )&gt;(SC$33-SD$33),(SC$33-SC35-150-Sheep!$R$351                                            )&lt;=0),"Wean-"&amp;SC34,""),"")
&amp;IFERROR(IF(AND((SC$33-SC35-150-Sheep!$R$352                                           )&gt;(SC$33-SD$33),(SC$33-SC35-150-Sheep!$R$352                                            )&lt;=0),"Alt1-"   &amp;SC34,""),"")
&amp;IFERROR(IF(AND((SC$33-SC35-150-Sheep!$R$353                                           )&gt;(SC$33-SD$33),(SC$33-SC35-150-Sheep!$R$353                                            )&lt;=0),"Alt2-"   &amp;SC34,""),"")</f>
        <v/>
      </c>
      <c r="SD36" s="274" t="str">
        <f xml:space="preserve">                    IF(AND((SD$33                                  -Sheep!$N$248                               )&gt;(SD$33-SE$33),(SD$33                                  -Sheep!$N$248                                )&lt;=0),"Born","")
&amp;                   IF(AND((SD$33-Sheep!$R$351-Sheep!$N$248                                )&gt;(SD$33-SE$33),(SD$33-Sheep!$R$351-Sheep!$N$248                                )&lt;=0),"WeanStd","")
&amp;                   IF(AND((SD$33-Sheep!$R$352-Sheep!$N$248                                )&gt;(SD$33-SE$33),(SD$33-Sheep!$R$352-Sheep!$N$248                                )&lt;=0),"WeanAlt1","")
&amp;                   IF(AND((SD$33-Sheep!$R$353-Sheep!$N$248                                )&gt;(SD$33-SE$33),(SD$33-Sheep!$R$353-Sheep!$N$248                                )&lt;=0),"WeanAlt2","")
&amp;IFERROR(IF(AND((SD$33-SD35                                                                                     )&gt;(SD$33-SE$33),(SD$33-SD35                                                                                     )&lt;=0),"Join-"    &amp;SD34,""),"")
&amp;IFERROR(IF(AND((SD$33-SD35-INDEX(Sheep!$V$358:$V$365,SD34,1))&gt;(SD$33-SE$33),(SD$33-SD35-INDEX(Sheep!$V$358:$V$365,SD34,1))&lt;=0),"Scan-"  &amp;SD34,""),"")
&amp;IFERROR(IF(AND((SD$33-SD35-150                                                                            )&gt;(SD$33-SE$33),(SD$33-SD35-150                                                                             )&lt;=0),"Birth-" &amp;SD34,""),"")
&amp;IFERROR(IF(AND((SD$33-SD35-150-Sheep!$R$351                                           )&gt;(SD$33-SE$33),(SD$33-SD35-150-Sheep!$R$351                                            )&lt;=0),"Wean-"&amp;SD34,""),"")
&amp;IFERROR(IF(AND((SD$33-SD35-150-Sheep!$R$352                                           )&gt;(SD$33-SE$33),(SD$33-SD35-150-Sheep!$R$352                                            )&lt;=0),"Alt1-"   &amp;SD34,""),"")
&amp;IFERROR(IF(AND((SD$33-SD35-150-Sheep!$R$353                                           )&gt;(SD$33-SE$33),(SD$33-SD35-150-Sheep!$R$353                                            )&lt;=0),"Alt2-"   &amp;SD34,""),"")</f>
        <v/>
      </c>
      <c r="SE36" s="274" t="str">
        <f xml:space="preserve">                    IF(AND((SE$33                                  -Sheep!$N$248                               )&gt;(SE$33-SF$33),(SE$33                                  -Sheep!$N$248                                )&lt;=0),"Born","")
&amp;                   IF(AND((SE$33-Sheep!$R$351-Sheep!$N$248                                )&gt;(SE$33-SF$33),(SE$33-Sheep!$R$351-Sheep!$N$248                                )&lt;=0),"WeanStd","")
&amp;                   IF(AND((SE$33-Sheep!$R$352-Sheep!$N$248                                )&gt;(SE$33-SF$33),(SE$33-Sheep!$R$352-Sheep!$N$248                                )&lt;=0),"WeanAlt1","")
&amp;                   IF(AND((SE$33-Sheep!$R$353-Sheep!$N$248                                )&gt;(SE$33-SF$33),(SE$33-Sheep!$R$353-Sheep!$N$248                                )&lt;=0),"WeanAlt2","")
&amp;IFERROR(IF(AND((SE$33-SE35                                                                                     )&gt;(SE$33-SF$33),(SE$33-SE35                                                                                     )&lt;=0),"Join-"    &amp;SE34,""),"")
&amp;IFERROR(IF(AND((SE$33-SE35-INDEX(Sheep!$V$358:$V$365,SE34,1))&gt;(SE$33-SF$33),(SE$33-SE35-INDEX(Sheep!$V$358:$V$365,SE34,1))&lt;=0),"Scan-"  &amp;SE34,""),"")
&amp;IFERROR(IF(AND((SE$33-SE35-150                                                                            )&gt;(SE$33-SF$33),(SE$33-SE35-150                                                                             )&lt;=0),"Birth-" &amp;SE34,""),"")
&amp;IFERROR(IF(AND((SE$33-SE35-150-Sheep!$R$351                                           )&gt;(SE$33-SF$33),(SE$33-SE35-150-Sheep!$R$351                                            )&lt;=0),"Wean-"&amp;SE34,""),"")
&amp;IFERROR(IF(AND((SE$33-SE35-150-Sheep!$R$352                                           )&gt;(SE$33-SF$33),(SE$33-SE35-150-Sheep!$R$352                                            )&lt;=0),"Alt1-"   &amp;SE34,""),"")
&amp;IFERROR(IF(AND((SE$33-SE35-150-Sheep!$R$353                                           )&gt;(SE$33-SF$33),(SE$33-SE35-150-Sheep!$R$353                                            )&lt;=0),"Alt2-"   &amp;SE34,""),"")</f>
        <v/>
      </c>
      <c r="SF36" s="274" t="str">
        <f xml:space="preserve">                    IF(AND((SF$33                                  -Sheep!$N$248                               )&gt;(SF$33-SG$33),(SF$33                                  -Sheep!$N$248                                )&lt;=0),"Born","")
&amp;                   IF(AND((SF$33-Sheep!$R$351-Sheep!$N$248                                )&gt;(SF$33-SG$33),(SF$33-Sheep!$R$351-Sheep!$N$248                                )&lt;=0),"WeanStd","")
&amp;                   IF(AND((SF$33-Sheep!$R$352-Sheep!$N$248                                )&gt;(SF$33-SG$33),(SF$33-Sheep!$R$352-Sheep!$N$248                                )&lt;=0),"WeanAlt1","")
&amp;                   IF(AND((SF$33-Sheep!$R$353-Sheep!$N$248                                )&gt;(SF$33-SG$33),(SF$33-Sheep!$R$353-Sheep!$N$248                                )&lt;=0),"WeanAlt2","")
&amp;IFERROR(IF(AND((SF$33-SF35                                                                                     )&gt;(SF$33-SG$33),(SF$33-SF35                                                                                     )&lt;=0),"Join-"    &amp;SF34,""),"")
&amp;IFERROR(IF(AND((SF$33-SF35-INDEX(Sheep!$V$358:$V$365,SF34,1))&gt;(SF$33-SG$33),(SF$33-SF35-INDEX(Sheep!$V$358:$V$365,SF34,1))&lt;=0),"Scan-"  &amp;SF34,""),"")
&amp;IFERROR(IF(AND((SF$33-SF35-150                                                                            )&gt;(SF$33-SG$33),(SF$33-SF35-150                                                                             )&lt;=0),"Birth-" &amp;SF34,""),"")
&amp;IFERROR(IF(AND((SF$33-SF35-150-Sheep!$R$351                                           )&gt;(SF$33-SG$33),(SF$33-SF35-150-Sheep!$R$351                                            )&lt;=0),"Wean-"&amp;SF34,""),"")
&amp;IFERROR(IF(AND((SF$33-SF35-150-Sheep!$R$352                                           )&gt;(SF$33-SG$33),(SF$33-SF35-150-Sheep!$R$352                                            )&lt;=0),"Alt1-"   &amp;SF34,""),"")
&amp;IFERROR(IF(AND((SF$33-SF35-150-Sheep!$R$353                                           )&gt;(SF$33-SG$33),(SF$33-SF35-150-Sheep!$R$353                                            )&lt;=0),"Alt2-"   &amp;SF34,""),"")</f>
        <v/>
      </c>
      <c r="SG36" s="274" t="str">
        <f xml:space="preserve">                    IF(AND((SG$33                                  -Sheep!$N$248                               )&gt;(SG$33-SH$33),(SG$33                                  -Sheep!$N$248                                )&lt;=0),"Born","")
&amp;                   IF(AND((SG$33-Sheep!$R$351-Sheep!$N$248                                )&gt;(SG$33-SH$33),(SG$33-Sheep!$R$351-Sheep!$N$248                                )&lt;=0),"WeanStd","")
&amp;                   IF(AND((SG$33-Sheep!$R$352-Sheep!$N$248                                )&gt;(SG$33-SH$33),(SG$33-Sheep!$R$352-Sheep!$N$248                                )&lt;=0),"WeanAlt1","")
&amp;                   IF(AND((SG$33-Sheep!$R$353-Sheep!$N$248                                )&gt;(SG$33-SH$33),(SG$33-Sheep!$R$353-Sheep!$N$248                                )&lt;=0),"WeanAlt2","")
&amp;IFERROR(IF(AND((SG$33-SG35                                                                                     )&gt;(SG$33-SH$33),(SG$33-SG35                                                                                     )&lt;=0),"Join-"    &amp;SG34,""),"")
&amp;IFERROR(IF(AND((SG$33-SG35-INDEX(Sheep!$V$358:$V$365,SG34,1))&gt;(SG$33-SH$33),(SG$33-SG35-INDEX(Sheep!$V$358:$V$365,SG34,1))&lt;=0),"Scan-"  &amp;SG34,""),"")
&amp;IFERROR(IF(AND((SG$33-SG35-150                                                                            )&gt;(SG$33-SH$33),(SG$33-SG35-150                                                                             )&lt;=0),"Birth-" &amp;SG34,""),"")
&amp;IFERROR(IF(AND((SG$33-SG35-150-Sheep!$R$351                                           )&gt;(SG$33-SH$33),(SG$33-SG35-150-Sheep!$R$351                                            )&lt;=0),"Wean-"&amp;SG34,""),"")
&amp;IFERROR(IF(AND((SG$33-SG35-150-Sheep!$R$352                                           )&gt;(SG$33-SH$33),(SG$33-SG35-150-Sheep!$R$352                                            )&lt;=0),"Alt1-"   &amp;SG34,""),"")
&amp;IFERROR(IF(AND((SG$33-SG35-150-Sheep!$R$353                                           )&gt;(SG$33-SH$33),(SG$33-SG35-150-Sheep!$R$353                                            )&lt;=0),"Alt2-"   &amp;SG34,""),"")</f>
        <v/>
      </c>
      <c r="SH36" s="274" t="str">
        <f xml:space="preserve">                    IF(AND((SH$33                                  -Sheep!$N$248                               )&gt;(SH$33-SJ$33),(SH$33                                  -Sheep!$N$248                                )&lt;=0),"Born","")
&amp;                   IF(AND((SH$33-Sheep!$R$351-Sheep!$N$248                                )&gt;(SH$33-SJ$33),(SH$33-Sheep!$R$351-Sheep!$N$248                                )&lt;=0),"WeanStd","")
&amp;                   IF(AND((SH$33-Sheep!$R$352-Sheep!$N$248                                )&gt;(SH$33-SJ$33),(SH$33-Sheep!$R$352-Sheep!$N$248                                )&lt;=0),"WeanAlt1","")
&amp;                   IF(AND((SH$33-Sheep!$R$353-Sheep!$N$248                                )&gt;(SH$33-SJ$33),(SH$33-Sheep!$R$353-Sheep!$N$248                                )&lt;=0),"WeanAlt2","")
&amp;IFERROR(IF(AND((SH$33-SH35                                                                                     )&gt;(SH$33-SJ$33),(SH$33-SH35                                                                                     )&lt;=0),"Join-"    &amp;SH34,""),"")
&amp;IFERROR(IF(AND((SH$33-SH35-INDEX(Sheep!$V$358:$V$365,SH34,1))&gt;(SH$33-SJ$33),(SH$33-SH35-INDEX(Sheep!$V$358:$V$365,SH34,1))&lt;=0),"Scan-"  &amp;SH34,""),"")
&amp;IFERROR(IF(AND((SH$33-SH35-150                                                                            )&gt;(SH$33-SJ$33),(SH$33-SH35-150                                                                             )&lt;=0),"Birth-" &amp;SH34,""),"")
&amp;IFERROR(IF(AND((SH$33-SH35-150-Sheep!$R$351                                           )&gt;(SH$33-SJ$33),(SH$33-SH35-150-Sheep!$R$351                                            )&lt;=0),"Wean-"&amp;SH34,""),"")
&amp;IFERROR(IF(AND((SH$33-SH35-150-Sheep!$R$352                                           )&gt;(SH$33-SJ$33),(SH$33-SH35-150-Sheep!$R$352                                            )&lt;=0),"Alt1-"   &amp;SH34,""),"")
&amp;IFERROR(IF(AND((SH$33-SH35-150-Sheep!$R$353                                           )&gt;(SH$33-SJ$33),(SH$33-SH35-150-Sheep!$R$353                                            )&lt;=0),"Alt2-"   &amp;SH34,""),"")</f>
        <v/>
      </c>
      <c r="SI36" s="274" t="str">
        <f xml:space="preserve">                    IF(AND((SI$33                                  -Sheep!$N$248                               )&gt;(SI$33-SK$33),(SI$33                                  -Sheep!$N$248                                )&lt;=0),"Born","")
&amp;                   IF(AND((SI$33-Sheep!$R$351-Sheep!$N$248                                )&gt;(SI$33-SK$33),(SI$33-Sheep!$R$351-Sheep!$N$248                                )&lt;=0),"WeanStd","")
&amp;                   IF(AND((SI$33-Sheep!$R$352-Sheep!$N$248                                )&gt;(SI$33-SK$33),(SI$33-Sheep!$R$352-Sheep!$N$248                                )&lt;=0),"WeanAlt1","")
&amp;                   IF(AND((SI$33-Sheep!$R$353-Sheep!$N$248                                )&gt;(SI$33-SK$33),(SI$33-Sheep!$R$353-Sheep!$N$248                                )&lt;=0),"WeanAlt2","")
&amp;IFERROR(IF(AND((SI$33-SI35                                                                                     )&gt;(SI$33-SK$33),(SI$33-SI35                                                                                     )&lt;=0),"Join-"    &amp;SI34,""),"")
&amp;IFERROR(IF(AND((SI$33-SI35-INDEX(Sheep!$V$358:$V$365,SI34,1))&gt;(SI$33-SK$33),(SI$33-SI35-INDEX(Sheep!$V$358:$V$365,SI34,1))&lt;=0),"Scan-"  &amp;SI34,""),"")
&amp;IFERROR(IF(AND((SI$33-SI35-150                                                                            )&gt;(SI$33-SK$33),(SI$33-SI35-150                                                                             )&lt;=0),"Birth-" &amp;SI34,""),"")
&amp;IFERROR(IF(AND((SI$33-SI35-150-Sheep!$R$351                                           )&gt;(SI$33-SK$33),(SI$33-SI35-150-Sheep!$R$351                                            )&lt;=0),"Wean-"&amp;SI34,""),"")
&amp;IFERROR(IF(AND((SI$33-SI35-150-Sheep!$R$352                                           )&gt;(SI$33-SK$33),(SI$33-SI35-150-Sheep!$R$352                                            )&lt;=0),"Alt1-"   &amp;SI34,""),"")
&amp;IFERROR(IF(AND((SI$33-SI35-150-Sheep!$R$353                                           )&gt;(SI$33-SK$33),(SI$33-SI35-150-Sheep!$R$353                                            )&lt;=0),"Alt2-"   &amp;SI34,""),"")</f>
        <v/>
      </c>
      <c r="SJ36" s="260"/>
      <c r="SK36" s="262"/>
      <c r="SL36" s="250"/>
      <c r="SM36" s="250"/>
      <c r="SN36" s="250"/>
    </row>
    <row r="37" spans="1:508" hidden="1" outlineLevel="3" x14ac:dyDescent="0.25">
      <c r="A37" s="250"/>
      <c r="B37" s="259"/>
      <c r="C37" s="444">
        <f>INT($C$29)+3</f>
        <v>4</v>
      </c>
      <c r="D37" s="260"/>
      <c r="E37" s="330"/>
      <c r="F37" s="330"/>
      <c r="G37" s="260"/>
      <c r="H37" s="274"/>
      <c r="I37" s="274"/>
      <c r="J37" s="455" t="s">
        <v>700</v>
      </c>
      <c r="K37" s="456">
        <f>IFERROR(MATCH(L$33,Sheep!$R$319:$R$326,1),0)</f>
        <v>0</v>
      </c>
      <c r="L37" s="456">
        <f>IFERROR(MATCH(M$33,Sheep!$R$319:$R$326,1),0)</f>
        <v>0</v>
      </c>
      <c r="M37" s="456">
        <f>IFERROR(MATCH(N$33,Sheep!$R$319:$R$326,1),0)</f>
        <v>0</v>
      </c>
      <c r="N37" s="456">
        <f>IFERROR(MATCH(O$33,Sheep!$R$319:$R$326,1),0)</f>
        <v>0</v>
      </c>
      <c r="O37" s="456">
        <f>IFERROR(MATCH(P$33,Sheep!$R$319:$R$326,1),0)</f>
        <v>0</v>
      </c>
      <c r="P37" s="456">
        <f>IFERROR(MATCH(Q$33,Sheep!$R$319:$R$326,1),0)</f>
        <v>0</v>
      </c>
      <c r="Q37" s="456">
        <f>IFERROR(MATCH(R$33,Sheep!$R$319:$R$326,1),0)</f>
        <v>0</v>
      </c>
      <c r="R37" s="456">
        <f>IFERROR(MATCH(S$33,Sheep!$R$319:$R$326,1),0)</f>
        <v>0</v>
      </c>
      <c r="S37" s="456">
        <f>IFERROR(MATCH(T$33,Sheep!$R$319:$R$326,1),0)</f>
        <v>0</v>
      </c>
      <c r="T37" s="456">
        <f>IFERROR(MATCH(U$33,Sheep!$R$319:$R$326,1),0)</f>
        <v>0</v>
      </c>
      <c r="U37" s="456">
        <f>IFERROR(MATCH(V$33,Sheep!$R$319:$R$326,1),0)</f>
        <v>0</v>
      </c>
      <c r="V37" s="456">
        <f>IFERROR(MATCH(W$33,Sheep!$R$319:$R$326,1),0)</f>
        <v>0</v>
      </c>
      <c r="W37" s="456">
        <f>IFERROR(MATCH(X$33,Sheep!$R$319:$R$326,1),0)</f>
        <v>0</v>
      </c>
      <c r="X37" s="456">
        <f>IFERROR(MATCH(Y$33,Sheep!$R$319:$R$326,1),0)</f>
        <v>0</v>
      </c>
      <c r="Y37" s="456">
        <f>IFERROR(MATCH(Z$33,Sheep!$R$319:$R$326,1),0)</f>
        <v>0</v>
      </c>
      <c r="Z37" s="456">
        <f>IFERROR(MATCH(AA$33,Sheep!$R$319:$R$326,1),0)</f>
        <v>0</v>
      </c>
      <c r="AA37" s="456">
        <f>IFERROR(MATCH(AB$33,Sheep!$R$319:$R$326,1),0)</f>
        <v>0</v>
      </c>
      <c r="AB37" s="456">
        <f>IFERROR(MATCH(AC$33,Sheep!$R$319:$R$326,1),0)</f>
        <v>0</v>
      </c>
      <c r="AC37" s="456">
        <f>IFERROR(MATCH(AD$33,Sheep!$R$319:$R$326,1),0)</f>
        <v>0</v>
      </c>
      <c r="AD37" s="456">
        <f>IFERROR(MATCH(AE$33,Sheep!$R$319:$R$326,1),0)</f>
        <v>0</v>
      </c>
      <c r="AE37" s="456">
        <f>IFERROR(MATCH(AF$33,Sheep!$R$319:$R$326,1),0)</f>
        <v>0</v>
      </c>
      <c r="AF37" s="456">
        <f>IFERROR(MATCH(AG$33,Sheep!$R$319:$R$326,1),0)</f>
        <v>0</v>
      </c>
      <c r="AG37" s="456">
        <f>IFERROR(MATCH(AH$33,Sheep!$R$319:$R$326,1),0)</f>
        <v>0</v>
      </c>
      <c r="AH37" s="456">
        <f>IFERROR(MATCH(AI$33,Sheep!$R$319:$R$326,1),0)</f>
        <v>0</v>
      </c>
      <c r="AI37" s="456">
        <f>IFERROR(MATCH(AJ$33,Sheep!$R$319:$R$326,1),0)</f>
        <v>0</v>
      </c>
      <c r="AJ37" s="456">
        <f>IFERROR(MATCH(AK$33,Sheep!$R$319:$R$326,1),0)</f>
        <v>0</v>
      </c>
      <c r="AK37" s="456">
        <f>IFERROR(MATCH(AL$33,Sheep!$R$319:$R$326,1),0)</f>
        <v>0</v>
      </c>
      <c r="AL37" s="456">
        <f>IFERROR(MATCH(AM$33,Sheep!$R$319:$R$326,1),0)</f>
        <v>0</v>
      </c>
      <c r="AM37" s="456">
        <f>IFERROR(MATCH(AN$33,Sheep!$R$319:$R$326,1),0)</f>
        <v>0</v>
      </c>
      <c r="AN37" s="456">
        <f>IFERROR(MATCH(AO$33,Sheep!$R$319:$R$326,1),0)</f>
        <v>0</v>
      </c>
      <c r="AO37" s="456">
        <f>IFERROR(MATCH(AP$33,Sheep!$R$319:$R$326,1),0)</f>
        <v>0</v>
      </c>
      <c r="AP37" s="456">
        <f>IFERROR(MATCH(AQ$33,Sheep!$R$319:$R$326,1),0)</f>
        <v>0</v>
      </c>
      <c r="AQ37" s="456">
        <f>IFERROR(MATCH(AR$33,Sheep!$R$319:$R$326,1),0)</f>
        <v>0</v>
      </c>
      <c r="AR37" s="456">
        <f>IFERROR(MATCH(AS$33,Sheep!$R$319:$R$326,1),0)</f>
        <v>0</v>
      </c>
      <c r="AS37" s="456">
        <f>IFERROR(MATCH(AT$33,Sheep!$R$319:$R$326,1),0)</f>
        <v>0</v>
      </c>
      <c r="AT37" s="456">
        <f>IFERROR(MATCH(AU$33,Sheep!$R$319:$R$326,1),0)</f>
        <v>0</v>
      </c>
      <c r="AU37" s="456">
        <f>IFERROR(MATCH(AV$33,Sheep!$R$319:$R$326,1),0)</f>
        <v>0</v>
      </c>
      <c r="AV37" s="456">
        <f>IFERROR(MATCH(AW$33,Sheep!$R$319:$R$326,1),0)</f>
        <v>0</v>
      </c>
      <c r="AW37" s="456">
        <f>IFERROR(MATCH(AX$33,Sheep!$R$319:$R$326,1),0)</f>
        <v>0</v>
      </c>
      <c r="AX37" s="456">
        <f>IFERROR(MATCH(AY$33,Sheep!$R$319:$R$326,1),0)</f>
        <v>0</v>
      </c>
      <c r="AY37" s="456">
        <f>IFERROR(MATCH(AZ$33,Sheep!$R$319:$R$326,1),0)</f>
        <v>0</v>
      </c>
      <c r="AZ37" s="456">
        <f>IFERROR(MATCH(BA$33,Sheep!$R$319:$R$326,1),0)</f>
        <v>0</v>
      </c>
      <c r="BA37" s="456">
        <f>IFERROR(MATCH(BB$33,Sheep!$R$319:$R$326,1),0)</f>
        <v>0</v>
      </c>
      <c r="BB37" s="456">
        <f>IFERROR(MATCH(BC$33,Sheep!$R$319:$R$326,1),0)</f>
        <v>0</v>
      </c>
      <c r="BC37" s="456">
        <f>IFERROR(MATCH(BD$33,Sheep!$R$319:$R$326,1),0)</f>
        <v>0</v>
      </c>
      <c r="BD37" s="456">
        <f>IFERROR(MATCH(BE$33,Sheep!$R$319:$R$326,1),0)</f>
        <v>0</v>
      </c>
      <c r="BE37" s="456">
        <f>IFERROR(MATCH(BF$33,Sheep!$R$319:$R$326,1),0)</f>
        <v>0</v>
      </c>
      <c r="BF37" s="456">
        <f>IFERROR(MATCH(BG$33,Sheep!$R$319:$R$326,1),0)</f>
        <v>0</v>
      </c>
      <c r="BG37" s="456">
        <f>IFERROR(MATCH(BH$33,Sheep!$R$319:$R$326,1),0)</f>
        <v>0</v>
      </c>
      <c r="BH37" s="456">
        <f>IFERROR(MATCH(BI$33,Sheep!$R$319:$R$326,1),0)</f>
        <v>0</v>
      </c>
      <c r="BI37" s="456">
        <f>IFERROR(MATCH(BJ$33,Sheep!$R$319:$R$326,1),0)</f>
        <v>0</v>
      </c>
      <c r="BJ37" s="456">
        <f>IFERROR(MATCH(BK$33,Sheep!$R$319:$R$326,1),0)</f>
        <v>0</v>
      </c>
      <c r="BK37" s="456">
        <f>IFERROR(MATCH(BL$33,Sheep!$R$319:$R$326,1),0)</f>
        <v>0</v>
      </c>
      <c r="BL37" s="456">
        <f>IFERROR(MATCH(BM$33,Sheep!$R$319:$R$326,1),0)</f>
        <v>0</v>
      </c>
      <c r="BM37" s="456">
        <f>IFERROR(MATCH(BN$33,Sheep!$R$319:$R$326,1),0)</f>
        <v>1</v>
      </c>
      <c r="BN37" s="456">
        <f>IFERROR(MATCH(BO$33,Sheep!$R$319:$R$326,1),0)</f>
        <v>1</v>
      </c>
      <c r="BO37" s="456">
        <f>IFERROR(MATCH(BP$33,Sheep!$R$319:$R$326,1),0)</f>
        <v>1</v>
      </c>
      <c r="BP37" s="456">
        <f>IFERROR(MATCH(BQ$33,Sheep!$R$319:$R$326,1),0)</f>
        <v>1</v>
      </c>
      <c r="BQ37" s="456">
        <f>IFERROR(MATCH(BR$33,Sheep!$R$319:$R$326,1),0)</f>
        <v>1</v>
      </c>
      <c r="BR37" s="456">
        <f>IFERROR(MATCH(BS$33,Sheep!$R$319:$R$326,1),0)</f>
        <v>1</v>
      </c>
      <c r="BS37" s="456">
        <f>IFERROR(MATCH(BT$33,Sheep!$R$319:$R$326,1),0)</f>
        <v>1</v>
      </c>
      <c r="BT37" s="456">
        <f>IFERROR(MATCH(BU$33,Sheep!$R$319:$R$326,1),0)</f>
        <v>1</v>
      </c>
      <c r="BU37" s="456">
        <f>IFERROR(MATCH(BV$33,Sheep!$R$319:$R$326,1),0)</f>
        <v>1</v>
      </c>
      <c r="BV37" s="456">
        <f>IFERROR(MATCH(BW$33,Sheep!$R$319:$R$326,1),0)</f>
        <v>1</v>
      </c>
      <c r="BW37" s="456">
        <f>IFERROR(MATCH(BX$33,Sheep!$R$319:$R$326,1),0)</f>
        <v>1</v>
      </c>
      <c r="BX37" s="456">
        <f>IFERROR(MATCH(BY$33,Sheep!$R$319:$R$326,1),0)</f>
        <v>1</v>
      </c>
      <c r="BY37" s="456">
        <f>IFERROR(MATCH(BZ$33,Sheep!$R$319:$R$326,1),0)</f>
        <v>1</v>
      </c>
      <c r="BZ37" s="456">
        <f>IFERROR(MATCH(CA$33,Sheep!$R$319:$R$326,1),0)</f>
        <v>1</v>
      </c>
      <c r="CA37" s="456">
        <f>IFERROR(MATCH(CB$33,Sheep!$R$319:$R$326,1),0)</f>
        <v>1</v>
      </c>
      <c r="CB37" s="456">
        <f>IFERROR(MATCH(CC$33,Sheep!$R$319:$R$326,1),0)</f>
        <v>1</v>
      </c>
      <c r="CC37" s="456">
        <f>IFERROR(MATCH(CD$33,Sheep!$R$319:$R$326,1),0)</f>
        <v>1</v>
      </c>
      <c r="CD37" s="456">
        <f>IFERROR(MATCH(CE$33,Sheep!$R$319:$R$326,1),0)</f>
        <v>1</v>
      </c>
      <c r="CE37" s="456">
        <f>IFERROR(MATCH(CF$33,Sheep!$R$319:$R$326,1),0)</f>
        <v>1</v>
      </c>
      <c r="CF37" s="456">
        <f>IFERROR(MATCH(CG$33,Sheep!$R$319:$R$326,1),0)</f>
        <v>1</v>
      </c>
      <c r="CG37" s="456">
        <f>IFERROR(MATCH(CH$33,Sheep!$R$319:$R$326,1),0)</f>
        <v>1</v>
      </c>
      <c r="CH37" s="456">
        <f>IFERROR(MATCH(CI$33,Sheep!$R$319:$R$326,1),0)</f>
        <v>1</v>
      </c>
      <c r="CI37" s="456">
        <f>IFERROR(MATCH(CJ$33,Sheep!$R$319:$R$326,1),0)</f>
        <v>1</v>
      </c>
      <c r="CJ37" s="456">
        <f>IFERROR(MATCH(CK$33,Sheep!$R$319:$R$326,1),0)</f>
        <v>1</v>
      </c>
      <c r="CK37" s="456">
        <f>IFERROR(MATCH(CL$33,Sheep!$R$319:$R$326,1),0)</f>
        <v>1</v>
      </c>
      <c r="CL37" s="456">
        <f>IFERROR(MATCH(CM$33,Sheep!$R$319:$R$326,1),0)</f>
        <v>1</v>
      </c>
      <c r="CM37" s="456">
        <f>IFERROR(MATCH(CN$33,Sheep!$R$319:$R$326,1),0)</f>
        <v>1</v>
      </c>
      <c r="CN37" s="456">
        <f>IFERROR(MATCH(CO$33,Sheep!$R$319:$R$326,1),0)</f>
        <v>1</v>
      </c>
      <c r="CO37" s="456">
        <f>IFERROR(MATCH(CP$33,Sheep!$R$319:$R$326,1),0)</f>
        <v>1</v>
      </c>
      <c r="CP37" s="456">
        <f>IFERROR(MATCH(CQ$33,Sheep!$R$319:$R$326,1),0)</f>
        <v>1</v>
      </c>
      <c r="CQ37" s="456">
        <f>IFERROR(MATCH(CR$33,Sheep!$R$319:$R$326,1),0)</f>
        <v>1</v>
      </c>
      <c r="CR37" s="456">
        <f>IFERROR(MATCH(CS$33,Sheep!$R$319:$R$326,1),0)</f>
        <v>1</v>
      </c>
      <c r="CS37" s="456">
        <f>IFERROR(MATCH(CT$33,Sheep!$R$319:$R$326,1),0)</f>
        <v>1</v>
      </c>
      <c r="CT37" s="456">
        <f>IFERROR(MATCH(CU$33,Sheep!$R$319:$R$326,1),0)</f>
        <v>1</v>
      </c>
      <c r="CU37" s="456">
        <f>IFERROR(MATCH(CV$33,Sheep!$R$319:$R$326,1),0)</f>
        <v>1</v>
      </c>
      <c r="CV37" s="456">
        <f>IFERROR(MATCH(CW$33,Sheep!$R$319:$R$326,1),0)</f>
        <v>1</v>
      </c>
      <c r="CW37" s="456">
        <f>IFERROR(MATCH(CX$33,Sheep!$R$319:$R$326,1),0)</f>
        <v>1</v>
      </c>
      <c r="CX37" s="456">
        <f>IFERROR(MATCH(CY$33,Sheep!$R$319:$R$326,1),0)</f>
        <v>1</v>
      </c>
      <c r="CY37" s="456">
        <f>IFERROR(MATCH(CZ$33,Sheep!$R$319:$R$326,1),0)</f>
        <v>1</v>
      </c>
      <c r="CZ37" s="456">
        <f>IFERROR(MATCH(DA$33,Sheep!$R$319:$R$326,1),0)</f>
        <v>1</v>
      </c>
      <c r="DA37" s="456">
        <f>IFERROR(MATCH(DB$33,Sheep!$R$319:$R$326,1),0)</f>
        <v>1</v>
      </c>
      <c r="DB37" s="456">
        <f>IFERROR(MATCH(DC$33,Sheep!$R$319:$R$326,1),0)</f>
        <v>1</v>
      </c>
      <c r="DC37" s="456">
        <f>IFERROR(MATCH(DD$33,Sheep!$R$319:$R$326,1),0)</f>
        <v>1</v>
      </c>
      <c r="DD37" s="456">
        <f>IFERROR(MATCH(DE$33,Sheep!$R$319:$R$326,1),0)</f>
        <v>1</v>
      </c>
      <c r="DE37" s="456">
        <f>IFERROR(MATCH(DF$33,Sheep!$R$319:$R$326,1),0)</f>
        <v>1</v>
      </c>
      <c r="DF37" s="456">
        <f>IFERROR(MATCH(DG$33,Sheep!$R$319:$R$326,1),0)</f>
        <v>1</v>
      </c>
      <c r="DG37" s="456">
        <f>IFERROR(MATCH(DH$33,Sheep!$R$319:$R$326,1),0)</f>
        <v>1</v>
      </c>
      <c r="DH37" s="456">
        <f>IFERROR(MATCH(DI$33,Sheep!$R$319:$R$326,1),0)</f>
        <v>1</v>
      </c>
      <c r="DI37" s="456">
        <f>IFERROR(MATCH(DJ$33,Sheep!$R$319:$R$326,1),0)</f>
        <v>1</v>
      </c>
      <c r="DJ37" s="456">
        <f>IFERROR(MATCH(DK$33,Sheep!$R$319:$R$326,1),0)</f>
        <v>1</v>
      </c>
      <c r="DK37" s="456">
        <f>IFERROR(MATCH(DL$33,Sheep!$R$319:$R$326,1),0)</f>
        <v>1</v>
      </c>
      <c r="DL37" s="456">
        <f>IFERROR(MATCH(DM$33,Sheep!$R$319:$R$326,1),0)</f>
        <v>1</v>
      </c>
      <c r="DM37" s="456">
        <f>IFERROR(MATCH(DN$33,Sheep!$R$319:$R$326,1),0)</f>
        <v>2</v>
      </c>
      <c r="DN37" s="456">
        <f>IFERROR(MATCH(DO$33,Sheep!$R$319:$R$326,1),0)</f>
        <v>2</v>
      </c>
      <c r="DO37" s="456">
        <f>IFERROR(MATCH(DP$33,Sheep!$R$319:$R$326,1),0)</f>
        <v>2</v>
      </c>
      <c r="DP37" s="456">
        <f>IFERROR(MATCH(DQ$33,Sheep!$R$319:$R$326,1),0)</f>
        <v>2</v>
      </c>
      <c r="DQ37" s="456">
        <f>IFERROR(MATCH(DR$33,Sheep!$R$319:$R$326,1),0)</f>
        <v>2</v>
      </c>
      <c r="DR37" s="456">
        <f>IFERROR(MATCH(DS$33,Sheep!$R$319:$R$326,1),0)</f>
        <v>2</v>
      </c>
      <c r="DS37" s="456">
        <f>IFERROR(MATCH(DT$33,Sheep!$R$319:$R$326,1),0)</f>
        <v>2</v>
      </c>
      <c r="DT37" s="456">
        <f>IFERROR(MATCH(DU$33,Sheep!$R$319:$R$326,1),0)</f>
        <v>2</v>
      </c>
      <c r="DU37" s="456">
        <f>IFERROR(MATCH(DV$33,Sheep!$R$319:$R$326,1),0)</f>
        <v>2</v>
      </c>
      <c r="DV37" s="456">
        <f>IFERROR(MATCH(DW$33,Sheep!$R$319:$R$326,1),0)</f>
        <v>2</v>
      </c>
      <c r="DW37" s="456">
        <f>IFERROR(MATCH(DX$33,Sheep!$R$319:$R$326,1),0)</f>
        <v>2</v>
      </c>
      <c r="DX37" s="456">
        <f>IFERROR(MATCH(DY$33,Sheep!$R$319:$R$326,1),0)</f>
        <v>2</v>
      </c>
      <c r="DY37" s="456">
        <f>IFERROR(MATCH(DZ$33,Sheep!$R$319:$R$326,1),0)</f>
        <v>2</v>
      </c>
      <c r="DZ37" s="456">
        <f>IFERROR(MATCH(EA$33,Sheep!$R$319:$R$326,1),0)</f>
        <v>2</v>
      </c>
      <c r="EA37" s="456">
        <f>IFERROR(MATCH(EB$33,Sheep!$R$319:$R$326,1),0)</f>
        <v>2</v>
      </c>
      <c r="EB37" s="456">
        <f>IFERROR(MATCH(EC$33,Sheep!$R$319:$R$326,1),0)</f>
        <v>2</v>
      </c>
      <c r="EC37" s="456">
        <f>IFERROR(MATCH(ED$33,Sheep!$R$319:$R$326,1),0)</f>
        <v>2</v>
      </c>
      <c r="ED37" s="456">
        <f>IFERROR(MATCH(EE$33,Sheep!$R$319:$R$326,1),0)</f>
        <v>2</v>
      </c>
      <c r="EE37" s="456">
        <f>IFERROR(MATCH(EF$33,Sheep!$R$319:$R$326,1),0)</f>
        <v>2</v>
      </c>
      <c r="EF37" s="456">
        <f>IFERROR(MATCH(EG$33,Sheep!$R$319:$R$326,1),0)</f>
        <v>2</v>
      </c>
      <c r="EG37" s="456">
        <f>IFERROR(MATCH(EH$33,Sheep!$R$319:$R$326,1),0)</f>
        <v>2</v>
      </c>
      <c r="EH37" s="456">
        <f>IFERROR(MATCH(EI$33,Sheep!$R$319:$R$326,1),0)</f>
        <v>2</v>
      </c>
      <c r="EI37" s="456">
        <f>IFERROR(MATCH(EJ$33,Sheep!$R$319:$R$326,1),0)</f>
        <v>2</v>
      </c>
      <c r="EJ37" s="456">
        <f>IFERROR(MATCH(EK$33,Sheep!$R$319:$R$326,1),0)</f>
        <v>2</v>
      </c>
      <c r="EK37" s="456">
        <f>IFERROR(MATCH(EL$33,Sheep!$R$319:$R$326,1),0)</f>
        <v>2</v>
      </c>
      <c r="EL37" s="456">
        <f>IFERROR(MATCH(EM$33,Sheep!$R$319:$R$326,1),0)</f>
        <v>2</v>
      </c>
      <c r="EM37" s="456">
        <f>IFERROR(MATCH(EN$33,Sheep!$R$319:$R$326,1),0)</f>
        <v>2</v>
      </c>
      <c r="EN37" s="456">
        <f>IFERROR(MATCH(EO$33,Sheep!$R$319:$R$326,1),0)</f>
        <v>2</v>
      </c>
      <c r="EO37" s="456">
        <f>IFERROR(MATCH(EP$33,Sheep!$R$319:$R$326,1),0)</f>
        <v>2</v>
      </c>
      <c r="EP37" s="456">
        <f>IFERROR(MATCH(EQ$33,Sheep!$R$319:$R$326,1),0)</f>
        <v>2</v>
      </c>
      <c r="EQ37" s="456">
        <f>IFERROR(MATCH(ER$33,Sheep!$R$319:$R$326,1),0)</f>
        <v>2</v>
      </c>
      <c r="ER37" s="456">
        <f>IFERROR(MATCH(ES$33,Sheep!$R$319:$R$326,1),0)</f>
        <v>2</v>
      </c>
      <c r="ES37" s="456">
        <f>IFERROR(MATCH(ET$33,Sheep!$R$319:$R$326,1),0)</f>
        <v>2</v>
      </c>
      <c r="ET37" s="456">
        <f>IFERROR(MATCH(EU$33,Sheep!$R$319:$R$326,1),0)</f>
        <v>2</v>
      </c>
      <c r="EU37" s="456">
        <f>IFERROR(MATCH(EV$33,Sheep!$R$319:$R$326,1),0)</f>
        <v>2</v>
      </c>
      <c r="EV37" s="456">
        <f>IFERROR(MATCH(EW$33,Sheep!$R$319:$R$326,1),0)</f>
        <v>2</v>
      </c>
      <c r="EW37" s="456">
        <f>IFERROR(MATCH(EX$33,Sheep!$R$319:$R$326,1),0)</f>
        <v>2</v>
      </c>
      <c r="EX37" s="456">
        <f>IFERROR(MATCH(EY$33,Sheep!$R$319:$R$326,1),0)</f>
        <v>2</v>
      </c>
      <c r="EY37" s="456">
        <f>IFERROR(MATCH(EZ$33,Sheep!$R$319:$R$326,1),0)</f>
        <v>2</v>
      </c>
      <c r="EZ37" s="456">
        <f>IFERROR(MATCH(FA$33,Sheep!$R$319:$R$326,1),0)</f>
        <v>2</v>
      </c>
      <c r="FA37" s="456">
        <f>IFERROR(MATCH(FB$33,Sheep!$R$319:$R$326,1),0)</f>
        <v>2</v>
      </c>
      <c r="FB37" s="456">
        <f>IFERROR(MATCH(FC$33,Sheep!$R$319:$R$326,1),0)</f>
        <v>2</v>
      </c>
      <c r="FC37" s="456">
        <f>IFERROR(MATCH(FD$33,Sheep!$R$319:$R$326,1),0)</f>
        <v>2</v>
      </c>
      <c r="FD37" s="456">
        <f>IFERROR(MATCH(FE$33,Sheep!$R$319:$R$326,1),0)</f>
        <v>2</v>
      </c>
      <c r="FE37" s="456">
        <f>IFERROR(MATCH(FF$33,Sheep!$R$319:$R$326,1),0)</f>
        <v>2</v>
      </c>
      <c r="FF37" s="456">
        <f>IFERROR(MATCH(FG$33,Sheep!$R$319:$R$326,1),0)</f>
        <v>2</v>
      </c>
      <c r="FG37" s="456">
        <f>IFERROR(MATCH(FH$33,Sheep!$R$319:$R$326,1),0)</f>
        <v>2</v>
      </c>
      <c r="FH37" s="456">
        <f>IFERROR(MATCH(FI$33,Sheep!$R$319:$R$326,1),0)</f>
        <v>2</v>
      </c>
      <c r="FI37" s="456">
        <f>IFERROR(MATCH(FJ$33,Sheep!$R$319:$R$326,1),0)</f>
        <v>2</v>
      </c>
      <c r="FJ37" s="456">
        <f>IFERROR(MATCH(FK$33,Sheep!$R$319:$R$326,1),0)</f>
        <v>2</v>
      </c>
      <c r="FK37" s="456">
        <f>IFERROR(MATCH(FL$33,Sheep!$R$319:$R$326,1),0)</f>
        <v>2</v>
      </c>
      <c r="FL37" s="456">
        <f>IFERROR(MATCH(FM$33,Sheep!$R$319:$R$326,1),0)</f>
        <v>2</v>
      </c>
      <c r="FM37" s="456">
        <f>IFERROR(MATCH(FN$33,Sheep!$R$319:$R$326,1),0)</f>
        <v>3</v>
      </c>
      <c r="FN37" s="456">
        <f>IFERROR(MATCH(FO$33,Sheep!$R$319:$R$326,1),0)</f>
        <v>3</v>
      </c>
      <c r="FO37" s="456">
        <f>IFERROR(MATCH(FP$33,Sheep!$R$319:$R$326,1),0)</f>
        <v>3</v>
      </c>
      <c r="FP37" s="456">
        <f>IFERROR(MATCH(FQ$33,Sheep!$R$319:$R$326,1),0)</f>
        <v>3</v>
      </c>
      <c r="FQ37" s="456">
        <f>IFERROR(MATCH(FR$33,Sheep!$R$319:$R$326,1),0)</f>
        <v>3</v>
      </c>
      <c r="FR37" s="456">
        <f>IFERROR(MATCH(FS$33,Sheep!$R$319:$R$326,1),0)</f>
        <v>3</v>
      </c>
      <c r="FS37" s="456">
        <f>IFERROR(MATCH(FT$33,Sheep!$R$319:$R$326,1),0)</f>
        <v>3</v>
      </c>
      <c r="FT37" s="456">
        <f>IFERROR(MATCH(FU$33,Sheep!$R$319:$R$326,1),0)</f>
        <v>3</v>
      </c>
      <c r="FU37" s="456">
        <f>IFERROR(MATCH(FV$33,Sheep!$R$319:$R$326,1),0)</f>
        <v>3</v>
      </c>
      <c r="FV37" s="456">
        <f>IFERROR(MATCH(FW$33,Sheep!$R$319:$R$326,1),0)</f>
        <v>3</v>
      </c>
      <c r="FW37" s="456">
        <f>IFERROR(MATCH(FX$33,Sheep!$R$319:$R$326,1),0)</f>
        <v>3</v>
      </c>
      <c r="FX37" s="456">
        <f>IFERROR(MATCH(FY$33,Sheep!$R$319:$R$326,1),0)</f>
        <v>3</v>
      </c>
      <c r="FY37" s="456">
        <f>IFERROR(MATCH(FZ$33,Sheep!$R$319:$R$326,1),0)</f>
        <v>3</v>
      </c>
      <c r="FZ37" s="456">
        <f>IFERROR(MATCH(GA$33,Sheep!$R$319:$R$326,1),0)</f>
        <v>3</v>
      </c>
      <c r="GA37" s="456">
        <f>IFERROR(MATCH(GB$33,Sheep!$R$319:$R$326,1),0)</f>
        <v>3</v>
      </c>
      <c r="GB37" s="456">
        <f>IFERROR(MATCH(GC$33,Sheep!$R$319:$R$326,1),0)</f>
        <v>3</v>
      </c>
      <c r="GC37" s="456">
        <f>IFERROR(MATCH(GD$33,Sheep!$R$319:$R$326,1),0)</f>
        <v>3</v>
      </c>
      <c r="GD37" s="456">
        <f>IFERROR(MATCH(GE$33,Sheep!$R$319:$R$326,1),0)</f>
        <v>3</v>
      </c>
      <c r="GE37" s="456">
        <f>IFERROR(MATCH(GF$33,Sheep!$R$319:$R$326,1),0)</f>
        <v>3</v>
      </c>
      <c r="GF37" s="456">
        <f>IFERROR(MATCH(GG$33,Sheep!$R$319:$R$326,1),0)</f>
        <v>3</v>
      </c>
      <c r="GG37" s="456">
        <f>IFERROR(MATCH(GH$33,Sheep!$R$319:$R$326,1),0)</f>
        <v>3</v>
      </c>
      <c r="GH37" s="456">
        <f>IFERROR(MATCH(GI$33,Sheep!$R$319:$R$326,1),0)</f>
        <v>3</v>
      </c>
      <c r="GI37" s="456">
        <f>IFERROR(MATCH(GJ$33,Sheep!$R$319:$R$326,1),0)</f>
        <v>3</v>
      </c>
      <c r="GJ37" s="456">
        <f>IFERROR(MATCH(GK$33,Sheep!$R$319:$R$326,1),0)</f>
        <v>3</v>
      </c>
      <c r="GK37" s="456">
        <f>IFERROR(MATCH(GL$33,Sheep!$R$319:$R$326,1),0)</f>
        <v>3</v>
      </c>
      <c r="GL37" s="456">
        <f>IFERROR(MATCH(GM$33,Sheep!$R$319:$R$326,1),0)</f>
        <v>3</v>
      </c>
      <c r="GM37" s="456">
        <f>IFERROR(MATCH(GN$33,Sheep!$R$319:$R$326,1),0)</f>
        <v>3</v>
      </c>
      <c r="GN37" s="456">
        <f>IFERROR(MATCH(GO$33,Sheep!$R$319:$R$326,1),0)</f>
        <v>3</v>
      </c>
      <c r="GO37" s="456">
        <f>IFERROR(MATCH(GP$33,Sheep!$R$319:$R$326,1),0)</f>
        <v>3</v>
      </c>
      <c r="GP37" s="456">
        <f>IFERROR(MATCH(GQ$33,Sheep!$R$319:$R$326,1),0)</f>
        <v>3</v>
      </c>
      <c r="GQ37" s="456">
        <f>IFERROR(MATCH(GR$33,Sheep!$R$319:$R$326,1),0)</f>
        <v>3</v>
      </c>
      <c r="GR37" s="456">
        <f>IFERROR(MATCH(GS$33,Sheep!$R$319:$R$326,1),0)</f>
        <v>3</v>
      </c>
      <c r="GS37" s="456">
        <f>IFERROR(MATCH(GT$33,Sheep!$R$319:$R$326,1),0)</f>
        <v>3</v>
      </c>
      <c r="GT37" s="456">
        <f>IFERROR(MATCH(GU$33,Sheep!$R$319:$R$326,1),0)</f>
        <v>3</v>
      </c>
      <c r="GU37" s="456">
        <f>IFERROR(MATCH(GV$33,Sheep!$R$319:$R$326,1),0)</f>
        <v>3</v>
      </c>
      <c r="GV37" s="456">
        <f>IFERROR(MATCH(GW$33,Sheep!$R$319:$R$326,1),0)</f>
        <v>3</v>
      </c>
      <c r="GW37" s="456">
        <f>IFERROR(MATCH(GX$33,Sheep!$R$319:$R$326,1),0)</f>
        <v>3</v>
      </c>
      <c r="GX37" s="456">
        <f>IFERROR(MATCH(GY$33,Sheep!$R$319:$R$326,1),0)</f>
        <v>3</v>
      </c>
      <c r="GY37" s="456">
        <f>IFERROR(MATCH(GZ$33,Sheep!$R$319:$R$326,1),0)</f>
        <v>3</v>
      </c>
      <c r="GZ37" s="456">
        <f>IFERROR(MATCH(HA$33,Sheep!$R$319:$R$326,1),0)</f>
        <v>3</v>
      </c>
      <c r="HA37" s="456">
        <f>IFERROR(MATCH(HB$33,Sheep!$R$319:$R$326,1),0)</f>
        <v>3</v>
      </c>
      <c r="HB37" s="456">
        <f>IFERROR(MATCH(HC$33,Sheep!$R$319:$R$326,1),0)</f>
        <v>3</v>
      </c>
      <c r="HC37" s="456">
        <f>IFERROR(MATCH(HD$33,Sheep!$R$319:$R$326,1),0)</f>
        <v>3</v>
      </c>
      <c r="HD37" s="456">
        <f>IFERROR(MATCH(HE$33,Sheep!$R$319:$R$326,1),0)</f>
        <v>3</v>
      </c>
      <c r="HE37" s="456">
        <f>IFERROR(MATCH(HF$33,Sheep!$R$319:$R$326,1),0)</f>
        <v>3</v>
      </c>
      <c r="HF37" s="456">
        <f>IFERROR(MATCH(HG$33,Sheep!$R$319:$R$326,1),0)</f>
        <v>3</v>
      </c>
      <c r="HG37" s="456">
        <f>IFERROR(MATCH(HH$33,Sheep!$R$319:$R$326,1),0)</f>
        <v>3</v>
      </c>
      <c r="HH37" s="456">
        <f>IFERROR(MATCH(HI$33,Sheep!$R$319:$R$326,1),0)</f>
        <v>3</v>
      </c>
      <c r="HI37" s="456">
        <f>IFERROR(MATCH(HJ$33,Sheep!$R$319:$R$326,1),0)</f>
        <v>3</v>
      </c>
      <c r="HJ37" s="456">
        <f>IFERROR(MATCH(HK$33,Sheep!$R$319:$R$326,1),0)</f>
        <v>3</v>
      </c>
      <c r="HK37" s="456">
        <f>IFERROR(MATCH(HL$33,Sheep!$R$319:$R$326,1),0)</f>
        <v>3</v>
      </c>
      <c r="HL37" s="456">
        <f>IFERROR(MATCH(HM$33,Sheep!$R$319:$R$326,1),0)</f>
        <v>3</v>
      </c>
      <c r="HM37" s="456">
        <f>IFERROR(MATCH(HN$33,Sheep!$R$319:$R$326,1),0)</f>
        <v>4</v>
      </c>
      <c r="HN37" s="456">
        <f>IFERROR(MATCH(HO$33,Sheep!$R$319:$R$326,1),0)</f>
        <v>4</v>
      </c>
      <c r="HO37" s="456">
        <f>IFERROR(MATCH(HP$33,Sheep!$R$319:$R$326,1),0)</f>
        <v>4</v>
      </c>
      <c r="HP37" s="456">
        <f>IFERROR(MATCH(HQ$33,Sheep!$R$319:$R$326,1),0)</f>
        <v>4</v>
      </c>
      <c r="HQ37" s="456">
        <f>IFERROR(MATCH(HR$33,Sheep!$R$319:$R$326,1),0)</f>
        <v>4</v>
      </c>
      <c r="HR37" s="456">
        <f>IFERROR(MATCH(HS$33,Sheep!$R$319:$R$326,1),0)</f>
        <v>4</v>
      </c>
      <c r="HS37" s="456">
        <f>IFERROR(MATCH(HT$33,Sheep!$R$319:$R$326,1),0)</f>
        <v>4</v>
      </c>
      <c r="HT37" s="456">
        <f>IFERROR(MATCH(HU$33,Sheep!$R$319:$R$326,1),0)</f>
        <v>4</v>
      </c>
      <c r="HU37" s="456">
        <f>IFERROR(MATCH(HV$33,Sheep!$R$319:$R$326,1),0)</f>
        <v>4</v>
      </c>
      <c r="HV37" s="456">
        <f>IFERROR(MATCH(HW$33,Sheep!$R$319:$R$326,1),0)</f>
        <v>4</v>
      </c>
      <c r="HW37" s="456">
        <f>IFERROR(MATCH(HX$33,Sheep!$R$319:$R$326,1),0)</f>
        <v>4</v>
      </c>
      <c r="HX37" s="456">
        <f>IFERROR(MATCH(HY$33,Sheep!$R$319:$R$326,1),0)</f>
        <v>4</v>
      </c>
      <c r="HY37" s="456">
        <f>IFERROR(MATCH(HZ$33,Sheep!$R$319:$R$326,1),0)</f>
        <v>4</v>
      </c>
      <c r="HZ37" s="456">
        <f>IFERROR(MATCH(IA$33,Sheep!$R$319:$R$326,1),0)</f>
        <v>4</v>
      </c>
      <c r="IA37" s="456">
        <f>IFERROR(MATCH(IB$33,Sheep!$R$319:$R$326,1),0)</f>
        <v>4</v>
      </c>
      <c r="IB37" s="456">
        <f>IFERROR(MATCH(IC$33,Sheep!$R$319:$R$326,1),0)</f>
        <v>4</v>
      </c>
      <c r="IC37" s="456">
        <f>IFERROR(MATCH(ID$33,Sheep!$R$319:$R$326,1),0)</f>
        <v>4</v>
      </c>
      <c r="ID37" s="456">
        <f>IFERROR(MATCH(IE$33,Sheep!$R$319:$R$326,1),0)</f>
        <v>4</v>
      </c>
      <c r="IE37" s="456">
        <f>IFERROR(MATCH(IF$33,Sheep!$R$319:$R$326,1),0)</f>
        <v>4</v>
      </c>
      <c r="IF37" s="456">
        <f>IFERROR(MATCH(IG$33,Sheep!$R$319:$R$326,1),0)</f>
        <v>4</v>
      </c>
      <c r="IG37" s="456">
        <f>IFERROR(MATCH(IH$33,Sheep!$R$319:$R$326,1),0)</f>
        <v>4</v>
      </c>
      <c r="IH37" s="456">
        <f>IFERROR(MATCH(II$33,Sheep!$R$319:$R$326,1),0)</f>
        <v>4</v>
      </c>
      <c r="II37" s="456">
        <f>IFERROR(MATCH(IJ$33,Sheep!$R$319:$R$326,1),0)</f>
        <v>4</v>
      </c>
      <c r="IJ37" s="456">
        <f>IFERROR(MATCH(IK$33,Sheep!$R$319:$R$326,1),0)</f>
        <v>4</v>
      </c>
      <c r="IK37" s="456">
        <f>IFERROR(MATCH(IL$33,Sheep!$R$319:$R$326,1),0)</f>
        <v>4</v>
      </c>
      <c r="IL37" s="456">
        <f>IFERROR(MATCH(IM$33,Sheep!$R$319:$R$326,1),0)</f>
        <v>4</v>
      </c>
      <c r="IM37" s="456">
        <f>IFERROR(MATCH(IN$33,Sheep!$R$319:$R$326,1),0)</f>
        <v>4</v>
      </c>
      <c r="IN37" s="456">
        <f>IFERROR(MATCH(IO$33,Sheep!$R$319:$R$326,1),0)</f>
        <v>4</v>
      </c>
      <c r="IO37" s="456">
        <f>IFERROR(MATCH(IP$33,Sheep!$R$319:$R$326,1),0)</f>
        <v>4</v>
      </c>
      <c r="IP37" s="456">
        <f>IFERROR(MATCH(IQ$33,Sheep!$R$319:$R$326,1),0)</f>
        <v>4</v>
      </c>
      <c r="IQ37" s="456">
        <f>IFERROR(MATCH(IR$33,Sheep!$R$319:$R$326,1),0)</f>
        <v>4</v>
      </c>
      <c r="IR37" s="456">
        <f>IFERROR(MATCH(IS$33,Sheep!$R$319:$R$326,1),0)</f>
        <v>4</v>
      </c>
      <c r="IS37" s="456">
        <f>IFERROR(MATCH(IT$33,Sheep!$R$319:$R$326,1),0)</f>
        <v>4</v>
      </c>
      <c r="IT37" s="456">
        <f>IFERROR(MATCH(IU$33,Sheep!$R$319:$R$326,1),0)</f>
        <v>4</v>
      </c>
      <c r="IU37" s="456">
        <f>IFERROR(MATCH(IV$33,Sheep!$R$319:$R$326,1),0)</f>
        <v>4</v>
      </c>
      <c r="IV37" s="456">
        <f>IFERROR(MATCH(IW$33,Sheep!$R$319:$R$326,1),0)</f>
        <v>4</v>
      </c>
      <c r="IW37" s="456">
        <f>IFERROR(MATCH(IX$33,Sheep!$R$319:$R$326,1),0)</f>
        <v>4</v>
      </c>
      <c r="IX37" s="456">
        <f>IFERROR(MATCH(IY$33,Sheep!$R$319:$R$326,1),0)</f>
        <v>4</v>
      </c>
      <c r="IY37" s="456">
        <f>IFERROR(MATCH(IZ$33,Sheep!$R$319:$R$326,1),0)</f>
        <v>4</v>
      </c>
      <c r="IZ37" s="456">
        <f>IFERROR(MATCH(JA$33,Sheep!$R$319:$R$326,1),0)</f>
        <v>4</v>
      </c>
      <c r="JA37" s="456">
        <f>IFERROR(MATCH(JB$33,Sheep!$R$319:$R$326,1),0)</f>
        <v>4</v>
      </c>
      <c r="JB37" s="456">
        <f>IFERROR(MATCH(JC$33,Sheep!$R$319:$R$326,1),0)</f>
        <v>4</v>
      </c>
      <c r="JC37" s="456">
        <f>IFERROR(MATCH(JD$33,Sheep!$R$319:$R$326,1),0)</f>
        <v>4</v>
      </c>
      <c r="JD37" s="456">
        <f>IFERROR(MATCH(JE$33,Sheep!$R$319:$R$326,1),0)</f>
        <v>4</v>
      </c>
      <c r="JE37" s="456">
        <f>IFERROR(MATCH(JF$33,Sheep!$R$319:$R$326,1),0)</f>
        <v>4</v>
      </c>
      <c r="JF37" s="456">
        <f>IFERROR(MATCH(JG$33,Sheep!$R$319:$R$326,1),0)</f>
        <v>4</v>
      </c>
      <c r="JG37" s="456">
        <f>IFERROR(MATCH(JH$33,Sheep!$R$319:$R$326,1),0)</f>
        <v>4</v>
      </c>
      <c r="JH37" s="456">
        <f>IFERROR(MATCH(JI$33,Sheep!$R$319:$R$326,1),0)</f>
        <v>4</v>
      </c>
      <c r="JI37" s="456">
        <f>IFERROR(MATCH(JJ$33,Sheep!$R$319:$R$326,1),0)</f>
        <v>4</v>
      </c>
      <c r="JJ37" s="456">
        <f>IFERROR(MATCH(JK$33,Sheep!$R$319:$R$326,1),0)</f>
        <v>4</v>
      </c>
      <c r="JK37" s="456">
        <f>IFERROR(MATCH(JL$33,Sheep!$R$319:$R$326,1),0)</f>
        <v>4</v>
      </c>
      <c r="JL37" s="456">
        <f>IFERROR(MATCH(JM$33,Sheep!$R$319:$R$326,1),0)</f>
        <v>4</v>
      </c>
      <c r="JM37" s="456">
        <f>IFERROR(MATCH(JN$33,Sheep!$R$319:$R$326,1),0)</f>
        <v>5</v>
      </c>
      <c r="JN37" s="456">
        <f>IFERROR(MATCH(JO$33,Sheep!$R$319:$R$326,1),0)</f>
        <v>5</v>
      </c>
      <c r="JO37" s="456">
        <f>IFERROR(MATCH(JP$33,Sheep!$R$319:$R$326,1),0)</f>
        <v>5</v>
      </c>
      <c r="JP37" s="456">
        <f>IFERROR(MATCH(JQ$33,Sheep!$R$319:$R$326,1),0)</f>
        <v>5</v>
      </c>
      <c r="JQ37" s="456">
        <f>IFERROR(MATCH(JR$33,Sheep!$R$319:$R$326,1),0)</f>
        <v>5</v>
      </c>
      <c r="JR37" s="456">
        <f>IFERROR(MATCH(JS$33,Sheep!$R$319:$R$326,1),0)</f>
        <v>5</v>
      </c>
      <c r="JS37" s="456">
        <f>IFERROR(MATCH(JT$33,Sheep!$R$319:$R$326,1),0)</f>
        <v>5</v>
      </c>
      <c r="JT37" s="456">
        <f>IFERROR(MATCH(JU$33,Sheep!$R$319:$R$326,1),0)</f>
        <v>5</v>
      </c>
      <c r="JU37" s="456">
        <f>IFERROR(MATCH(JV$33,Sheep!$R$319:$R$326,1),0)</f>
        <v>5</v>
      </c>
      <c r="JV37" s="456">
        <f>IFERROR(MATCH(JW$33,Sheep!$R$319:$R$326,1),0)</f>
        <v>5</v>
      </c>
      <c r="JW37" s="456">
        <f>IFERROR(MATCH(JX$33,Sheep!$R$319:$R$326,1),0)</f>
        <v>5</v>
      </c>
      <c r="JX37" s="456">
        <f>IFERROR(MATCH(JY$33,Sheep!$R$319:$R$326,1),0)</f>
        <v>5</v>
      </c>
      <c r="JY37" s="456">
        <f>IFERROR(MATCH(JZ$33,Sheep!$R$319:$R$326,1),0)</f>
        <v>5</v>
      </c>
      <c r="JZ37" s="456">
        <f>IFERROR(MATCH(KA$33,Sheep!$R$319:$R$326,1),0)</f>
        <v>5</v>
      </c>
      <c r="KA37" s="456">
        <f>IFERROR(MATCH(KB$33,Sheep!$R$319:$R$326,1),0)</f>
        <v>5</v>
      </c>
      <c r="KB37" s="456">
        <f>IFERROR(MATCH(KC$33,Sheep!$R$319:$R$326,1),0)</f>
        <v>5</v>
      </c>
      <c r="KC37" s="456">
        <f>IFERROR(MATCH(KD$33,Sheep!$R$319:$R$326,1),0)</f>
        <v>5</v>
      </c>
      <c r="KD37" s="456">
        <f>IFERROR(MATCH(KE$33,Sheep!$R$319:$R$326,1),0)</f>
        <v>5</v>
      </c>
      <c r="KE37" s="456">
        <f>IFERROR(MATCH(KF$33,Sheep!$R$319:$R$326,1),0)</f>
        <v>5</v>
      </c>
      <c r="KF37" s="456">
        <f>IFERROR(MATCH(KG$33,Sheep!$R$319:$R$326,1),0)</f>
        <v>5</v>
      </c>
      <c r="KG37" s="456">
        <f>IFERROR(MATCH(KH$33,Sheep!$R$319:$R$326,1),0)</f>
        <v>5</v>
      </c>
      <c r="KH37" s="456">
        <f>IFERROR(MATCH(KI$33,Sheep!$R$319:$R$326,1),0)</f>
        <v>5</v>
      </c>
      <c r="KI37" s="456">
        <f>IFERROR(MATCH(KJ$33,Sheep!$R$319:$R$326,1),0)</f>
        <v>5</v>
      </c>
      <c r="KJ37" s="456">
        <f>IFERROR(MATCH(KK$33,Sheep!$R$319:$R$326,1),0)</f>
        <v>5</v>
      </c>
      <c r="KK37" s="456">
        <f>IFERROR(MATCH(KL$33,Sheep!$R$319:$R$326,1),0)</f>
        <v>5</v>
      </c>
      <c r="KL37" s="456">
        <f>IFERROR(MATCH(KM$33,Sheep!$R$319:$R$326,1),0)</f>
        <v>5</v>
      </c>
      <c r="KM37" s="456">
        <f>IFERROR(MATCH(KN$33,Sheep!$R$319:$R$326,1),0)</f>
        <v>5</v>
      </c>
      <c r="KN37" s="456">
        <f>IFERROR(MATCH(KO$33,Sheep!$R$319:$R$326,1),0)</f>
        <v>5</v>
      </c>
      <c r="KO37" s="456">
        <f>IFERROR(MATCH(KP$33,Sheep!$R$319:$R$326,1),0)</f>
        <v>5</v>
      </c>
      <c r="KP37" s="456">
        <f>IFERROR(MATCH(KQ$33,Sheep!$R$319:$R$326,1),0)</f>
        <v>5</v>
      </c>
      <c r="KQ37" s="456">
        <f>IFERROR(MATCH(KR$33,Sheep!$R$319:$R$326,1),0)</f>
        <v>5</v>
      </c>
      <c r="KR37" s="456">
        <f>IFERROR(MATCH(KS$33,Sheep!$R$319:$R$326,1),0)</f>
        <v>5</v>
      </c>
      <c r="KS37" s="456">
        <f>IFERROR(MATCH(KT$33,Sheep!$R$319:$R$326,1),0)</f>
        <v>5</v>
      </c>
      <c r="KT37" s="456">
        <f>IFERROR(MATCH(KU$33,Sheep!$R$319:$R$326,1),0)</f>
        <v>5</v>
      </c>
      <c r="KU37" s="456">
        <f>IFERROR(MATCH(KV$33,Sheep!$R$319:$R$326,1),0)</f>
        <v>5</v>
      </c>
      <c r="KV37" s="456">
        <f>IFERROR(MATCH(KW$33,Sheep!$R$319:$R$326,1),0)</f>
        <v>5</v>
      </c>
      <c r="KW37" s="456">
        <f>IFERROR(MATCH(KX$33,Sheep!$R$319:$R$326,1),0)</f>
        <v>5</v>
      </c>
      <c r="KX37" s="456">
        <f>IFERROR(MATCH(KY$33,Sheep!$R$319:$R$326,1),0)</f>
        <v>5</v>
      </c>
      <c r="KY37" s="456">
        <f>IFERROR(MATCH(KZ$33,Sheep!$R$319:$R$326,1),0)</f>
        <v>5</v>
      </c>
      <c r="KZ37" s="456">
        <f>IFERROR(MATCH(LA$33,Sheep!$R$319:$R$326,1),0)</f>
        <v>5</v>
      </c>
      <c r="LA37" s="456">
        <f>IFERROR(MATCH(LB$33,Sheep!$R$319:$R$326,1),0)</f>
        <v>5</v>
      </c>
      <c r="LB37" s="456">
        <f>IFERROR(MATCH(LC$33,Sheep!$R$319:$R$326,1),0)</f>
        <v>5</v>
      </c>
      <c r="LC37" s="456">
        <f>IFERROR(MATCH(LD$33,Sheep!$R$319:$R$326,1),0)</f>
        <v>5</v>
      </c>
      <c r="LD37" s="456">
        <f>IFERROR(MATCH(LE$33,Sheep!$R$319:$R$326,1),0)</f>
        <v>5</v>
      </c>
      <c r="LE37" s="456">
        <f>IFERROR(MATCH(LF$33,Sheep!$R$319:$R$326,1),0)</f>
        <v>5</v>
      </c>
      <c r="LF37" s="456">
        <f>IFERROR(MATCH(LG$33,Sheep!$R$319:$R$326,1),0)</f>
        <v>5</v>
      </c>
      <c r="LG37" s="456">
        <f>IFERROR(MATCH(LH$33,Sheep!$R$319:$R$326,1),0)</f>
        <v>5</v>
      </c>
      <c r="LH37" s="456">
        <f>IFERROR(MATCH(LI$33,Sheep!$R$319:$R$326,1),0)</f>
        <v>5</v>
      </c>
      <c r="LI37" s="456">
        <f>IFERROR(MATCH(LJ$33,Sheep!$R$319:$R$326,1),0)</f>
        <v>5</v>
      </c>
      <c r="LJ37" s="456">
        <f>IFERROR(MATCH(LK$33,Sheep!$R$319:$R$326,1),0)</f>
        <v>5</v>
      </c>
      <c r="LK37" s="456">
        <f>IFERROR(MATCH(LL$33,Sheep!$R$319:$R$326,1),0)</f>
        <v>5</v>
      </c>
      <c r="LL37" s="456">
        <f>IFERROR(MATCH(LM$33,Sheep!$R$319:$R$326,1),0)</f>
        <v>5</v>
      </c>
      <c r="LM37" s="456">
        <f>IFERROR(MATCH(LN$33,Sheep!$R$319:$R$326,1),0)</f>
        <v>6</v>
      </c>
      <c r="LN37" s="456">
        <f>IFERROR(MATCH(LO$33,Sheep!$R$319:$R$326,1),0)</f>
        <v>6</v>
      </c>
      <c r="LO37" s="456">
        <f>IFERROR(MATCH(LP$33,Sheep!$R$319:$R$326,1),0)</f>
        <v>6</v>
      </c>
      <c r="LP37" s="456">
        <f>IFERROR(MATCH(LQ$33,Sheep!$R$319:$R$326,1),0)</f>
        <v>6</v>
      </c>
      <c r="LQ37" s="456">
        <f>IFERROR(MATCH(LR$33,Sheep!$R$319:$R$326,1),0)</f>
        <v>6</v>
      </c>
      <c r="LR37" s="456">
        <f>IFERROR(MATCH(LS$33,Sheep!$R$319:$R$326,1),0)</f>
        <v>6</v>
      </c>
      <c r="LS37" s="456">
        <f>IFERROR(MATCH(LT$33,Sheep!$R$319:$R$326,1),0)</f>
        <v>6</v>
      </c>
      <c r="LT37" s="456">
        <f>IFERROR(MATCH(LU$33,Sheep!$R$319:$R$326,1),0)</f>
        <v>6</v>
      </c>
      <c r="LU37" s="456">
        <f>IFERROR(MATCH(LV$33,Sheep!$R$319:$R$326,1),0)</f>
        <v>6</v>
      </c>
      <c r="LV37" s="456">
        <f>IFERROR(MATCH(LW$33,Sheep!$R$319:$R$326,1),0)</f>
        <v>6</v>
      </c>
      <c r="LW37" s="456">
        <f>IFERROR(MATCH(LX$33,Sheep!$R$319:$R$326,1),0)</f>
        <v>6</v>
      </c>
      <c r="LX37" s="456">
        <f>IFERROR(MATCH(LY$33,Sheep!$R$319:$R$326,1),0)</f>
        <v>6</v>
      </c>
      <c r="LY37" s="456">
        <f>IFERROR(MATCH(LZ$33,Sheep!$R$319:$R$326,1),0)</f>
        <v>6</v>
      </c>
      <c r="LZ37" s="456">
        <f>IFERROR(MATCH(MA$33,Sheep!$R$319:$R$326,1),0)</f>
        <v>6</v>
      </c>
      <c r="MA37" s="456">
        <f>IFERROR(MATCH(MB$33,Sheep!$R$319:$R$326,1),0)</f>
        <v>6</v>
      </c>
      <c r="MB37" s="456">
        <f>IFERROR(MATCH(MC$33,Sheep!$R$319:$R$326,1),0)</f>
        <v>6</v>
      </c>
      <c r="MC37" s="456">
        <f>IFERROR(MATCH(MD$33,Sheep!$R$319:$R$326,1),0)</f>
        <v>6</v>
      </c>
      <c r="MD37" s="456">
        <f>IFERROR(MATCH(ME$33,Sheep!$R$319:$R$326,1),0)</f>
        <v>6</v>
      </c>
      <c r="ME37" s="456">
        <f>IFERROR(MATCH(MF$33,Sheep!$R$319:$R$326,1),0)</f>
        <v>6</v>
      </c>
      <c r="MF37" s="456">
        <f>IFERROR(MATCH(MG$33,Sheep!$R$319:$R$326,1),0)</f>
        <v>6</v>
      </c>
      <c r="MG37" s="456">
        <f>IFERROR(MATCH(MH$33,Sheep!$R$319:$R$326,1),0)</f>
        <v>6</v>
      </c>
      <c r="MH37" s="456">
        <f>IFERROR(MATCH(MI$33,Sheep!$R$319:$R$326,1),0)</f>
        <v>6</v>
      </c>
      <c r="MI37" s="456">
        <f>IFERROR(MATCH(MJ$33,Sheep!$R$319:$R$326,1),0)</f>
        <v>6</v>
      </c>
      <c r="MJ37" s="456">
        <f>IFERROR(MATCH(MK$33,Sheep!$R$319:$R$326,1),0)</f>
        <v>6</v>
      </c>
      <c r="MK37" s="456">
        <f>IFERROR(MATCH(ML$33,Sheep!$R$319:$R$326,1),0)</f>
        <v>6</v>
      </c>
      <c r="ML37" s="456">
        <f>IFERROR(MATCH(MM$33,Sheep!$R$319:$R$326,1),0)</f>
        <v>6</v>
      </c>
      <c r="MM37" s="456">
        <f>IFERROR(MATCH(MN$33,Sheep!$R$319:$R$326,1),0)</f>
        <v>6</v>
      </c>
      <c r="MN37" s="456">
        <f>IFERROR(MATCH(MO$33,Sheep!$R$319:$R$326,1),0)</f>
        <v>6</v>
      </c>
      <c r="MO37" s="456">
        <f>IFERROR(MATCH(MP$33,Sheep!$R$319:$R$326,1),0)</f>
        <v>6</v>
      </c>
      <c r="MP37" s="456">
        <f>IFERROR(MATCH(MQ$33,Sheep!$R$319:$R$326,1),0)</f>
        <v>6</v>
      </c>
      <c r="MQ37" s="456">
        <f>IFERROR(MATCH(MR$33,Sheep!$R$319:$R$326,1),0)</f>
        <v>6</v>
      </c>
      <c r="MR37" s="456">
        <f>IFERROR(MATCH(MS$33,Sheep!$R$319:$R$326,1),0)</f>
        <v>6</v>
      </c>
      <c r="MS37" s="456">
        <f>IFERROR(MATCH(MT$33,Sheep!$R$319:$R$326,1),0)</f>
        <v>6</v>
      </c>
      <c r="MT37" s="456">
        <f>IFERROR(MATCH(MU$33,Sheep!$R$319:$R$326,1),0)</f>
        <v>6</v>
      </c>
      <c r="MU37" s="456">
        <f>IFERROR(MATCH(MV$33,Sheep!$R$319:$R$326,1),0)</f>
        <v>6</v>
      </c>
      <c r="MV37" s="456">
        <f>IFERROR(MATCH(MW$33,Sheep!$R$319:$R$326,1),0)</f>
        <v>6</v>
      </c>
      <c r="MW37" s="456">
        <f>IFERROR(MATCH(MX$33,Sheep!$R$319:$R$326,1),0)</f>
        <v>6</v>
      </c>
      <c r="MX37" s="456">
        <f>IFERROR(MATCH(MY$33,Sheep!$R$319:$R$326,1),0)</f>
        <v>6</v>
      </c>
      <c r="MY37" s="456">
        <f>IFERROR(MATCH(MZ$33,Sheep!$R$319:$R$326,1),0)</f>
        <v>6</v>
      </c>
      <c r="MZ37" s="456">
        <f>IFERROR(MATCH(NA$33,Sheep!$R$319:$R$326,1),0)</f>
        <v>6</v>
      </c>
      <c r="NA37" s="456">
        <f>IFERROR(MATCH(NB$33,Sheep!$R$319:$R$326,1),0)</f>
        <v>6</v>
      </c>
      <c r="NB37" s="456">
        <f>IFERROR(MATCH(NC$33,Sheep!$R$319:$R$326,1),0)</f>
        <v>6</v>
      </c>
      <c r="NC37" s="456">
        <f>IFERROR(MATCH(ND$33,Sheep!$R$319:$R$326,1),0)</f>
        <v>6</v>
      </c>
      <c r="ND37" s="456">
        <f>IFERROR(MATCH(NE$33,Sheep!$R$319:$R$326,1),0)</f>
        <v>6</v>
      </c>
      <c r="NE37" s="456">
        <f>IFERROR(MATCH(NF$33,Sheep!$R$319:$R$326,1),0)</f>
        <v>6</v>
      </c>
      <c r="NF37" s="456">
        <f>IFERROR(MATCH(NG$33,Sheep!$R$319:$R$326,1),0)</f>
        <v>6</v>
      </c>
      <c r="NG37" s="456">
        <f>IFERROR(MATCH(NH$33,Sheep!$R$319:$R$326,1),0)</f>
        <v>6</v>
      </c>
      <c r="NH37" s="456">
        <f>IFERROR(MATCH(NI$33,Sheep!$R$319:$R$326,1),0)</f>
        <v>6</v>
      </c>
      <c r="NI37" s="456">
        <f>IFERROR(MATCH(NJ$33,Sheep!$R$319:$R$326,1),0)</f>
        <v>6</v>
      </c>
      <c r="NJ37" s="456">
        <f>IFERROR(MATCH(NK$33,Sheep!$R$319:$R$326,1),0)</f>
        <v>6</v>
      </c>
      <c r="NK37" s="456">
        <f>IFERROR(MATCH(NL$33,Sheep!$R$319:$R$326,1),0)</f>
        <v>6</v>
      </c>
      <c r="NL37" s="456">
        <f>IFERROR(MATCH(NM$33,Sheep!$R$319:$R$326,1),0)</f>
        <v>6</v>
      </c>
      <c r="NM37" s="456">
        <f>IFERROR(MATCH(NN$33,Sheep!$R$319:$R$326,1),0)</f>
        <v>7</v>
      </c>
      <c r="NN37" s="456">
        <f>IFERROR(MATCH(NO$33,Sheep!$R$319:$R$326,1),0)</f>
        <v>7</v>
      </c>
      <c r="NO37" s="456">
        <f>IFERROR(MATCH(NP$33,Sheep!$R$319:$R$326,1),0)</f>
        <v>7</v>
      </c>
      <c r="NP37" s="456">
        <f>IFERROR(MATCH(NQ$33,Sheep!$R$319:$R$326,1),0)</f>
        <v>7</v>
      </c>
      <c r="NQ37" s="456">
        <f>IFERROR(MATCH(NR$33,Sheep!$R$319:$R$326,1),0)</f>
        <v>7</v>
      </c>
      <c r="NR37" s="456">
        <f>IFERROR(MATCH(NS$33,Sheep!$R$319:$R$326,1),0)</f>
        <v>7</v>
      </c>
      <c r="NS37" s="456">
        <f>IFERROR(MATCH(NT$33,Sheep!$R$319:$R$326,1),0)</f>
        <v>7</v>
      </c>
      <c r="NT37" s="456">
        <f>IFERROR(MATCH(NU$33,Sheep!$R$319:$R$326,1),0)</f>
        <v>7</v>
      </c>
      <c r="NU37" s="456">
        <f>IFERROR(MATCH(NV$33,Sheep!$R$319:$R$326,1),0)</f>
        <v>7</v>
      </c>
      <c r="NV37" s="456">
        <f>IFERROR(MATCH(NW$33,Sheep!$R$319:$R$326,1),0)</f>
        <v>7</v>
      </c>
      <c r="NW37" s="456">
        <f>IFERROR(MATCH(NX$33,Sheep!$R$319:$R$326,1),0)</f>
        <v>7</v>
      </c>
      <c r="NX37" s="456">
        <f>IFERROR(MATCH(NY$33,Sheep!$R$319:$R$326,1),0)</f>
        <v>7</v>
      </c>
      <c r="NY37" s="456">
        <f>IFERROR(MATCH(NZ$33,Sheep!$R$319:$R$326,1),0)</f>
        <v>7</v>
      </c>
      <c r="NZ37" s="456">
        <f>IFERROR(MATCH(OA$33,Sheep!$R$319:$R$326,1),0)</f>
        <v>7</v>
      </c>
      <c r="OA37" s="456">
        <f>IFERROR(MATCH(OB$33,Sheep!$R$319:$R$326,1),0)</f>
        <v>7</v>
      </c>
      <c r="OB37" s="456">
        <f>IFERROR(MATCH(OC$33,Sheep!$R$319:$R$326,1),0)</f>
        <v>7</v>
      </c>
      <c r="OC37" s="456">
        <f>IFERROR(MATCH(OD$33,Sheep!$R$319:$R$326,1),0)</f>
        <v>7</v>
      </c>
      <c r="OD37" s="456">
        <f>IFERROR(MATCH(OE$33,Sheep!$R$319:$R$326,1),0)</f>
        <v>7</v>
      </c>
      <c r="OE37" s="456">
        <f>IFERROR(MATCH(OF$33,Sheep!$R$319:$R$326,1),0)</f>
        <v>7</v>
      </c>
      <c r="OF37" s="456">
        <f>IFERROR(MATCH(OG$33,Sheep!$R$319:$R$326,1),0)</f>
        <v>7</v>
      </c>
      <c r="OG37" s="456">
        <f>IFERROR(MATCH(OH$33,Sheep!$R$319:$R$326,1),0)</f>
        <v>7</v>
      </c>
      <c r="OH37" s="456">
        <f>IFERROR(MATCH(OI$33,Sheep!$R$319:$R$326,1),0)</f>
        <v>7</v>
      </c>
      <c r="OI37" s="456">
        <f>IFERROR(MATCH(OJ$33,Sheep!$R$319:$R$326,1),0)</f>
        <v>7</v>
      </c>
      <c r="OJ37" s="456">
        <f>IFERROR(MATCH(OK$33,Sheep!$R$319:$R$326,1),0)</f>
        <v>7</v>
      </c>
      <c r="OK37" s="456">
        <f>IFERROR(MATCH(OL$33,Sheep!$R$319:$R$326,1),0)</f>
        <v>7</v>
      </c>
      <c r="OL37" s="456">
        <f>IFERROR(MATCH(OM$33,Sheep!$R$319:$R$326,1),0)</f>
        <v>7</v>
      </c>
      <c r="OM37" s="456">
        <f>IFERROR(MATCH(ON$33,Sheep!$R$319:$R$326,1),0)</f>
        <v>7</v>
      </c>
      <c r="ON37" s="456">
        <f>IFERROR(MATCH(OO$33,Sheep!$R$319:$R$326,1),0)</f>
        <v>7</v>
      </c>
      <c r="OO37" s="456">
        <f>IFERROR(MATCH(OP$33,Sheep!$R$319:$R$326,1),0)</f>
        <v>7</v>
      </c>
      <c r="OP37" s="456">
        <f>IFERROR(MATCH(OQ$33,Sheep!$R$319:$R$326,1),0)</f>
        <v>7</v>
      </c>
      <c r="OQ37" s="456">
        <f>IFERROR(MATCH(OR$33,Sheep!$R$319:$R$326,1),0)</f>
        <v>7</v>
      </c>
      <c r="OR37" s="456">
        <f>IFERROR(MATCH(OS$33,Sheep!$R$319:$R$326,1),0)</f>
        <v>7</v>
      </c>
      <c r="OS37" s="456">
        <f>IFERROR(MATCH(OT$33,Sheep!$R$319:$R$326,1),0)</f>
        <v>7</v>
      </c>
      <c r="OT37" s="456">
        <f>IFERROR(MATCH(OU$33,Sheep!$R$319:$R$326,1),0)</f>
        <v>7</v>
      </c>
      <c r="OU37" s="456">
        <f>IFERROR(MATCH(OV$33,Sheep!$R$319:$R$326,1),0)</f>
        <v>7</v>
      </c>
      <c r="OV37" s="456">
        <f>IFERROR(MATCH(OW$33,Sheep!$R$319:$R$326,1),0)</f>
        <v>7</v>
      </c>
      <c r="OW37" s="456">
        <f>IFERROR(MATCH(OX$33,Sheep!$R$319:$R$326,1),0)</f>
        <v>7</v>
      </c>
      <c r="OX37" s="456">
        <f>IFERROR(MATCH(OY$33,Sheep!$R$319:$R$326,1),0)</f>
        <v>7</v>
      </c>
      <c r="OY37" s="456">
        <f>IFERROR(MATCH(OZ$33,Sheep!$R$319:$R$326,1),0)</f>
        <v>7</v>
      </c>
      <c r="OZ37" s="456">
        <f>IFERROR(MATCH(PA$33,Sheep!$R$319:$R$326,1),0)</f>
        <v>7</v>
      </c>
      <c r="PA37" s="456">
        <f>IFERROR(MATCH(PB$33,Sheep!$R$319:$R$326,1),0)</f>
        <v>7</v>
      </c>
      <c r="PB37" s="456">
        <f>IFERROR(MATCH(PC$33,Sheep!$R$319:$R$326,1),0)</f>
        <v>7</v>
      </c>
      <c r="PC37" s="456">
        <f>IFERROR(MATCH(PD$33,Sheep!$R$319:$R$326,1),0)</f>
        <v>7</v>
      </c>
      <c r="PD37" s="456">
        <f>IFERROR(MATCH(PE$33,Sheep!$R$319:$R$326,1),0)</f>
        <v>7</v>
      </c>
      <c r="PE37" s="456">
        <f>IFERROR(MATCH(PF$33,Sheep!$R$319:$R$326,1),0)</f>
        <v>7</v>
      </c>
      <c r="PF37" s="456">
        <f>IFERROR(MATCH(PG$33,Sheep!$R$319:$R$326,1),0)</f>
        <v>7</v>
      </c>
      <c r="PG37" s="456">
        <f>IFERROR(MATCH(PH$33,Sheep!$R$319:$R$326,1),0)</f>
        <v>7</v>
      </c>
      <c r="PH37" s="456">
        <f>IFERROR(MATCH(PI$33,Sheep!$R$319:$R$326,1),0)</f>
        <v>7</v>
      </c>
      <c r="PI37" s="456">
        <f>IFERROR(MATCH(PJ$33,Sheep!$R$319:$R$326,1),0)</f>
        <v>7</v>
      </c>
      <c r="PJ37" s="456">
        <f>IFERROR(MATCH(PK$33,Sheep!$R$319:$R$326,1),0)</f>
        <v>7</v>
      </c>
      <c r="PK37" s="456">
        <f>IFERROR(MATCH(PL$33,Sheep!$R$319:$R$326,1),0)</f>
        <v>7</v>
      </c>
      <c r="PL37" s="456">
        <f>IFERROR(MATCH(PM$33,Sheep!$R$319:$R$326,1),0)</f>
        <v>7</v>
      </c>
      <c r="PM37" s="456">
        <f>IFERROR(MATCH(PN$33,Sheep!$R$319:$R$326,1),0)</f>
        <v>8</v>
      </c>
      <c r="PN37" s="456">
        <f>IFERROR(MATCH(PO$33,Sheep!$R$319:$R$326,1),0)</f>
        <v>8</v>
      </c>
      <c r="PO37" s="456">
        <f>IFERROR(MATCH(PP$33,Sheep!$R$319:$R$326,1),0)</f>
        <v>8</v>
      </c>
      <c r="PP37" s="456">
        <f>IFERROR(MATCH(PQ$33,Sheep!$R$319:$R$326,1),0)</f>
        <v>8</v>
      </c>
      <c r="PQ37" s="456">
        <f>IFERROR(MATCH(PR$33,Sheep!$R$319:$R$326,1),0)</f>
        <v>8</v>
      </c>
      <c r="PR37" s="456">
        <f>IFERROR(MATCH(PS$33,Sheep!$R$319:$R$326,1),0)</f>
        <v>8</v>
      </c>
      <c r="PS37" s="456">
        <f>IFERROR(MATCH(PT$33,Sheep!$R$319:$R$326,1),0)</f>
        <v>8</v>
      </c>
      <c r="PT37" s="456">
        <f>IFERROR(MATCH(PU$33,Sheep!$R$319:$R$326,1),0)</f>
        <v>8</v>
      </c>
      <c r="PU37" s="456">
        <f>IFERROR(MATCH(PV$33,Sheep!$R$319:$R$326,1),0)</f>
        <v>8</v>
      </c>
      <c r="PV37" s="456">
        <f>IFERROR(MATCH(PW$33,Sheep!$R$319:$R$326,1),0)</f>
        <v>8</v>
      </c>
      <c r="PW37" s="456">
        <f>IFERROR(MATCH(PX$33,Sheep!$R$319:$R$326,1),0)</f>
        <v>8</v>
      </c>
      <c r="PX37" s="456">
        <f>IFERROR(MATCH(PY$33,Sheep!$R$319:$R$326,1),0)</f>
        <v>8</v>
      </c>
      <c r="PY37" s="456">
        <f>IFERROR(MATCH(PZ$33,Sheep!$R$319:$R$326,1),0)</f>
        <v>8</v>
      </c>
      <c r="PZ37" s="456">
        <f>IFERROR(MATCH(QA$33,Sheep!$R$319:$R$326,1),0)</f>
        <v>8</v>
      </c>
      <c r="QA37" s="456">
        <f>IFERROR(MATCH(QB$33,Sheep!$R$319:$R$326,1),0)</f>
        <v>8</v>
      </c>
      <c r="QB37" s="456">
        <f>IFERROR(MATCH(QC$33,Sheep!$R$319:$R$326,1),0)</f>
        <v>8</v>
      </c>
      <c r="QC37" s="456">
        <f>IFERROR(MATCH(QD$33,Sheep!$R$319:$R$326,1),0)</f>
        <v>8</v>
      </c>
      <c r="QD37" s="456">
        <f>IFERROR(MATCH(QE$33,Sheep!$R$319:$R$326,1),0)</f>
        <v>8</v>
      </c>
      <c r="QE37" s="456">
        <f>IFERROR(MATCH(QF$33,Sheep!$R$319:$R$326,1),0)</f>
        <v>8</v>
      </c>
      <c r="QF37" s="456">
        <f>IFERROR(MATCH(QG$33,Sheep!$R$319:$R$326,1),0)</f>
        <v>8</v>
      </c>
      <c r="QG37" s="456">
        <f>IFERROR(MATCH(QH$33,Sheep!$R$319:$R$326,1),0)</f>
        <v>8</v>
      </c>
      <c r="QH37" s="456">
        <f>IFERROR(MATCH(QI$33,Sheep!$R$319:$R$326,1),0)</f>
        <v>8</v>
      </c>
      <c r="QI37" s="456">
        <f>IFERROR(MATCH(QJ$33,Sheep!$R$319:$R$326,1),0)</f>
        <v>8</v>
      </c>
      <c r="QJ37" s="456">
        <f>IFERROR(MATCH(QK$33,Sheep!$R$319:$R$326,1),0)</f>
        <v>8</v>
      </c>
      <c r="QK37" s="456">
        <f>IFERROR(MATCH(QL$33,Sheep!$R$319:$R$326,1),0)</f>
        <v>8</v>
      </c>
      <c r="QL37" s="456">
        <f>IFERROR(MATCH(QM$33,Sheep!$R$319:$R$326,1),0)</f>
        <v>8</v>
      </c>
      <c r="QM37" s="456">
        <f>IFERROR(MATCH(QN$33,Sheep!$R$319:$R$326,1),0)</f>
        <v>8</v>
      </c>
      <c r="QN37" s="456">
        <f>IFERROR(MATCH(QO$33,Sheep!$R$319:$R$326,1),0)</f>
        <v>8</v>
      </c>
      <c r="QO37" s="456">
        <f>IFERROR(MATCH(QP$33,Sheep!$R$319:$R$326,1),0)</f>
        <v>8</v>
      </c>
      <c r="QP37" s="456">
        <f>IFERROR(MATCH(QQ$33,Sheep!$R$319:$R$326,1),0)</f>
        <v>8</v>
      </c>
      <c r="QQ37" s="456">
        <f>IFERROR(MATCH(QR$33,Sheep!$R$319:$R$326,1),0)</f>
        <v>8</v>
      </c>
      <c r="QR37" s="456">
        <f>IFERROR(MATCH(QS$33,Sheep!$R$319:$R$326,1),0)</f>
        <v>8</v>
      </c>
      <c r="QS37" s="456">
        <f>IFERROR(MATCH(QT$33,Sheep!$R$319:$R$326,1),0)</f>
        <v>8</v>
      </c>
      <c r="QT37" s="456">
        <f>IFERROR(MATCH(QU$33,Sheep!$R$319:$R$326,1),0)</f>
        <v>8</v>
      </c>
      <c r="QU37" s="456">
        <f>IFERROR(MATCH(QV$33,Sheep!$R$319:$R$326,1),0)</f>
        <v>8</v>
      </c>
      <c r="QV37" s="456">
        <f>IFERROR(MATCH(QW$33,Sheep!$R$319:$R$326,1),0)</f>
        <v>8</v>
      </c>
      <c r="QW37" s="456">
        <f>IFERROR(MATCH(QX$33,Sheep!$R$319:$R$326,1),0)</f>
        <v>8</v>
      </c>
      <c r="QX37" s="456">
        <f>IFERROR(MATCH(QY$33,Sheep!$R$319:$R$326,1),0)</f>
        <v>8</v>
      </c>
      <c r="QY37" s="456">
        <f>IFERROR(MATCH(QZ$33,Sheep!$R$319:$R$326,1),0)</f>
        <v>8</v>
      </c>
      <c r="QZ37" s="456">
        <f>IFERROR(MATCH(RA$33,Sheep!$R$319:$R$326,1),0)</f>
        <v>8</v>
      </c>
      <c r="RA37" s="456">
        <f>IFERROR(MATCH(RB$33,Sheep!$R$319:$R$326,1),0)</f>
        <v>8</v>
      </c>
      <c r="RB37" s="456">
        <f>IFERROR(MATCH(RC$33,Sheep!$R$319:$R$326,1),0)</f>
        <v>8</v>
      </c>
      <c r="RC37" s="456">
        <f>IFERROR(MATCH(RD$33,Sheep!$R$319:$R$326,1),0)</f>
        <v>8</v>
      </c>
      <c r="RD37" s="456">
        <f>IFERROR(MATCH(RE$33,Sheep!$R$319:$R$326,1),0)</f>
        <v>8</v>
      </c>
      <c r="RE37" s="456">
        <f>IFERROR(MATCH(RF$33,Sheep!$R$319:$R$326,1),0)</f>
        <v>8</v>
      </c>
      <c r="RF37" s="456">
        <f>IFERROR(MATCH(RG$33,Sheep!$R$319:$R$326,1),0)</f>
        <v>8</v>
      </c>
      <c r="RG37" s="456">
        <f>IFERROR(MATCH(RH$33,Sheep!$R$319:$R$326,1),0)</f>
        <v>8</v>
      </c>
      <c r="RH37" s="456">
        <f>IFERROR(MATCH(RI$33,Sheep!$R$319:$R$326,1),0)</f>
        <v>8</v>
      </c>
      <c r="RI37" s="456">
        <f>IFERROR(MATCH(RJ$33,Sheep!$R$319:$R$326,1),0)</f>
        <v>8</v>
      </c>
      <c r="RJ37" s="456">
        <f>IFERROR(MATCH(RK$33,Sheep!$R$319:$R$326,1),0)</f>
        <v>8</v>
      </c>
      <c r="RK37" s="456">
        <f>IFERROR(MATCH(RL$33,Sheep!$R$319:$R$326,1),0)</f>
        <v>8</v>
      </c>
      <c r="RL37" s="456">
        <f>IFERROR(MATCH(RM$33,Sheep!$R$319:$R$326,1),0)</f>
        <v>8</v>
      </c>
      <c r="RM37" s="456">
        <f>IFERROR(MATCH(RN$33,Sheep!$R$319:$R$326,1),0)</f>
        <v>8</v>
      </c>
      <c r="RN37" s="456">
        <f>IFERROR(MATCH(RO$33,Sheep!$R$319:$R$326,1),0)</f>
        <v>8</v>
      </c>
      <c r="RO37" s="456">
        <f>IFERROR(MATCH(RP$33,Sheep!$R$319:$R$326,1),0)</f>
        <v>8</v>
      </c>
      <c r="RP37" s="456">
        <f>IFERROR(MATCH(RQ$33,Sheep!$R$319:$R$326,1),0)</f>
        <v>8</v>
      </c>
      <c r="RQ37" s="456">
        <f>IFERROR(MATCH(RR$33,Sheep!$R$319:$R$326,1),0)</f>
        <v>8</v>
      </c>
      <c r="RR37" s="456">
        <f>IFERROR(MATCH(RS$33,Sheep!$R$319:$R$326,1),0)</f>
        <v>8</v>
      </c>
      <c r="RS37" s="456">
        <f>IFERROR(MATCH(RT$33,Sheep!$R$319:$R$326,1),0)</f>
        <v>8</v>
      </c>
      <c r="RT37" s="456">
        <f>IFERROR(MATCH(RU$33,Sheep!$R$319:$R$326,1),0)</f>
        <v>8</v>
      </c>
      <c r="RU37" s="456">
        <f>IFERROR(MATCH(RV$33,Sheep!$R$319:$R$326,1),0)</f>
        <v>8</v>
      </c>
      <c r="RV37" s="456">
        <f>IFERROR(MATCH(RW$33,Sheep!$R$319:$R$326,1),0)</f>
        <v>8</v>
      </c>
      <c r="RW37" s="456">
        <f>IFERROR(MATCH(RX$33,Sheep!$R$319:$R$326,1),0)</f>
        <v>8</v>
      </c>
      <c r="RX37" s="456">
        <f>IFERROR(MATCH(RY$33,Sheep!$R$319:$R$326,1),0)</f>
        <v>8</v>
      </c>
      <c r="RY37" s="456">
        <f>IFERROR(MATCH(RZ$33,Sheep!$R$319:$R$326,1),0)</f>
        <v>8</v>
      </c>
      <c r="RZ37" s="456">
        <f>IFERROR(MATCH(SA$33,Sheep!$R$319:$R$326,1),0)</f>
        <v>8</v>
      </c>
      <c r="SA37" s="456">
        <f>IFERROR(MATCH(SB$33,Sheep!$R$319:$R$326,1),0)</f>
        <v>8</v>
      </c>
      <c r="SB37" s="456">
        <f>IFERROR(MATCH(SC$33,Sheep!$R$319:$R$326,1),0)</f>
        <v>8</v>
      </c>
      <c r="SC37" s="456">
        <f>IFERROR(MATCH(SD$33,Sheep!$R$319:$R$326,1),0)</f>
        <v>8</v>
      </c>
      <c r="SD37" s="456">
        <f>IFERROR(MATCH(SE$33,Sheep!$R$319:$R$326,1),0)</f>
        <v>8</v>
      </c>
      <c r="SE37" s="456">
        <f>IFERROR(MATCH(SF$33,Sheep!$R$319:$R$326,1),0)</f>
        <v>8</v>
      </c>
      <c r="SF37" s="456">
        <f>IFERROR(MATCH(SG$33,Sheep!$R$319:$R$326,1),0)</f>
        <v>8</v>
      </c>
      <c r="SG37" s="456">
        <f>IFERROR(MATCH(SH$33,Sheep!$R$319:$R$326,1),0)</f>
        <v>8</v>
      </c>
      <c r="SH37" s="456">
        <f>IFERROR(MATCH(SI$33,Sheep!$R$319:$R$326,1),0)</f>
        <v>8</v>
      </c>
      <c r="SI37" s="456">
        <f>IFERROR(MATCH(SJ$33,Sheep!$R$319:$R$326,1),0)</f>
        <v>0</v>
      </c>
      <c r="SJ37" s="260"/>
      <c r="SK37" s="262"/>
      <c r="SL37" s="250"/>
      <c r="SM37" s="250"/>
      <c r="SN37" s="250"/>
    </row>
    <row r="38" spans="1:508" hidden="1" outlineLevel="3" x14ac:dyDescent="0.25">
      <c r="A38" s="250"/>
      <c r="B38" s="259"/>
      <c r="C38" s="444">
        <f>INT($C$29)+3</f>
        <v>4</v>
      </c>
      <c r="D38" s="260"/>
      <c r="E38" s="330"/>
      <c r="F38" s="330"/>
      <c r="G38" s="260"/>
      <c r="H38" s="274"/>
      <c r="I38" s="274"/>
      <c r="J38" s="455" t="s">
        <v>701</v>
      </c>
      <c r="K38" s="493">
        <f>IFERROR(INDEX(Sheep!$R$319:$R$326,K37,1),0)</f>
        <v>0</v>
      </c>
      <c r="L38" s="493">
        <f>IFERROR(INDEX(Sheep!$R$319:$R$326,L37,1),0)</f>
        <v>0</v>
      </c>
      <c r="M38" s="493">
        <f>IFERROR(INDEX(Sheep!$R$319:$R$326,M37,1),0)</f>
        <v>0</v>
      </c>
      <c r="N38" s="493">
        <f>IFERROR(INDEX(Sheep!$R$319:$R$326,N37,1),0)</f>
        <v>0</v>
      </c>
      <c r="O38" s="493">
        <f>IFERROR(INDEX(Sheep!$R$319:$R$326,O37,1),0)</f>
        <v>0</v>
      </c>
      <c r="P38" s="493">
        <f>IFERROR(INDEX(Sheep!$R$319:$R$326,P37,1),0)</f>
        <v>0</v>
      </c>
      <c r="Q38" s="493">
        <f>IFERROR(INDEX(Sheep!$R$319:$R$326,Q37,1),0)</f>
        <v>0</v>
      </c>
      <c r="R38" s="493">
        <f>IFERROR(INDEX(Sheep!$R$319:$R$326,R37,1),0)</f>
        <v>0</v>
      </c>
      <c r="S38" s="493">
        <f>IFERROR(INDEX(Sheep!$R$319:$R$326,S37,1),0)</f>
        <v>0</v>
      </c>
      <c r="T38" s="493">
        <f>IFERROR(INDEX(Sheep!$R$319:$R$326,T37,1),0)</f>
        <v>0</v>
      </c>
      <c r="U38" s="493">
        <f>IFERROR(INDEX(Sheep!$R$319:$R$326,U37,1),0)</f>
        <v>0</v>
      </c>
      <c r="V38" s="493">
        <f>IFERROR(INDEX(Sheep!$R$319:$R$326,V37,1),0)</f>
        <v>0</v>
      </c>
      <c r="W38" s="493">
        <f>IFERROR(INDEX(Sheep!$R$319:$R$326,W37,1),0)</f>
        <v>0</v>
      </c>
      <c r="X38" s="493">
        <f>IFERROR(INDEX(Sheep!$R$319:$R$326,X37,1),0)</f>
        <v>0</v>
      </c>
      <c r="Y38" s="493">
        <f>IFERROR(INDEX(Sheep!$R$319:$R$326,Y37,1),0)</f>
        <v>0</v>
      </c>
      <c r="Z38" s="493">
        <f>IFERROR(INDEX(Sheep!$R$319:$R$326,Z37,1),0)</f>
        <v>0</v>
      </c>
      <c r="AA38" s="493">
        <f>IFERROR(INDEX(Sheep!$R$319:$R$326,AA37,1),0)</f>
        <v>0</v>
      </c>
      <c r="AB38" s="493">
        <f>IFERROR(INDEX(Sheep!$R$319:$R$326,AB37,1),0)</f>
        <v>0</v>
      </c>
      <c r="AC38" s="493">
        <f>IFERROR(INDEX(Sheep!$R$319:$R$326,AC37,1),0)</f>
        <v>0</v>
      </c>
      <c r="AD38" s="493">
        <f>IFERROR(INDEX(Sheep!$R$319:$R$326,AD37,1),0)</f>
        <v>0</v>
      </c>
      <c r="AE38" s="493">
        <f>IFERROR(INDEX(Sheep!$R$319:$R$326,AE37,1),0)</f>
        <v>0</v>
      </c>
      <c r="AF38" s="493">
        <f>IFERROR(INDEX(Sheep!$R$319:$R$326,AF37,1),0)</f>
        <v>0</v>
      </c>
      <c r="AG38" s="493">
        <f>IFERROR(INDEX(Sheep!$R$319:$R$326,AG37,1),0)</f>
        <v>0</v>
      </c>
      <c r="AH38" s="493">
        <f>IFERROR(INDEX(Sheep!$R$319:$R$326,AH37,1),0)</f>
        <v>0</v>
      </c>
      <c r="AI38" s="493">
        <f>IFERROR(INDEX(Sheep!$R$319:$R$326,AI37,1),0)</f>
        <v>0</v>
      </c>
      <c r="AJ38" s="493">
        <f>IFERROR(INDEX(Sheep!$R$319:$R$326,AJ37,1),0)</f>
        <v>0</v>
      </c>
      <c r="AK38" s="493">
        <f>IFERROR(INDEX(Sheep!$R$319:$R$326,AK37,1),0)</f>
        <v>0</v>
      </c>
      <c r="AL38" s="493">
        <f>IFERROR(INDEX(Sheep!$R$319:$R$326,AL37,1),0)</f>
        <v>0</v>
      </c>
      <c r="AM38" s="493">
        <f>IFERROR(INDEX(Sheep!$R$319:$R$326,AM37,1),0)</f>
        <v>0</v>
      </c>
      <c r="AN38" s="493">
        <f>IFERROR(INDEX(Sheep!$R$319:$R$326,AN37,1),0)</f>
        <v>0</v>
      </c>
      <c r="AO38" s="493">
        <f>IFERROR(INDEX(Sheep!$R$319:$R$326,AO37,1),0)</f>
        <v>0</v>
      </c>
      <c r="AP38" s="493">
        <f>IFERROR(INDEX(Sheep!$R$319:$R$326,AP37,1),0)</f>
        <v>0</v>
      </c>
      <c r="AQ38" s="493">
        <f>IFERROR(INDEX(Sheep!$R$319:$R$326,AQ37,1),0)</f>
        <v>0</v>
      </c>
      <c r="AR38" s="493">
        <f>IFERROR(INDEX(Sheep!$R$319:$R$326,AR37,1),0)</f>
        <v>0</v>
      </c>
      <c r="AS38" s="493">
        <f>IFERROR(INDEX(Sheep!$R$319:$R$326,AS37,1),0)</f>
        <v>0</v>
      </c>
      <c r="AT38" s="493">
        <f>IFERROR(INDEX(Sheep!$R$319:$R$326,AT37,1),0)</f>
        <v>0</v>
      </c>
      <c r="AU38" s="493">
        <f>IFERROR(INDEX(Sheep!$R$319:$R$326,AU37,1),0)</f>
        <v>0</v>
      </c>
      <c r="AV38" s="493">
        <f>IFERROR(INDEX(Sheep!$R$319:$R$326,AV37,1),0)</f>
        <v>0</v>
      </c>
      <c r="AW38" s="493">
        <f>IFERROR(INDEX(Sheep!$R$319:$R$326,AW37,1),0)</f>
        <v>0</v>
      </c>
      <c r="AX38" s="493">
        <f>IFERROR(INDEX(Sheep!$R$319:$R$326,AX37,1),0)</f>
        <v>0</v>
      </c>
      <c r="AY38" s="493">
        <f>IFERROR(INDEX(Sheep!$R$319:$R$326,AY37,1),0)</f>
        <v>0</v>
      </c>
      <c r="AZ38" s="493">
        <f>IFERROR(INDEX(Sheep!$R$319:$R$326,AZ37,1),0)</f>
        <v>0</v>
      </c>
      <c r="BA38" s="493">
        <f>IFERROR(INDEX(Sheep!$R$319:$R$326,BA37,1),0)</f>
        <v>0</v>
      </c>
      <c r="BB38" s="493">
        <f>IFERROR(INDEX(Sheep!$R$319:$R$326,BB37,1),0)</f>
        <v>0</v>
      </c>
      <c r="BC38" s="493">
        <f>IFERROR(INDEX(Sheep!$R$319:$R$326,BC37,1),0)</f>
        <v>0</v>
      </c>
      <c r="BD38" s="493">
        <f>IFERROR(INDEX(Sheep!$R$319:$R$326,BD37,1),0)</f>
        <v>0</v>
      </c>
      <c r="BE38" s="493">
        <f>IFERROR(INDEX(Sheep!$R$319:$R$326,BE37,1),0)</f>
        <v>0</v>
      </c>
      <c r="BF38" s="493">
        <f>IFERROR(INDEX(Sheep!$R$319:$R$326,BF37,1),0)</f>
        <v>0</v>
      </c>
      <c r="BG38" s="493">
        <f>IFERROR(INDEX(Sheep!$R$319:$R$326,BG37,1),0)</f>
        <v>0</v>
      </c>
      <c r="BH38" s="493">
        <f>IFERROR(INDEX(Sheep!$R$319:$R$326,BH37,1),0)</f>
        <v>0</v>
      </c>
      <c r="BI38" s="493">
        <f>IFERROR(INDEX(Sheep!$R$319:$R$326,BI37,1),0)</f>
        <v>0</v>
      </c>
      <c r="BJ38" s="493">
        <f>IFERROR(INDEX(Sheep!$R$319:$R$326,BJ37,1),0)</f>
        <v>0</v>
      </c>
      <c r="BK38" s="493">
        <f>IFERROR(INDEX(Sheep!$R$319:$R$326,BK37,1),0)</f>
        <v>0</v>
      </c>
      <c r="BL38" s="493">
        <f>IFERROR(INDEX(Sheep!$R$319:$R$326,BL37,1),0)</f>
        <v>0</v>
      </c>
      <c r="BM38" s="493">
        <f>IFERROR(INDEX(Sheep!$R$319:$R$326,BM37,1),0)</f>
        <v>43850</v>
      </c>
      <c r="BN38" s="493">
        <f>IFERROR(INDEX(Sheep!$R$319:$R$326,BN37,1),0)</f>
        <v>43850</v>
      </c>
      <c r="BO38" s="493">
        <f>IFERROR(INDEX(Sheep!$R$319:$R$326,BO37,1),0)</f>
        <v>43850</v>
      </c>
      <c r="BP38" s="493">
        <f>IFERROR(INDEX(Sheep!$R$319:$R$326,BP37,1),0)</f>
        <v>43850</v>
      </c>
      <c r="BQ38" s="493">
        <f>IFERROR(INDEX(Sheep!$R$319:$R$326,BQ37,1),0)</f>
        <v>43850</v>
      </c>
      <c r="BR38" s="493">
        <f>IFERROR(INDEX(Sheep!$R$319:$R$326,BR37,1),0)</f>
        <v>43850</v>
      </c>
      <c r="BS38" s="493">
        <f>IFERROR(INDEX(Sheep!$R$319:$R$326,BS37,1),0)</f>
        <v>43850</v>
      </c>
      <c r="BT38" s="493">
        <f>IFERROR(INDEX(Sheep!$R$319:$R$326,BT37,1),0)</f>
        <v>43850</v>
      </c>
      <c r="BU38" s="493">
        <f>IFERROR(INDEX(Sheep!$R$319:$R$326,BU37,1),0)</f>
        <v>43850</v>
      </c>
      <c r="BV38" s="493">
        <f>IFERROR(INDEX(Sheep!$R$319:$R$326,BV37,1),0)</f>
        <v>43850</v>
      </c>
      <c r="BW38" s="493">
        <f>IFERROR(INDEX(Sheep!$R$319:$R$326,BW37,1),0)</f>
        <v>43850</v>
      </c>
      <c r="BX38" s="493">
        <f>IFERROR(INDEX(Sheep!$R$319:$R$326,BX37,1),0)</f>
        <v>43850</v>
      </c>
      <c r="BY38" s="493">
        <f>IFERROR(INDEX(Sheep!$R$319:$R$326,BY37,1),0)</f>
        <v>43850</v>
      </c>
      <c r="BZ38" s="493">
        <f>IFERROR(INDEX(Sheep!$R$319:$R$326,BZ37,1),0)</f>
        <v>43850</v>
      </c>
      <c r="CA38" s="493">
        <f>IFERROR(INDEX(Sheep!$R$319:$R$326,CA37,1),0)</f>
        <v>43850</v>
      </c>
      <c r="CB38" s="493">
        <f>IFERROR(INDEX(Sheep!$R$319:$R$326,CB37,1),0)</f>
        <v>43850</v>
      </c>
      <c r="CC38" s="493">
        <f>IFERROR(INDEX(Sheep!$R$319:$R$326,CC37,1),0)</f>
        <v>43850</v>
      </c>
      <c r="CD38" s="493">
        <f>IFERROR(INDEX(Sheep!$R$319:$R$326,CD37,1),0)</f>
        <v>43850</v>
      </c>
      <c r="CE38" s="493">
        <f>IFERROR(INDEX(Sheep!$R$319:$R$326,CE37,1),0)</f>
        <v>43850</v>
      </c>
      <c r="CF38" s="493">
        <f>IFERROR(INDEX(Sheep!$R$319:$R$326,CF37,1),0)</f>
        <v>43850</v>
      </c>
      <c r="CG38" s="493">
        <f>IFERROR(INDEX(Sheep!$R$319:$R$326,CG37,1),0)</f>
        <v>43850</v>
      </c>
      <c r="CH38" s="493">
        <f>IFERROR(INDEX(Sheep!$R$319:$R$326,CH37,1),0)</f>
        <v>43850</v>
      </c>
      <c r="CI38" s="493">
        <f>IFERROR(INDEX(Sheep!$R$319:$R$326,CI37,1),0)</f>
        <v>43850</v>
      </c>
      <c r="CJ38" s="493">
        <f>IFERROR(INDEX(Sheep!$R$319:$R$326,CJ37,1),0)</f>
        <v>43850</v>
      </c>
      <c r="CK38" s="493">
        <f>IFERROR(INDEX(Sheep!$R$319:$R$326,CK37,1),0)</f>
        <v>43850</v>
      </c>
      <c r="CL38" s="493">
        <f>IFERROR(INDEX(Sheep!$R$319:$R$326,CL37,1),0)</f>
        <v>43850</v>
      </c>
      <c r="CM38" s="493">
        <f>IFERROR(INDEX(Sheep!$R$319:$R$326,CM37,1),0)</f>
        <v>43850</v>
      </c>
      <c r="CN38" s="493">
        <f>IFERROR(INDEX(Sheep!$R$319:$R$326,CN37,1),0)</f>
        <v>43850</v>
      </c>
      <c r="CO38" s="493">
        <f>IFERROR(INDEX(Sheep!$R$319:$R$326,CO37,1),0)</f>
        <v>43850</v>
      </c>
      <c r="CP38" s="493">
        <f>IFERROR(INDEX(Sheep!$R$319:$R$326,CP37,1),0)</f>
        <v>43850</v>
      </c>
      <c r="CQ38" s="493">
        <f>IFERROR(INDEX(Sheep!$R$319:$R$326,CQ37,1),0)</f>
        <v>43850</v>
      </c>
      <c r="CR38" s="493">
        <f>IFERROR(INDEX(Sheep!$R$319:$R$326,CR37,1),0)</f>
        <v>43850</v>
      </c>
      <c r="CS38" s="493">
        <f>IFERROR(INDEX(Sheep!$R$319:$R$326,CS37,1),0)</f>
        <v>43850</v>
      </c>
      <c r="CT38" s="493">
        <f>IFERROR(INDEX(Sheep!$R$319:$R$326,CT37,1),0)</f>
        <v>43850</v>
      </c>
      <c r="CU38" s="493">
        <f>IFERROR(INDEX(Sheep!$R$319:$R$326,CU37,1),0)</f>
        <v>43850</v>
      </c>
      <c r="CV38" s="493">
        <f>IFERROR(INDEX(Sheep!$R$319:$R$326,CV37,1),0)</f>
        <v>43850</v>
      </c>
      <c r="CW38" s="493">
        <f>IFERROR(INDEX(Sheep!$R$319:$R$326,CW37,1),0)</f>
        <v>43850</v>
      </c>
      <c r="CX38" s="493">
        <f>IFERROR(INDEX(Sheep!$R$319:$R$326,CX37,1),0)</f>
        <v>43850</v>
      </c>
      <c r="CY38" s="493">
        <f>IFERROR(INDEX(Sheep!$R$319:$R$326,CY37,1),0)</f>
        <v>43850</v>
      </c>
      <c r="CZ38" s="493">
        <f>IFERROR(INDEX(Sheep!$R$319:$R$326,CZ37,1),0)</f>
        <v>43850</v>
      </c>
      <c r="DA38" s="493">
        <f>IFERROR(INDEX(Sheep!$R$319:$R$326,DA37,1),0)</f>
        <v>43850</v>
      </c>
      <c r="DB38" s="493">
        <f>IFERROR(INDEX(Sheep!$R$319:$R$326,DB37,1),0)</f>
        <v>43850</v>
      </c>
      <c r="DC38" s="493">
        <f>IFERROR(INDEX(Sheep!$R$319:$R$326,DC37,1),0)</f>
        <v>43850</v>
      </c>
      <c r="DD38" s="493">
        <f>IFERROR(INDEX(Sheep!$R$319:$R$326,DD37,1),0)</f>
        <v>43850</v>
      </c>
      <c r="DE38" s="493">
        <f>IFERROR(INDEX(Sheep!$R$319:$R$326,DE37,1),0)</f>
        <v>43850</v>
      </c>
      <c r="DF38" s="493">
        <f>IFERROR(INDEX(Sheep!$R$319:$R$326,DF37,1),0)</f>
        <v>43850</v>
      </c>
      <c r="DG38" s="493">
        <f>IFERROR(INDEX(Sheep!$R$319:$R$326,DG37,1),0)</f>
        <v>43850</v>
      </c>
      <c r="DH38" s="493">
        <f>IFERROR(INDEX(Sheep!$R$319:$R$326,DH37,1),0)</f>
        <v>43850</v>
      </c>
      <c r="DI38" s="493">
        <f>IFERROR(INDEX(Sheep!$R$319:$R$326,DI37,1),0)</f>
        <v>43850</v>
      </c>
      <c r="DJ38" s="493">
        <f>IFERROR(INDEX(Sheep!$R$319:$R$326,DJ37,1),0)</f>
        <v>43850</v>
      </c>
      <c r="DK38" s="493">
        <f>IFERROR(INDEX(Sheep!$R$319:$R$326,DK37,1),0)</f>
        <v>43850</v>
      </c>
      <c r="DL38" s="493">
        <f>IFERROR(INDEX(Sheep!$R$319:$R$326,DL37,1),0)</f>
        <v>43850</v>
      </c>
      <c r="DM38" s="493">
        <f>IFERROR(INDEX(Sheep!$R$319:$R$326,DM37,1),0)</f>
        <v>44215</v>
      </c>
      <c r="DN38" s="493">
        <f>IFERROR(INDEX(Sheep!$R$319:$R$326,DN37,1),0)</f>
        <v>44215</v>
      </c>
      <c r="DO38" s="493">
        <f>IFERROR(INDEX(Sheep!$R$319:$R$326,DO37,1),0)</f>
        <v>44215</v>
      </c>
      <c r="DP38" s="493">
        <f>IFERROR(INDEX(Sheep!$R$319:$R$326,DP37,1),0)</f>
        <v>44215</v>
      </c>
      <c r="DQ38" s="493">
        <f>IFERROR(INDEX(Sheep!$R$319:$R$326,DQ37,1),0)</f>
        <v>44215</v>
      </c>
      <c r="DR38" s="493">
        <f>IFERROR(INDEX(Sheep!$R$319:$R$326,DR37,1),0)</f>
        <v>44215</v>
      </c>
      <c r="DS38" s="493">
        <f>IFERROR(INDEX(Sheep!$R$319:$R$326,DS37,1),0)</f>
        <v>44215</v>
      </c>
      <c r="DT38" s="493">
        <f>IFERROR(INDEX(Sheep!$R$319:$R$326,DT37,1),0)</f>
        <v>44215</v>
      </c>
      <c r="DU38" s="493">
        <f>IFERROR(INDEX(Sheep!$R$319:$R$326,DU37,1),0)</f>
        <v>44215</v>
      </c>
      <c r="DV38" s="493">
        <f>IFERROR(INDEX(Sheep!$R$319:$R$326,DV37,1),0)</f>
        <v>44215</v>
      </c>
      <c r="DW38" s="493">
        <f>IFERROR(INDEX(Sheep!$R$319:$R$326,DW37,1),0)</f>
        <v>44215</v>
      </c>
      <c r="DX38" s="493">
        <f>IFERROR(INDEX(Sheep!$R$319:$R$326,DX37,1),0)</f>
        <v>44215</v>
      </c>
      <c r="DY38" s="493">
        <f>IFERROR(INDEX(Sheep!$R$319:$R$326,DY37,1),0)</f>
        <v>44215</v>
      </c>
      <c r="DZ38" s="493">
        <f>IFERROR(INDEX(Sheep!$R$319:$R$326,DZ37,1),0)</f>
        <v>44215</v>
      </c>
      <c r="EA38" s="493">
        <f>IFERROR(INDEX(Sheep!$R$319:$R$326,EA37,1),0)</f>
        <v>44215</v>
      </c>
      <c r="EB38" s="493">
        <f>IFERROR(INDEX(Sheep!$R$319:$R$326,EB37,1),0)</f>
        <v>44215</v>
      </c>
      <c r="EC38" s="493">
        <f>IFERROR(INDEX(Sheep!$R$319:$R$326,EC37,1),0)</f>
        <v>44215</v>
      </c>
      <c r="ED38" s="493">
        <f>IFERROR(INDEX(Sheep!$R$319:$R$326,ED37,1),0)</f>
        <v>44215</v>
      </c>
      <c r="EE38" s="493">
        <f>IFERROR(INDEX(Sheep!$R$319:$R$326,EE37,1),0)</f>
        <v>44215</v>
      </c>
      <c r="EF38" s="493">
        <f>IFERROR(INDEX(Sheep!$R$319:$R$326,EF37,1),0)</f>
        <v>44215</v>
      </c>
      <c r="EG38" s="493">
        <f>IFERROR(INDEX(Sheep!$R$319:$R$326,EG37,1),0)</f>
        <v>44215</v>
      </c>
      <c r="EH38" s="493">
        <f>IFERROR(INDEX(Sheep!$R$319:$R$326,EH37,1),0)</f>
        <v>44215</v>
      </c>
      <c r="EI38" s="493">
        <f>IFERROR(INDEX(Sheep!$R$319:$R$326,EI37,1),0)</f>
        <v>44215</v>
      </c>
      <c r="EJ38" s="493">
        <f>IFERROR(INDEX(Sheep!$R$319:$R$326,EJ37,1),0)</f>
        <v>44215</v>
      </c>
      <c r="EK38" s="493">
        <f>IFERROR(INDEX(Sheep!$R$319:$R$326,EK37,1),0)</f>
        <v>44215</v>
      </c>
      <c r="EL38" s="493">
        <f>IFERROR(INDEX(Sheep!$R$319:$R$326,EL37,1),0)</f>
        <v>44215</v>
      </c>
      <c r="EM38" s="493">
        <f>IFERROR(INDEX(Sheep!$R$319:$R$326,EM37,1),0)</f>
        <v>44215</v>
      </c>
      <c r="EN38" s="493">
        <f>IFERROR(INDEX(Sheep!$R$319:$R$326,EN37,1),0)</f>
        <v>44215</v>
      </c>
      <c r="EO38" s="493">
        <f>IFERROR(INDEX(Sheep!$R$319:$R$326,EO37,1),0)</f>
        <v>44215</v>
      </c>
      <c r="EP38" s="493">
        <f>IFERROR(INDEX(Sheep!$R$319:$R$326,EP37,1),0)</f>
        <v>44215</v>
      </c>
      <c r="EQ38" s="493">
        <f>IFERROR(INDEX(Sheep!$R$319:$R$326,EQ37,1),0)</f>
        <v>44215</v>
      </c>
      <c r="ER38" s="493">
        <f>IFERROR(INDEX(Sheep!$R$319:$R$326,ER37,1),0)</f>
        <v>44215</v>
      </c>
      <c r="ES38" s="493">
        <f>IFERROR(INDEX(Sheep!$R$319:$R$326,ES37,1),0)</f>
        <v>44215</v>
      </c>
      <c r="ET38" s="493">
        <f>IFERROR(INDEX(Sheep!$R$319:$R$326,ET37,1),0)</f>
        <v>44215</v>
      </c>
      <c r="EU38" s="493">
        <f>IFERROR(INDEX(Sheep!$R$319:$R$326,EU37,1),0)</f>
        <v>44215</v>
      </c>
      <c r="EV38" s="493">
        <f>IFERROR(INDEX(Sheep!$R$319:$R$326,EV37,1),0)</f>
        <v>44215</v>
      </c>
      <c r="EW38" s="493">
        <f>IFERROR(INDEX(Sheep!$R$319:$R$326,EW37,1),0)</f>
        <v>44215</v>
      </c>
      <c r="EX38" s="493">
        <f>IFERROR(INDEX(Sheep!$R$319:$R$326,EX37,1),0)</f>
        <v>44215</v>
      </c>
      <c r="EY38" s="493">
        <f>IFERROR(INDEX(Sheep!$R$319:$R$326,EY37,1),0)</f>
        <v>44215</v>
      </c>
      <c r="EZ38" s="493">
        <f>IFERROR(INDEX(Sheep!$R$319:$R$326,EZ37,1),0)</f>
        <v>44215</v>
      </c>
      <c r="FA38" s="493">
        <f>IFERROR(INDEX(Sheep!$R$319:$R$326,FA37,1),0)</f>
        <v>44215</v>
      </c>
      <c r="FB38" s="493">
        <f>IFERROR(INDEX(Sheep!$R$319:$R$326,FB37,1),0)</f>
        <v>44215</v>
      </c>
      <c r="FC38" s="493">
        <f>IFERROR(INDEX(Sheep!$R$319:$R$326,FC37,1),0)</f>
        <v>44215</v>
      </c>
      <c r="FD38" s="493">
        <f>IFERROR(INDEX(Sheep!$R$319:$R$326,FD37,1),0)</f>
        <v>44215</v>
      </c>
      <c r="FE38" s="493">
        <f>IFERROR(INDEX(Sheep!$R$319:$R$326,FE37,1),0)</f>
        <v>44215</v>
      </c>
      <c r="FF38" s="493">
        <f>IFERROR(INDEX(Sheep!$R$319:$R$326,FF37,1),0)</f>
        <v>44215</v>
      </c>
      <c r="FG38" s="493">
        <f>IFERROR(INDEX(Sheep!$R$319:$R$326,FG37,1),0)</f>
        <v>44215</v>
      </c>
      <c r="FH38" s="493">
        <f>IFERROR(INDEX(Sheep!$R$319:$R$326,FH37,1),0)</f>
        <v>44215</v>
      </c>
      <c r="FI38" s="493">
        <f>IFERROR(INDEX(Sheep!$R$319:$R$326,FI37,1),0)</f>
        <v>44215</v>
      </c>
      <c r="FJ38" s="493">
        <f>IFERROR(INDEX(Sheep!$R$319:$R$326,FJ37,1),0)</f>
        <v>44215</v>
      </c>
      <c r="FK38" s="493">
        <f>IFERROR(INDEX(Sheep!$R$319:$R$326,FK37,1),0)</f>
        <v>44215</v>
      </c>
      <c r="FL38" s="493">
        <f>IFERROR(INDEX(Sheep!$R$319:$R$326,FL37,1),0)</f>
        <v>44215</v>
      </c>
      <c r="FM38" s="493">
        <f>IFERROR(INDEX(Sheep!$R$319:$R$326,FM37,1),0)</f>
        <v>44580</v>
      </c>
      <c r="FN38" s="493">
        <f>IFERROR(INDEX(Sheep!$R$319:$R$326,FN37,1),0)</f>
        <v>44580</v>
      </c>
      <c r="FO38" s="493">
        <f>IFERROR(INDEX(Sheep!$R$319:$R$326,FO37,1),0)</f>
        <v>44580</v>
      </c>
      <c r="FP38" s="493">
        <f>IFERROR(INDEX(Sheep!$R$319:$R$326,FP37,1),0)</f>
        <v>44580</v>
      </c>
      <c r="FQ38" s="493">
        <f>IFERROR(INDEX(Sheep!$R$319:$R$326,FQ37,1),0)</f>
        <v>44580</v>
      </c>
      <c r="FR38" s="493">
        <f>IFERROR(INDEX(Sheep!$R$319:$R$326,FR37,1),0)</f>
        <v>44580</v>
      </c>
      <c r="FS38" s="493">
        <f>IFERROR(INDEX(Sheep!$R$319:$R$326,FS37,1),0)</f>
        <v>44580</v>
      </c>
      <c r="FT38" s="493">
        <f>IFERROR(INDEX(Sheep!$R$319:$R$326,FT37,1),0)</f>
        <v>44580</v>
      </c>
      <c r="FU38" s="493">
        <f>IFERROR(INDEX(Sheep!$R$319:$R$326,FU37,1),0)</f>
        <v>44580</v>
      </c>
      <c r="FV38" s="493">
        <f>IFERROR(INDEX(Sheep!$R$319:$R$326,FV37,1),0)</f>
        <v>44580</v>
      </c>
      <c r="FW38" s="493">
        <f>IFERROR(INDEX(Sheep!$R$319:$R$326,FW37,1),0)</f>
        <v>44580</v>
      </c>
      <c r="FX38" s="493">
        <f>IFERROR(INDEX(Sheep!$R$319:$R$326,FX37,1),0)</f>
        <v>44580</v>
      </c>
      <c r="FY38" s="493">
        <f>IFERROR(INDEX(Sheep!$R$319:$R$326,FY37,1),0)</f>
        <v>44580</v>
      </c>
      <c r="FZ38" s="493">
        <f>IFERROR(INDEX(Sheep!$R$319:$R$326,FZ37,1),0)</f>
        <v>44580</v>
      </c>
      <c r="GA38" s="493">
        <f>IFERROR(INDEX(Sheep!$R$319:$R$326,GA37,1),0)</f>
        <v>44580</v>
      </c>
      <c r="GB38" s="493">
        <f>IFERROR(INDEX(Sheep!$R$319:$R$326,GB37,1),0)</f>
        <v>44580</v>
      </c>
      <c r="GC38" s="493">
        <f>IFERROR(INDEX(Sheep!$R$319:$R$326,GC37,1),0)</f>
        <v>44580</v>
      </c>
      <c r="GD38" s="493">
        <f>IFERROR(INDEX(Sheep!$R$319:$R$326,GD37,1),0)</f>
        <v>44580</v>
      </c>
      <c r="GE38" s="493">
        <f>IFERROR(INDEX(Sheep!$R$319:$R$326,GE37,1),0)</f>
        <v>44580</v>
      </c>
      <c r="GF38" s="493">
        <f>IFERROR(INDEX(Sheep!$R$319:$R$326,GF37,1),0)</f>
        <v>44580</v>
      </c>
      <c r="GG38" s="493">
        <f>IFERROR(INDEX(Sheep!$R$319:$R$326,GG37,1),0)</f>
        <v>44580</v>
      </c>
      <c r="GH38" s="493">
        <f>IFERROR(INDEX(Sheep!$R$319:$R$326,GH37,1),0)</f>
        <v>44580</v>
      </c>
      <c r="GI38" s="493">
        <f>IFERROR(INDEX(Sheep!$R$319:$R$326,GI37,1),0)</f>
        <v>44580</v>
      </c>
      <c r="GJ38" s="493">
        <f>IFERROR(INDEX(Sheep!$R$319:$R$326,GJ37,1),0)</f>
        <v>44580</v>
      </c>
      <c r="GK38" s="493">
        <f>IFERROR(INDEX(Sheep!$R$319:$R$326,GK37,1),0)</f>
        <v>44580</v>
      </c>
      <c r="GL38" s="493">
        <f>IFERROR(INDEX(Sheep!$R$319:$R$326,GL37,1),0)</f>
        <v>44580</v>
      </c>
      <c r="GM38" s="493">
        <f>IFERROR(INDEX(Sheep!$R$319:$R$326,GM37,1),0)</f>
        <v>44580</v>
      </c>
      <c r="GN38" s="493">
        <f>IFERROR(INDEX(Sheep!$R$319:$R$326,GN37,1),0)</f>
        <v>44580</v>
      </c>
      <c r="GO38" s="493">
        <f>IFERROR(INDEX(Sheep!$R$319:$R$326,GO37,1),0)</f>
        <v>44580</v>
      </c>
      <c r="GP38" s="493">
        <f>IFERROR(INDEX(Sheep!$R$319:$R$326,GP37,1),0)</f>
        <v>44580</v>
      </c>
      <c r="GQ38" s="493">
        <f>IFERROR(INDEX(Sheep!$R$319:$R$326,GQ37,1),0)</f>
        <v>44580</v>
      </c>
      <c r="GR38" s="493">
        <f>IFERROR(INDEX(Sheep!$R$319:$R$326,GR37,1),0)</f>
        <v>44580</v>
      </c>
      <c r="GS38" s="493">
        <f>IFERROR(INDEX(Sheep!$R$319:$R$326,GS37,1),0)</f>
        <v>44580</v>
      </c>
      <c r="GT38" s="493">
        <f>IFERROR(INDEX(Sheep!$R$319:$R$326,GT37,1),0)</f>
        <v>44580</v>
      </c>
      <c r="GU38" s="493">
        <f>IFERROR(INDEX(Sheep!$R$319:$R$326,GU37,1),0)</f>
        <v>44580</v>
      </c>
      <c r="GV38" s="493">
        <f>IFERROR(INDEX(Sheep!$R$319:$R$326,GV37,1),0)</f>
        <v>44580</v>
      </c>
      <c r="GW38" s="493">
        <f>IFERROR(INDEX(Sheep!$R$319:$R$326,GW37,1),0)</f>
        <v>44580</v>
      </c>
      <c r="GX38" s="493">
        <f>IFERROR(INDEX(Sheep!$R$319:$R$326,GX37,1),0)</f>
        <v>44580</v>
      </c>
      <c r="GY38" s="493">
        <f>IFERROR(INDEX(Sheep!$R$319:$R$326,GY37,1),0)</f>
        <v>44580</v>
      </c>
      <c r="GZ38" s="493">
        <f>IFERROR(INDEX(Sheep!$R$319:$R$326,GZ37,1),0)</f>
        <v>44580</v>
      </c>
      <c r="HA38" s="493">
        <f>IFERROR(INDEX(Sheep!$R$319:$R$326,HA37,1),0)</f>
        <v>44580</v>
      </c>
      <c r="HB38" s="493">
        <f>IFERROR(INDEX(Sheep!$R$319:$R$326,HB37,1),0)</f>
        <v>44580</v>
      </c>
      <c r="HC38" s="493">
        <f>IFERROR(INDEX(Sheep!$R$319:$R$326,HC37,1),0)</f>
        <v>44580</v>
      </c>
      <c r="HD38" s="493">
        <f>IFERROR(INDEX(Sheep!$R$319:$R$326,HD37,1),0)</f>
        <v>44580</v>
      </c>
      <c r="HE38" s="493">
        <f>IFERROR(INDEX(Sheep!$R$319:$R$326,HE37,1),0)</f>
        <v>44580</v>
      </c>
      <c r="HF38" s="493">
        <f>IFERROR(INDEX(Sheep!$R$319:$R$326,HF37,1),0)</f>
        <v>44580</v>
      </c>
      <c r="HG38" s="493">
        <f>IFERROR(INDEX(Sheep!$R$319:$R$326,HG37,1),0)</f>
        <v>44580</v>
      </c>
      <c r="HH38" s="493">
        <f>IFERROR(INDEX(Sheep!$R$319:$R$326,HH37,1),0)</f>
        <v>44580</v>
      </c>
      <c r="HI38" s="493">
        <f>IFERROR(INDEX(Sheep!$R$319:$R$326,HI37,1),0)</f>
        <v>44580</v>
      </c>
      <c r="HJ38" s="493">
        <f>IFERROR(INDEX(Sheep!$R$319:$R$326,HJ37,1),0)</f>
        <v>44580</v>
      </c>
      <c r="HK38" s="493">
        <f>IFERROR(INDEX(Sheep!$R$319:$R$326,HK37,1),0)</f>
        <v>44580</v>
      </c>
      <c r="HL38" s="493">
        <f>IFERROR(INDEX(Sheep!$R$319:$R$326,HL37,1),0)</f>
        <v>44580</v>
      </c>
      <c r="HM38" s="493">
        <f>IFERROR(INDEX(Sheep!$R$319:$R$326,HM37,1),0)</f>
        <v>44945</v>
      </c>
      <c r="HN38" s="493">
        <f>IFERROR(INDEX(Sheep!$R$319:$R$326,HN37,1),0)</f>
        <v>44945</v>
      </c>
      <c r="HO38" s="493">
        <f>IFERROR(INDEX(Sheep!$R$319:$R$326,HO37,1),0)</f>
        <v>44945</v>
      </c>
      <c r="HP38" s="493">
        <f>IFERROR(INDEX(Sheep!$R$319:$R$326,HP37,1),0)</f>
        <v>44945</v>
      </c>
      <c r="HQ38" s="493">
        <f>IFERROR(INDEX(Sheep!$R$319:$R$326,HQ37,1),0)</f>
        <v>44945</v>
      </c>
      <c r="HR38" s="493">
        <f>IFERROR(INDEX(Sheep!$R$319:$R$326,HR37,1),0)</f>
        <v>44945</v>
      </c>
      <c r="HS38" s="493">
        <f>IFERROR(INDEX(Sheep!$R$319:$R$326,HS37,1),0)</f>
        <v>44945</v>
      </c>
      <c r="HT38" s="493">
        <f>IFERROR(INDEX(Sheep!$R$319:$R$326,HT37,1),0)</f>
        <v>44945</v>
      </c>
      <c r="HU38" s="493">
        <f>IFERROR(INDEX(Sheep!$R$319:$R$326,HU37,1),0)</f>
        <v>44945</v>
      </c>
      <c r="HV38" s="493">
        <f>IFERROR(INDEX(Sheep!$R$319:$R$326,HV37,1),0)</f>
        <v>44945</v>
      </c>
      <c r="HW38" s="493">
        <f>IFERROR(INDEX(Sheep!$R$319:$R$326,HW37,1),0)</f>
        <v>44945</v>
      </c>
      <c r="HX38" s="493">
        <f>IFERROR(INDEX(Sheep!$R$319:$R$326,HX37,1),0)</f>
        <v>44945</v>
      </c>
      <c r="HY38" s="493">
        <f>IFERROR(INDEX(Sheep!$R$319:$R$326,HY37,1),0)</f>
        <v>44945</v>
      </c>
      <c r="HZ38" s="493">
        <f>IFERROR(INDEX(Sheep!$R$319:$R$326,HZ37,1),0)</f>
        <v>44945</v>
      </c>
      <c r="IA38" s="493">
        <f>IFERROR(INDEX(Sheep!$R$319:$R$326,IA37,1),0)</f>
        <v>44945</v>
      </c>
      <c r="IB38" s="493">
        <f>IFERROR(INDEX(Sheep!$R$319:$R$326,IB37,1),0)</f>
        <v>44945</v>
      </c>
      <c r="IC38" s="493">
        <f>IFERROR(INDEX(Sheep!$R$319:$R$326,IC37,1),0)</f>
        <v>44945</v>
      </c>
      <c r="ID38" s="493">
        <f>IFERROR(INDEX(Sheep!$R$319:$R$326,ID37,1),0)</f>
        <v>44945</v>
      </c>
      <c r="IE38" s="493">
        <f>IFERROR(INDEX(Sheep!$R$319:$R$326,IE37,1),0)</f>
        <v>44945</v>
      </c>
      <c r="IF38" s="493">
        <f>IFERROR(INDEX(Sheep!$R$319:$R$326,IF37,1),0)</f>
        <v>44945</v>
      </c>
      <c r="IG38" s="493">
        <f>IFERROR(INDEX(Sheep!$R$319:$R$326,IG37,1),0)</f>
        <v>44945</v>
      </c>
      <c r="IH38" s="493">
        <f>IFERROR(INDEX(Sheep!$R$319:$R$326,IH37,1),0)</f>
        <v>44945</v>
      </c>
      <c r="II38" s="493">
        <f>IFERROR(INDEX(Sheep!$R$319:$R$326,II37,1),0)</f>
        <v>44945</v>
      </c>
      <c r="IJ38" s="493">
        <f>IFERROR(INDEX(Sheep!$R$319:$R$326,IJ37,1),0)</f>
        <v>44945</v>
      </c>
      <c r="IK38" s="493">
        <f>IFERROR(INDEX(Sheep!$R$319:$R$326,IK37,1),0)</f>
        <v>44945</v>
      </c>
      <c r="IL38" s="493">
        <f>IFERROR(INDEX(Sheep!$R$319:$R$326,IL37,1),0)</f>
        <v>44945</v>
      </c>
      <c r="IM38" s="493">
        <f>IFERROR(INDEX(Sheep!$R$319:$R$326,IM37,1),0)</f>
        <v>44945</v>
      </c>
      <c r="IN38" s="493">
        <f>IFERROR(INDEX(Sheep!$R$319:$R$326,IN37,1),0)</f>
        <v>44945</v>
      </c>
      <c r="IO38" s="493">
        <f>IFERROR(INDEX(Sheep!$R$319:$R$326,IO37,1),0)</f>
        <v>44945</v>
      </c>
      <c r="IP38" s="493">
        <f>IFERROR(INDEX(Sheep!$R$319:$R$326,IP37,1),0)</f>
        <v>44945</v>
      </c>
      <c r="IQ38" s="493">
        <f>IFERROR(INDEX(Sheep!$R$319:$R$326,IQ37,1),0)</f>
        <v>44945</v>
      </c>
      <c r="IR38" s="493">
        <f>IFERROR(INDEX(Sheep!$R$319:$R$326,IR37,1),0)</f>
        <v>44945</v>
      </c>
      <c r="IS38" s="493">
        <f>IFERROR(INDEX(Sheep!$R$319:$R$326,IS37,1),0)</f>
        <v>44945</v>
      </c>
      <c r="IT38" s="493">
        <f>IFERROR(INDEX(Sheep!$R$319:$R$326,IT37,1),0)</f>
        <v>44945</v>
      </c>
      <c r="IU38" s="493">
        <f>IFERROR(INDEX(Sheep!$R$319:$R$326,IU37,1),0)</f>
        <v>44945</v>
      </c>
      <c r="IV38" s="493">
        <f>IFERROR(INDEX(Sheep!$R$319:$R$326,IV37,1),0)</f>
        <v>44945</v>
      </c>
      <c r="IW38" s="493">
        <f>IFERROR(INDEX(Sheep!$R$319:$R$326,IW37,1),0)</f>
        <v>44945</v>
      </c>
      <c r="IX38" s="493">
        <f>IFERROR(INDEX(Sheep!$R$319:$R$326,IX37,1),0)</f>
        <v>44945</v>
      </c>
      <c r="IY38" s="493">
        <f>IFERROR(INDEX(Sheep!$R$319:$R$326,IY37,1),0)</f>
        <v>44945</v>
      </c>
      <c r="IZ38" s="493">
        <f>IFERROR(INDEX(Sheep!$R$319:$R$326,IZ37,1),0)</f>
        <v>44945</v>
      </c>
      <c r="JA38" s="493">
        <f>IFERROR(INDEX(Sheep!$R$319:$R$326,JA37,1),0)</f>
        <v>44945</v>
      </c>
      <c r="JB38" s="493">
        <f>IFERROR(INDEX(Sheep!$R$319:$R$326,JB37,1),0)</f>
        <v>44945</v>
      </c>
      <c r="JC38" s="493">
        <f>IFERROR(INDEX(Sheep!$R$319:$R$326,JC37,1),0)</f>
        <v>44945</v>
      </c>
      <c r="JD38" s="493">
        <f>IFERROR(INDEX(Sheep!$R$319:$R$326,JD37,1),0)</f>
        <v>44945</v>
      </c>
      <c r="JE38" s="493">
        <f>IFERROR(INDEX(Sheep!$R$319:$R$326,JE37,1),0)</f>
        <v>44945</v>
      </c>
      <c r="JF38" s="493">
        <f>IFERROR(INDEX(Sheep!$R$319:$R$326,JF37,1),0)</f>
        <v>44945</v>
      </c>
      <c r="JG38" s="493">
        <f>IFERROR(INDEX(Sheep!$R$319:$R$326,JG37,1),0)</f>
        <v>44945</v>
      </c>
      <c r="JH38" s="493">
        <f>IFERROR(INDEX(Sheep!$R$319:$R$326,JH37,1),0)</f>
        <v>44945</v>
      </c>
      <c r="JI38" s="493">
        <f>IFERROR(INDEX(Sheep!$R$319:$R$326,JI37,1),0)</f>
        <v>44945</v>
      </c>
      <c r="JJ38" s="493">
        <f>IFERROR(INDEX(Sheep!$R$319:$R$326,JJ37,1),0)</f>
        <v>44945</v>
      </c>
      <c r="JK38" s="493">
        <f>IFERROR(INDEX(Sheep!$R$319:$R$326,JK37,1),0)</f>
        <v>44945</v>
      </c>
      <c r="JL38" s="493">
        <f>IFERROR(INDEX(Sheep!$R$319:$R$326,JL37,1),0)</f>
        <v>44945</v>
      </c>
      <c r="JM38" s="493">
        <f>IFERROR(INDEX(Sheep!$R$319:$R$326,JM37,1),0)</f>
        <v>45311</v>
      </c>
      <c r="JN38" s="493">
        <f>IFERROR(INDEX(Sheep!$R$319:$R$326,JN37,1),0)</f>
        <v>45311</v>
      </c>
      <c r="JO38" s="493">
        <f>IFERROR(INDEX(Sheep!$R$319:$R$326,JO37,1),0)</f>
        <v>45311</v>
      </c>
      <c r="JP38" s="493">
        <f>IFERROR(INDEX(Sheep!$R$319:$R$326,JP37,1),0)</f>
        <v>45311</v>
      </c>
      <c r="JQ38" s="493">
        <f>IFERROR(INDEX(Sheep!$R$319:$R$326,JQ37,1),0)</f>
        <v>45311</v>
      </c>
      <c r="JR38" s="493">
        <f>IFERROR(INDEX(Sheep!$R$319:$R$326,JR37,1),0)</f>
        <v>45311</v>
      </c>
      <c r="JS38" s="493">
        <f>IFERROR(INDEX(Sheep!$R$319:$R$326,JS37,1),0)</f>
        <v>45311</v>
      </c>
      <c r="JT38" s="493">
        <f>IFERROR(INDEX(Sheep!$R$319:$R$326,JT37,1),0)</f>
        <v>45311</v>
      </c>
      <c r="JU38" s="493">
        <f>IFERROR(INDEX(Sheep!$R$319:$R$326,JU37,1),0)</f>
        <v>45311</v>
      </c>
      <c r="JV38" s="493">
        <f>IFERROR(INDEX(Sheep!$R$319:$R$326,JV37,1),0)</f>
        <v>45311</v>
      </c>
      <c r="JW38" s="493">
        <f>IFERROR(INDEX(Sheep!$R$319:$R$326,JW37,1),0)</f>
        <v>45311</v>
      </c>
      <c r="JX38" s="493">
        <f>IFERROR(INDEX(Sheep!$R$319:$R$326,JX37,1),0)</f>
        <v>45311</v>
      </c>
      <c r="JY38" s="493">
        <f>IFERROR(INDEX(Sheep!$R$319:$R$326,JY37,1),0)</f>
        <v>45311</v>
      </c>
      <c r="JZ38" s="493">
        <f>IFERROR(INDEX(Sheep!$R$319:$R$326,JZ37,1),0)</f>
        <v>45311</v>
      </c>
      <c r="KA38" s="493">
        <f>IFERROR(INDEX(Sheep!$R$319:$R$326,KA37,1),0)</f>
        <v>45311</v>
      </c>
      <c r="KB38" s="493">
        <f>IFERROR(INDEX(Sheep!$R$319:$R$326,KB37,1),0)</f>
        <v>45311</v>
      </c>
      <c r="KC38" s="493">
        <f>IFERROR(INDEX(Sheep!$R$319:$R$326,KC37,1),0)</f>
        <v>45311</v>
      </c>
      <c r="KD38" s="493">
        <f>IFERROR(INDEX(Sheep!$R$319:$R$326,KD37,1),0)</f>
        <v>45311</v>
      </c>
      <c r="KE38" s="493">
        <f>IFERROR(INDEX(Sheep!$R$319:$R$326,KE37,1),0)</f>
        <v>45311</v>
      </c>
      <c r="KF38" s="493">
        <f>IFERROR(INDEX(Sheep!$R$319:$R$326,KF37,1),0)</f>
        <v>45311</v>
      </c>
      <c r="KG38" s="493">
        <f>IFERROR(INDEX(Sheep!$R$319:$R$326,KG37,1),0)</f>
        <v>45311</v>
      </c>
      <c r="KH38" s="493">
        <f>IFERROR(INDEX(Sheep!$R$319:$R$326,KH37,1),0)</f>
        <v>45311</v>
      </c>
      <c r="KI38" s="493">
        <f>IFERROR(INDEX(Sheep!$R$319:$R$326,KI37,1),0)</f>
        <v>45311</v>
      </c>
      <c r="KJ38" s="493">
        <f>IFERROR(INDEX(Sheep!$R$319:$R$326,KJ37,1),0)</f>
        <v>45311</v>
      </c>
      <c r="KK38" s="493">
        <f>IFERROR(INDEX(Sheep!$R$319:$R$326,KK37,1),0)</f>
        <v>45311</v>
      </c>
      <c r="KL38" s="493">
        <f>IFERROR(INDEX(Sheep!$R$319:$R$326,KL37,1),0)</f>
        <v>45311</v>
      </c>
      <c r="KM38" s="493">
        <f>IFERROR(INDEX(Sheep!$R$319:$R$326,KM37,1),0)</f>
        <v>45311</v>
      </c>
      <c r="KN38" s="493">
        <f>IFERROR(INDEX(Sheep!$R$319:$R$326,KN37,1),0)</f>
        <v>45311</v>
      </c>
      <c r="KO38" s="493">
        <f>IFERROR(INDEX(Sheep!$R$319:$R$326,KO37,1),0)</f>
        <v>45311</v>
      </c>
      <c r="KP38" s="493">
        <f>IFERROR(INDEX(Sheep!$R$319:$R$326,KP37,1),0)</f>
        <v>45311</v>
      </c>
      <c r="KQ38" s="493">
        <f>IFERROR(INDEX(Sheep!$R$319:$R$326,KQ37,1),0)</f>
        <v>45311</v>
      </c>
      <c r="KR38" s="493">
        <f>IFERROR(INDEX(Sheep!$R$319:$R$326,KR37,1),0)</f>
        <v>45311</v>
      </c>
      <c r="KS38" s="493">
        <f>IFERROR(INDEX(Sheep!$R$319:$R$326,KS37,1),0)</f>
        <v>45311</v>
      </c>
      <c r="KT38" s="493">
        <f>IFERROR(INDEX(Sheep!$R$319:$R$326,KT37,1),0)</f>
        <v>45311</v>
      </c>
      <c r="KU38" s="493">
        <f>IFERROR(INDEX(Sheep!$R$319:$R$326,KU37,1),0)</f>
        <v>45311</v>
      </c>
      <c r="KV38" s="493">
        <f>IFERROR(INDEX(Sheep!$R$319:$R$326,KV37,1),0)</f>
        <v>45311</v>
      </c>
      <c r="KW38" s="493">
        <f>IFERROR(INDEX(Sheep!$R$319:$R$326,KW37,1),0)</f>
        <v>45311</v>
      </c>
      <c r="KX38" s="493">
        <f>IFERROR(INDEX(Sheep!$R$319:$R$326,KX37,1),0)</f>
        <v>45311</v>
      </c>
      <c r="KY38" s="493">
        <f>IFERROR(INDEX(Sheep!$R$319:$R$326,KY37,1),0)</f>
        <v>45311</v>
      </c>
      <c r="KZ38" s="493">
        <f>IFERROR(INDEX(Sheep!$R$319:$R$326,KZ37,1),0)</f>
        <v>45311</v>
      </c>
      <c r="LA38" s="493">
        <f>IFERROR(INDEX(Sheep!$R$319:$R$326,LA37,1),0)</f>
        <v>45311</v>
      </c>
      <c r="LB38" s="493">
        <f>IFERROR(INDEX(Sheep!$R$319:$R$326,LB37,1),0)</f>
        <v>45311</v>
      </c>
      <c r="LC38" s="493">
        <f>IFERROR(INDEX(Sheep!$R$319:$R$326,LC37,1),0)</f>
        <v>45311</v>
      </c>
      <c r="LD38" s="493">
        <f>IFERROR(INDEX(Sheep!$R$319:$R$326,LD37,1),0)</f>
        <v>45311</v>
      </c>
      <c r="LE38" s="493">
        <f>IFERROR(INDEX(Sheep!$R$319:$R$326,LE37,1),0)</f>
        <v>45311</v>
      </c>
      <c r="LF38" s="493">
        <f>IFERROR(INDEX(Sheep!$R$319:$R$326,LF37,1),0)</f>
        <v>45311</v>
      </c>
      <c r="LG38" s="493">
        <f>IFERROR(INDEX(Sheep!$R$319:$R$326,LG37,1),0)</f>
        <v>45311</v>
      </c>
      <c r="LH38" s="493">
        <f>IFERROR(INDEX(Sheep!$R$319:$R$326,LH37,1),0)</f>
        <v>45311</v>
      </c>
      <c r="LI38" s="493">
        <f>IFERROR(INDEX(Sheep!$R$319:$R$326,LI37,1),0)</f>
        <v>45311</v>
      </c>
      <c r="LJ38" s="493">
        <f>IFERROR(INDEX(Sheep!$R$319:$R$326,LJ37,1),0)</f>
        <v>45311</v>
      </c>
      <c r="LK38" s="493">
        <f>IFERROR(INDEX(Sheep!$R$319:$R$326,LK37,1),0)</f>
        <v>45311</v>
      </c>
      <c r="LL38" s="493">
        <f>IFERROR(INDEX(Sheep!$R$319:$R$326,LL37,1),0)</f>
        <v>45311</v>
      </c>
      <c r="LM38" s="493">
        <f>IFERROR(INDEX(Sheep!$R$319:$R$326,LM37,1),0)</f>
        <v>45676</v>
      </c>
      <c r="LN38" s="493">
        <f>IFERROR(INDEX(Sheep!$R$319:$R$326,LN37,1),0)</f>
        <v>45676</v>
      </c>
      <c r="LO38" s="493">
        <f>IFERROR(INDEX(Sheep!$R$319:$R$326,LO37,1),0)</f>
        <v>45676</v>
      </c>
      <c r="LP38" s="493">
        <f>IFERROR(INDEX(Sheep!$R$319:$R$326,LP37,1),0)</f>
        <v>45676</v>
      </c>
      <c r="LQ38" s="493">
        <f>IFERROR(INDEX(Sheep!$R$319:$R$326,LQ37,1),0)</f>
        <v>45676</v>
      </c>
      <c r="LR38" s="493">
        <f>IFERROR(INDEX(Sheep!$R$319:$R$326,LR37,1),0)</f>
        <v>45676</v>
      </c>
      <c r="LS38" s="493">
        <f>IFERROR(INDEX(Sheep!$R$319:$R$326,LS37,1),0)</f>
        <v>45676</v>
      </c>
      <c r="LT38" s="493">
        <f>IFERROR(INDEX(Sheep!$R$319:$R$326,LT37,1),0)</f>
        <v>45676</v>
      </c>
      <c r="LU38" s="493">
        <f>IFERROR(INDEX(Sheep!$R$319:$R$326,LU37,1),0)</f>
        <v>45676</v>
      </c>
      <c r="LV38" s="493">
        <f>IFERROR(INDEX(Sheep!$R$319:$R$326,LV37,1),0)</f>
        <v>45676</v>
      </c>
      <c r="LW38" s="493">
        <f>IFERROR(INDEX(Sheep!$R$319:$R$326,LW37,1),0)</f>
        <v>45676</v>
      </c>
      <c r="LX38" s="493">
        <f>IFERROR(INDEX(Sheep!$R$319:$R$326,LX37,1),0)</f>
        <v>45676</v>
      </c>
      <c r="LY38" s="493">
        <f>IFERROR(INDEX(Sheep!$R$319:$R$326,LY37,1),0)</f>
        <v>45676</v>
      </c>
      <c r="LZ38" s="493">
        <f>IFERROR(INDEX(Sheep!$R$319:$R$326,LZ37,1),0)</f>
        <v>45676</v>
      </c>
      <c r="MA38" s="493">
        <f>IFERROR(INDEX(Sheep!$R$319:$R$326,MA37,1),0)</f>
        <v>45676</v>
      </c>
      <c r="MB38" s="493">
        <f>IFERROR(INDEX(Sheep!$R$319:$R$326,MB37,1),0)</f>
        <v>45676</v>
      </c>
      <c r="MC38" s="493">
        <f>IFERROR(INDEX(Sheep!$R$319:$R$326,MC37,1),0)</f>
        <v>45676</v>
      </c>
      <c r="MD38" s="493">
        <f>IFERROR(INDEX(Sheep!$R$319:$R$326,MD37,1),0)</f>
        <v>45676</v>
      </c>
      <c r="ME38" s="493">
        <f>IFERROR(INDEX(Sheep!$R$319:$R$326,ME37,1),0)</f>
        <v>45676</v>
      </c>
      <c r="MF38" s="493">
        <f>IFERROR(INDEX(Sheep!$R$319:$R$326,MF37,1),0)</f>
        <v>45676</v>
      </c>
      <c r="MG38" s="493">
        <f>IFERROR(INDEX(Sheep!$R$319:$R$326,MG37,1),0)</f>
        <v>45676</v>
      </c>
      <c r="MH38" s="493">
        <f>IFERROR(INDEX(Sheep!$R$319:$R$326,MH37,1),0)</f>
        <v>45676</v>
      </c>
      <c r="MI38" s="493">
        <f>IFERROR(INDEX(Sheep!$R$319:$R$326,MI37,1),0)</f>
        <v>45676</v>
      </c>
      <c r="MJ38" s="493">
        <f>IFERROR(INDEX(Sheep!$R$319:$R$326,MJ37,1),0)</f>
        <v>45676</v>
      </c>
      <c r="MK38" s="493">
        <f>IFERROR(INDEX(Sheep!$R$319:$R$326,MK37,1),0)</f>
        <v>45676</v>
      </c>
      <c r="ML38" s="493">
        <f>IFERROR(INDEX(Sheep!$R$319:$R$326,ML37,1),0)</f>
        <v>45676</v>
      </c>
      <c r="MM38" s="493">
        <f>IFERROR(INDEX(Sheep!$R$319:$R$326,MM37,1),0)</f>
        <v>45676</v>
      </c>
      <c r="MN38" s="493">
        <f>IFERROR(INDEX(Sheep!$R$319:$R$326,MN37,1),0)</f>
        <v>45676</v>
      </c>
      <c r="MO38" s="493">
        <f>IFERROR(INDEX(Sheep!$R$319:$R$326,MO37,1),0)</f>
        <v>45676</v>
      </c>
      <c r="MP38" s="493">
        <f>IFERROR(INDEX(Sheep!$R$319:$R$326,MP37,1),0)</f>
        <v>45676</v>
      </c>
      <c r="MQ38" s="493">
        <f>IFERROR(INDEX(Sheep!$R$319:$R$326,MQ37,1),0)</f>
        <v>45676</v>
      </c>
      <c r="MR38" s="493">
        <f>IFERROR(INDEX(Sheep!$R$319:$R$326,MR37,1),0)</f>
        <v>45676</v>
      </c>
      <c r="MS38" s="493">
        <f>IFERROR(INDEX(Sheep!$R$319:$R$326,MS37,1),0)</f>
        <v>45676</v>
      </c>
      <c r="MT38" s="493">
        <f>IFERROR(INDEX(Sheep!$R$319:$R$326,MT37,1),0)</f>
        <v>45676</v>
      </c>
      <c r="MU38" s="493">
        <f>IFERROR(INDEX(Sheep!$R$319:$R$326,MU37,1),0)</f>
        <v>45676</v>
      </c>
      <c r="MV38" s="493">
        <f>IFERROR(INDEX(Sheep!$R$319:$R$326,MV37,1),0)</f>
        <v>45676</v>
      </c>
      <c r="MW38" s="493">
        <f>IFERROR(INDEX(Sheep!$R$319:$R$326,MW37,1),0)</f>
        <v>45676</v>
      </c>
      <c r="MX38" s="493">
        <f>IFERROR(INDEX(Sheep!$R$319:$R$326,MX37,1),0)</f>
        <v>45676</v>
      </c>
      <c r="MY38" s="493">
        <f>IFERROR(INDEX(Sheep!$R$319:$R$326,MY37,1),0)</f>
        <v>45676</v>
      </c>
      <c r="MZ38" s="493">
        <f>IFERROR(INDEX(Sheep!$R$319:$R$326,MZ37,1),0)</f>
        <v>45676</v>
      </c>
      <c r="NA38" s="493">
        <f>IFERROR(INDEX(Sheep!$R$319:$R$326,NA37,1),0)</f>
        <v>45676</v>
      </c>
      <c r="NB38" s="493">
        <f>IFERROR(INDEX(Sheep!$R$319:$R$326,NB37,1),0)</f>
        <v>45676</v>
      </c>
      <c r="NC38" s="493">
        <f>IFERROR(INDEX(Sheep!$R$319:$R$326,NC37,1),0)</f>
        <v>45676</v>
      </c>
      <c r="ND38" s="493">
        <f>IFERROR(INDEX(Sheep!$R$319:$R$326,ND37,1),0)</f>
        <v>45676</v>
      </c>
      <c r="NE38" s="493">
        <f>IFERROR(INDEX(Sheep!$R$319:$R$326,NE37,1),0)</f>
        <v>45676</v>
      </c>
      <c r="NF38" s="493">
        <f>IFERROR(INDEX(Sheep!$R$319:$R$326,NF37,1),0)</f>
        <v>45676</v>
      </c>
      <c r="NG38" s="493">
        <f>IFERROR(INDEX(Sheep!$R$319:$R$326,NG37,1),0)</f>
        <v>45676</v>
      </c>
      <c r="NH38" s="493">
        <f>IFERROR(INDEX(Sheep!$R$319:$R$326,NH37,1),0)</f>
        <v>45676</v>
      </c>
      <c r="NI38" s="493">
        <f>IFERROR(INDEX(Sheep!$R$319:$R$326,NI37,1),0)</f>
        <v>45676</v>
      </c>
      <c r="NJ38" s="493">
        <f>IFERROR(INDEX(Sheep!$R$319:$R$326,NJ37,1),0)</f>
        <v>45676</v>
      </c>
      <c r="NK38" s="493">
        <f>IFERROR(INDEX(Sheep!$R$319:$R$326,NK37,1),0)</f>
        <v>45676</v>
      </c>
      <c r="NL38" s="493">
        <f>IFERROR(INDEX(Sheep!$R$319:$R$326,NL37,1),0)</f>
        <v>45676</v>
      </c>
      <c r="NM38" s="493">
        <f>IFERROR(INDEX(Sheep!$R$319:$R$326,NM37,1),0)</f>
        <v>46041</v>
      </c>
      <c r="NN38" s="493">
        <f>IFERROR(INDEX(Sheep!$R$319:$R$326,NN37,1),0)</f>
        <v>46041</v>
      </c>
      <c r="NO38" s="493">
        <f>IFERROR(INDEX(Sheep!$R$319:$R$326,NO37,1),0)</f>
        <v>46041</v>
      </c>
      <c r="NP38" s="493">
        <f>IFERROR(INDEX(Sheep!$R$319:$R$326,NP37,1),0)</f>
        <v>46041</v>
      </c>
      <c r="NQ38" s="493">
        <f>IFERROR(INDEX(Sheep!$R$319:$R$326,NQ37,1),0)</f>
        <v>46041</v>
      </c>
      <c r="NR38" s="493">
        <f>IFERROR(INDEX(Sheep!$R$319:$R$326,NR37,1),0)</f>
        <v>46041</v>
      </c>
      <c r="NS38" s="493">
        <f>IFERROR(INDEX(Sheep!$R$319:$R$326,NS37,1),0)</f>
        <v>46041</v>
      </c>
      <c r="NT38" s="493">
        <f>IFERROR(INDEX(Sheep!$R$319:$R$326,NT37,1),0)</f>
        <v>46041</v>
      </c>
      <c r="NU38" s="493">
        <f>IFERROR(INDEX(Sheep!$R$319:$R$326,NU37,1),0)</f>
        <v>46041</v>
      </c>
      <c r="NV38" s="493">
        <f>IFERROR(INDEX(Sheep!$R$319:$R$326,NV37,1),0)</f>
        <v>46041</v>
      </c>
      <c r="NW38" s="493">
        <f>IFERROR(INDEX(Sheep!$R$319:$R$326,NW37,1),0)</f>
        <v>46041</v>
      </c>
      <c r="NX38" s="493">
        <f>IFERROR(INDEX(Sheep!$R$319:$R$326,NX37,1),0)</f>
        <v>46041</v>
      </c>
      <c r="NY38" s="493">
        <f>IFERROR(INDEX(Sheep!$R$319:$R$326,NY37,1),0)</f>
        <v>46041</v>
      </c>
      <c r="NZ38" s="493">
        <f>IFERROR(INDEX(Sheep!$R$319:$R$326,NZ37,1),0)</f>
        <v>46041</v>
      </c>
      <c r="OA38" s="493">
        <f>IFERROR(INDEX(Sheep!$R$319:$R$326,OA37,1),0)</f>
        <v>46041</v>
      </c>
      <c r="OB38" s="493">
        <f>IFERROR(INDEX(Sheep!$R$319:$R$326,OB37,1),0)</f>
        <v>46041</v>
      </c>
      <c r="OC38" s="493">
        <f>IFERROR(INDEX(Sheep!$R$319:$R$326,OC37,1),0)</f>
        <v>46041</v>
      </c>
      <c r="OD38" s="493">
        <f>IFERROR(INDEX(Sheep!$R$319:$R$326,OD37,1),0)</f>
        <v>46041</v>
      </c>
      <c r="OE38" s="493">
        <f>IFERROR(INDEX(Sheep!$R$319:$R$326,OE37,1),0)</f>
        <v>46041</v>
      </c>
      <c r="OF38" s="493">
        <f>IFERROR(INDEX(Sheep!$R$319:$R$326,OF37,1),0)</f>
        <v>46041</v>
      </c>
      <c r="OG38" s="493">
        <f>IFERROR(INDEX(Sheep!$R$319:$R$326,OG37,1),0)</f>
        <v>46041</v>
      </c>
      <c r="OH38" s="493">
        <f>IFERROR(INDEX(Sheep!$R$319:$R$326,OH37,1),0)</f>
        <v>46041</v>
      </c>
      <c r="OI38" s="493">
        <f>IFERROR(INDEX(Sheep!$R$319:$R$326,OI37,1),0)</f>
        <v>46041</v>
      </c>
      <c r="OJ38" s="493">
        <f>IFERROR(INDEX(Sheep!$R$319:$R$326,OJ37,1),0)</f>
        <v>46041</v>
      </c>
      <c r="OK38" s="493">
        <f>IFERROR(INDEX(Sheep!$R$319:$R$326,OK37,1),0)</f>
        <v>46041</v>
      </c>
      <c r="OL38" s="493">
        <f>IFERROR(INDEX(Sheep!$R$319:$R$326,OL37,1),0)</f>
        <v>46041</v>
      </c>
      <c r="OM38" s="493">
        <f>IFERROR(INDEX(Sheep!$R$319:$R$326,OM37,1),0)</f>
        <v>46041</v>
      </c>
      <c r="ON38" s="493">
        <f>IFERROR(INDEX(Sheep!$R$319:$R$326,ON37,1),0)</f>
        <v>46041</v>
      </c>
      <c r="OO38" s="493">
        <f>IFERROR(INDEX(Sheep!$R$319:$R$326,OO37,1),0)</f>
        <v>46041</v>
      </c>
      <c r="OP38" s="493">
        <f>IFERROR(INDEX(Sheep!$R$319:$R$326,OP37,1),0)</f>
        <v>46041</v>
      </c>
      <c r="OQ38" s="493">
        <f>IFERROR(INDEX(Sheep!$R$319:$R$326,OQ37,1),0)</f>
        <v>46041</v>
      </c>
      <c r="OR38" s="493">
        <f>IFERROR(INDEX(Sheep!$R$319:$R$326,OR37,1),0)</f>
        <v>46041</v>
      </c>
      <c r="OS38" s="493">
        <f>IFERROR(INDEX(Sheep!$R$319:$R$326,OS37,1),0)</f>
        <v>46041</v>
      </c>
      <c r="OT38" s="493">
        <f>IFERROR(INDEX(Sheep!$R$319:$R$326,OT37,1),0)</f>
        <v>46041</v>
      </c>
      <c r="OU38" s="493">
        <f>IFERROR(INDEX(Sheep!$R$319:$R$326,OU37,1),0)</f>
        <v>46041</v>
      </c>
      <c r="OV38" s="493">
        <f>IFERROR(INDEX(Sheep!$R$319:$R$326,OV37,1),0)</f>
        <v>46041</v>
      </c>
      <c r="OW38" s="493">
        <f>IFERROR(INDEX(Sheep!$R$319:$R$326,OW37,1),0)</f>
        <v>46041</v>
      </c>
      <c r="OX38" s="493">
        <f>IFERROR(INDEX(Sheep!$R$319:$R$326,OX37,1),0)</f>
        <v>46041</v>
      </c>
      <c r="OY38" s="493">
        <f>IFERROR(INDEX(Sheep!$R$319:$R$326,OY37,1),0)</f>
        <v>46041</v>
      </c>
      <c r="OZ38" s="493">
        <f>IFERROR(INDEX(Sheep!$R$319:$R$326,OZ37,1),0)</f>
        <v>46041</v>
      </c>
      <c r="PA38" s="493">
        <f>IFERROR(INDEX(Sheep!$R$319:$R$326,PA37,1),0)</f>
        <v>46041</v>
      </c>
      <c r="PB38" s="493">
        <f>IFERROR(INDEX(Sheep!$R$319:$R$326,PB37,1),0)</f>
        <v>46041</v>
      </c>
      <c r="PC38" s="493">
        <f>IFERROR(INDEX(Sheep!$R$319:$R$326,PC37,1),0)</f>
        <v>46041</v>
      </c>
      <c r="PD38" s="493">
        <f>IFERROR(INDEX(Sheep!$R$319:$R$326,PD37,1),0)</f>
        <v>46041</v>
      </c>
      <c r="PE38" s="493">
        <f>IFERROR(INDEX(Sheep!$R$319:$R$326,PE37,1),0)</f>
        <v>46041</v>
      </c>
      <c r="PF38" s="493">
        <f>IFERROR(INDEX(Sheep!$R$319:$R$326,PF37,1),0)</f>
        <v>46041</v>
      </c>
      <c r="PG38" s="493">
        <f>IFERROR(INDEX(Sheep!$R$319:$R$326,PG37,1),0)</f>
        <v>46041</v>
      </c>
      <c r="PH38" s="493">
        <f>IFERROR(INDEX(Sheep!$R$319:$R$326,PH37,1),0)</f>
        <v>46041</v>
      </c>
      <c r="PI38" s="493">
        <f>IFERROR(INDEX(Sheep!$R$319:$R$326,PI37,1),0)</f>
        <v>46041</v>
      </c>
      <c r="PJ38" s="493">
        <f>IFERROR(INDEX(Sheep!$R$319:$R$326,PJ37,1),0)</f>
        <v>46041</v>
      </c>
      <c r="PK38" s="493">
        <f>IFERROR(INDEX(Sheep!$R$319:$R$326,PK37,1),0)</f>
        <v>46041</v>
      </c>
      <c r="PL38" s="493">
        <f>IFERROR(INDEX(Sheep!$R$319:$R$326,PL37,1),0)</f>
        <v>46041</v>
      </c>
      <c r="PM38" s="493">
        <f>IFERROR(INDEX(Sheep!$R$319:$R$326,PM37,1),0)</f>
        <v>46406</v>
      </c>
      <c r="PN38" s="493">
        <f>IFERROR(INDEX(Sheep!$R$319:$R$326,PN37,1),0)</f>
        <v>46406</v>
      </c>
      <c r="PO38" s="493">
        <f>IFERROR(INDEX(Sheep!$R$319:$R$326,PO37,1),0)</f>
        <v>46406</v>
      </c>
      <c r="PP38" s="493">
        <f>IFERROR(INDEX(Sheep!$R$319:$R$326,PP37,1),0)</f>
        <v>46406</v>
      </c>
      <c r="PQ38" s="493">
        <f>IFERROR(INDEX(Sheep!$R$319:$R$326,PQ37,1),0)</f>
        <v>46406</v>
      </c>
      <c r="PR38" s="493">
        <f>IFERROR(INDEX(Sheep!$R$319:$R$326,PR37,1),0)</f>
        <v>46406</v>
      </c>
      <c r="PS38" s="493">
        <f>IFERROR(INDEX(Sheep!$R$319:$R$326,PS37,1),0)</f>
        <v>46406</v>
      </c>
      <c r="PT38" s="493">
        <f>IFERROR(INDEX(Sheep!$R$319:$R$326,PT37,1),0)</f>
        <v>46406</v>
      </c>
      <c r="PU38" s="493">
        <f>IFERROR(INDEX(Sheep!$R$319:$R$326,PU37,1),0)</f>
        <v>46406</v>
      </c>
      <c r="PV38" s="493">
        <f>IFERROR(INDEX(Sheep!$R$319:$R$326,PV37,1),0)</f>
        <v>46406</v>
      </c>
      <c r="PW38" s="493">
        <f>IFERROR(INDEX(Sheep!$R$319:$R$326,PW37,1),0)</f>
        <v>46406</v>
      </c>
      <c r="PX38" s="493">
        <f>IFERROR(INDEX(Sheep!$R$319:$R$326,PX37,1),0)</f>
        <v>46406</v>
      </c>
      <c r="PY38" s="493">
        <f>IFERROR(INDEX(Sheep!$R$319:$R$326,PY37,1),0)</f>
        <v>46406</v>
      </c>
      <c r="PZ38" s="493">
        <f>IFERROR(INDEX(Sheep!$R$319:$R$326,PZ37,1),0)</f>
        <v>46406</v>
      </c>
      <c r="QA38" s="493">
        <f>IFERROR(INDEX(Sheep!$R$319:$R$326,QA37,1),0)</f>
        <v>46406</v>
      </c>
      <c r="QB38" s="493">
        <f>IFERROR(INDEX(Sheep!$R$319:$R$326,QB37,1),0)</f>
        <v>46406</v>
      </c>
      <c r="QC38" s="493">
        <f>IFERROR(INDEX(Sheep!$R$319:$R$326,QC37,1),0)</f>
        <v>46406</v>
      </c>
      <c r="QD38" s="493">
        <f>IFERROR(INDEX(Sheep!$R$319:$R$326,QD37,1),0)</f>
        <v>46406</v>
      </c>
      <c r="QE38" s="493">
        <f>IFERROR(INDEX(Sheep!$R$319:$R$326,QE37,1),0)</f>
        <v>46406</v>
      </c>
      <c r="QF38" s="493">
        <f>IFERROR(INDEX(Sheep!$R$319:$R$326,QF37,1),0)</f>
        <v>46406</v>
      </c>
      <c r="QG38" s="493">
        <f>IFERROR(INDEX(Sheep!$R$319:$R$326,QG37,1),0)</f>
        <v>46406</v>
      </c>
      <c r="QH38" s="493">
        <f>IFERROR(INDEX(Sheep!$R$319:$R$326,QH37,1),0)</f>
        <v>46406</v>
      </c>
      <c r="QI38" s="493">
        <f>IFERROR(INDEX(Sheep!$R$319:$R$326,QI37,1),0)</f>
        <v>46406</v>
      </c>
      <c r="QJ38" s="493">
        <f>IFERROR(INDEX(Sheep!$R$319:$R$326,QJ37,1),0)</f>
        <v>46406</v>
      </c>
      <c r="QK38" s="493">
        <f>IFERROR(INDEX(Sheep!$R$319:$R$326,QK37,1),0)</f>
        <v>46406</v>
      </c>
      <c r="QL38" s="493">
        <f>IFERROR(INDEX(Sheep!$R$319:$R$326,QL37,1),0)</f>
        <v>46406</v>
      </c>
      <c r="QM38" s="493">
        <f>IFERROR(INDEX(Sheep!$R$319:$R$326,QM37,1),0)</f>
        <v>46406</v>
      </c>
      <c r="QN38" s="493">
        <f>IFERROR(INDEX(Sheep!$R$319:$R$326,QN37,1),0)</f>
        <v>46406</v>
      </c>
      <c r="QO38" s="493">
        <f>IFERROR(INDEX(Sheep!$R$319:$R$326,QO37,1),0)</f>
        <v>46406</v>
      </c>
      <c r="QP38" s="493">
        <f>IFERROR(INDEX(Sheep!$R$319:$R$326,QP37,1),0)</f>
        <v>46406</v>
      </c>
      <c r="QQ38" s="493">
        <f>IFERROR(INDEX(Sheep!$R$319:$R$326,QQ37,1),0)</f>
        <v>46406</v>
      </c>
      <c r="QR38" s="493">
        <f>IFERROR(INDEX(Sheep!$R$319:$R$326,QR37,1),0)</f>
        <v>46406</v>
      </c>
      <c r="QS38" s="493">
        <f>IFERROR(INDEX(Sheep!$R$319:$R$326,QS37,1),0)</f>
        <v>46406</v>
      </c>
      <c r="QT38" s="493">
        <f>IFERROR(INDEX(Sheep!$R$319:$R$326,QT37,1),0)</f>
        <v>46406</v>
      </c>
      <c r="QU38" s="493">
        <f>IFERROR(INDEX(Sheep!$R$319:$R$326,QU37,1),0)</f>
        <v>46406</v>
      </c>
      <c r="QV38" s="493">
        <f>IFERROR(INDEX(Sheep!$R$319:$R$326,QV37,1),0)</f>
        <v>46406</v>
      </c>
      <c r="QW38" s="493">
        <f>IFERROR(INDEX(Sheep!$R$319:$R$326,QW37,1),0)</f>
        <v>46406</v>
      </c>
      <c r="QX38" s="493">
        <f>IFERROR(INDEX(Sheep!$R$319:$R$326,QX37,1),0)</f>
        <v>46406</v>
      </c>
      <c r="QY38" s="493">
        <f>IFERROR(INDEX(Sheep!$R$319:$R$326,QY37,1),0)</f>
        <v>46406</v>
      </c>
      <c r="QZ38" s="493">
        <f>IFERROR(INDEX(Sheep!$R$319:$R$326,QZ37,1),0)</f>
        <v>46406</v>
      </c>
      <c r="RA38" s="493">
        <f>IFERROR(INDEX(Sheep!$R$319:$R$326,RA37,1),0)</f>
        <v>46406</v>
      </c>
      <c r="RB38" s="493">
        <f>IFERROR(INDEX(Sheep!$R$319:$R$326,RB37,1),0)</f>
        <v>46406</v>
      </c>
      <c r="RC38" s="493">
        <f>IFERROR(INDEX(Sheep!$R$319:$R$326,RC37,1),0)</f>
        <v>46406</v>
      </c>
      <c r="RD38" s="493">
        <f>IFERROR(INDEX(Sheep!$R$319:$R$326,RD37,1),0)</f>
        <v>46406</v>
      </c>
      <c r="RE38" s="493">
        <f>IFERROR(INDEX(Sheep!$R$319:$R$326,RE37,1),0)</f>
        <v>46406</v>
      </c>
      <c r="RF38" s="493">
        <f>IFERROR(INDEX(Sheep!$R$319:$R$326,RF37,1),0)</f>
        <v>46406</v>
      </c>
      <c r="RG38" s="493">
        <f>IFERROR(INDEX(Sheep!$R$319:$R$326,RG37,1),0)</f>
        <v>46406</v>
      </c>
      <c r="RH38" s="493">
        <f>IFERROR(INDEX(Sheep!$R$319:$R$326,RH37,1),0)</f>
        <v>46406</v>
      </c>
      <c r="RI38" s="493">
        <f>IFERROR(INDEX(Sheep!$R$319:$R$326,RI37,1),0)</f>
        <v>46406</v>
      </c>
      <c r="RJ38" s="493">
        <f>IFERROR(INDEX(Sheep!$R$319:$R$326,RJ37,1),0)</f>
        <v>46406</v>
      </c>
      <c r="RK38" s="493">
        <f>IFERROR(INDEX(Sheep!$R$319:$R$326,RK37,1),0)</f>
        <v>46406</v>
      </c>
      <c r="RL38" s="493">
        <f>IFERROR(INDEX(Sheep!$R$319:$R$326,RL37,1),0)</f>
        <v>46406</v>
      </c>
      <c r="RM38" s="493">
        <f>IFERROR(INDEX(Sheep!$R$319:$R$326,RM37,1),0)</f>
        <v>46406</v>
      </c>
      <c r="RN38" s="493">
        <f>IFERROR(INDEX(Sheep!$R$319:$R$326,RN37,1),0)</f>
        <v>46406</v>
      </c>
      <c r="RO38" s="493">
        <f>IFERROR(INDEX(Sheep!$R$319:$R$326,RO37,1),0)</f>
        <v>46406</v>
      </c>
      <c r="RP38" s="493">
        <f>IFERROR(INDEX(Sheep!$R$319:$R$326,RP37,1),0)</f>
        <v>46406</v>
      </c>
      <c r="RQ38" s="493">
        <f>IFERROR(INDEX(Sheep!$R$319:$R$326,RQ37,1),0)</f>
        <v>46406</v>
      </c>
      <c r="RR38" s="493">
        <f>IFERROR(INDEX(Sheep!$R$319:$R$326,RR37,1),0)</f>
        <v>46406</v>
      </c>
      <c r="RS38" s="493">
        <f>IFERROR(INDEX(Sheep!$R$319:$R$326,RS37,1),0)</f>
        <v>46406</v>
      </c>
      <c r="RT38" s="493">
        <f>IFERROR(INDEX(Sheep!$R$319:$R$326,RT37,1),0)</f>
        <v>46406</v>
      </c>
      <c r="RU38" s="493">
        <f>IFERROR(INDEX(Sheep!$R$319:$R$326,RU37,1),0)</f>
        <v>46406</v>
      </c>
      <c r="RV38" s="493">
        <f>IFERROR(INDEX(Sheep!$R$319:$R$326,RV37,1),0)</f>
        <v>46406</v>
      </c>
      <c r="RW38" s="493">
        <f>IFERROR(INDEX(Sheep!$R$319:$R$326,RW37,1),0)</f>
        <v>46406</v>
      </c>
      <c r="RX38" s="493">
        <f>IFERROR(INDEX(Sheep!$R$319:$R$326,RX37,1),0)</f>
        <v>46406</v>
      </c>
      <c r="RY38" s="493">
        <f>IFERROR(INDEX(Sheep!$R$319:$R$326,RY37,1),0)</f>
        <v>46406</v>
      </c>
      <c r="RZ38" s="493">
        <f>IFERROR(INDEX(Sheep!$R$319:$R$326,RZ37,1),0)</f>
        <v>46406</v>
      </c>
      <c r="SA38" s="493">
        <f>IFERROR(INDEX(Sheep!$R$319:$R$326,SA37,1),0)</f>
        <v>46406</v>
      </c>
      <c r="SB38" s="493">
        <f>IFERROR(INDEX(Sheep!$R$319:$R$326,SB37,1),0)</f>
        <v>46406</v>
      </c>
      <c r="SC38" s="493">
        <f>IFERROR(INDEX(Sheep!$R$319:$R$326,SC37,1),0)</f>
        <v>46406</v>
      </c>
      <c r="SD38" s="493">
        <f>IFERROR(INDEX(Sheep!$R$319:$R$326,SD37,1),0)</f>
        <v>46406</v>
      </c>
      <c r="SE38" s="493">
        <f>IFERROR(INDEX(Sheep!$R$319:$R$326,SE37,1),0)</f>
        <v>46406</v>
      </c>
      <c r="SF38" s="493">
        <f>IFERROR(INDEX(Sheep!$R$319:$R$326,SF37,1),0)</f>
        <v>46406</v>
      </c>
      <c r="SG38" s="493">
        <f>IFERROR(INDEX(Sheep!$R$319:$R$326,SG37,1),0)</f>
        <v>46406</v>
      </c>
      <c r="SH38" s="493">
        <f>IFERROR(INDEX(Sheep!$R$319:$R$326,SH37,1),0)</f>
        <v>46406</v>
      </c>
      <c r="SI38" s="493">
        <f>IFERROR(INDEX(Sheep!$R$319:$R$326,SI37,1),0)</f>
        <v>0</v>
      </c>
      <c r="SJ38" s="260"/>
      <c r="SK38" s="262"/>
      <c r="SL38" s="250"/>
      <c r="SM38" s="250"/>
      <c r="SN38" s="250"/>
    </row>
    <row r="39" spans="1:508" outlineLevel="2" collapsed="1" x14ac:dyDescent="0.25">
      <c r="A39" s="250"/>
      <c r="B39" s="259"/>
      <c r="C39" s="444">
        <f>INT($C$29)+2</f>
        <v>3</v>
      </c>
      <c r="D39" s="260"/>
      <c r="E39" s="330"/>
      <c r="F39" s="330"/>
      <c r="G39" s="260"/>
      <c r="H39" s="274"/>
      <c r="I39" s="274"/>
      <c r="J39" s="274" t="str">
        <f>Sheep!$H249</f>
        <v>Win</v>
      </c>
      <c r="K39" s="274" t="str">
        <f xml:space="preserve">                    IF(AND((K$33                                  -Sheep!$N$249                               )&gt;(K$33-L$33),(K$33                                  -Sheep!$N$249                                )&lt;=0),"Born","")
&amp;                   IF(AND((K$33-Sheep!$R$351-Sheep!$N$249                                )&gt;(K$33-L$33),(K$33-Sheep!$R$351-Sheep!$N$249                                )&lt;=0),"WeanStd","")
&amp;                   IF(AND((K$33-Sheep!$R$352-Sheep!$N$249                                )&gt;(K$33-L$33),(K$33-Sheep!$R$352-Sheep!$N$249                                )&lt;=0),"WeanAlt1","")
&amp;                   IF(AND((K$33-Sheep!$R$353-Sheep!$N$249                                )&gt;(K$33-L$33),(K$33-Sheep!$R$353-Sheep!$N$249                                )&lt;=0),"WeanAlt2","")
&amp;IFERROR(IF(AND((K$33-K38                                                                                     )&gt;(K$33-L$33),(K$33-K38                                                                                     )&lt;=0),"Join-"    &amp;K37,""),"")
&amp;IFERROR(IF(AND((K$33-K38-INDEX(Sheep!$V$358:$V$365,K37,1))&gt;(K$33-L$33),(K$33-K38-INDEX(Sheep!$V$358:$V$365,K37,1))&lt;=0),"Scan-"  &amp;K37,""),"")
&amp;IFERROR(IF(AND((K$33-K38-150                                                                            )&gt;(K$33-L$33),(K$33-K38-150                                                                             )&lt;=0),"Birth-" &amp;K37,""),"")
&amp;IFERROR(IF(AND((K$33-K38-150-Sheep!$R$351                                           )&gt;(K$33-L$33),(K$33-K38-150-Sheep!$R$351                                            )&lt;=0),"Wean-"&amp;K37,""),"")
&amp;IFERROR(IF(AND((K$33-K38-150-Sheep!$R$352                                           )&gt;(K$33-L$33),(K$33-K38-150-Sheep!$R$352                                            )&lt;=0),"Alt1-"   &amp;K37,""),"")
&amp;IFERROR(IF(AND((K$33-K38-150-Sheep!$R$353                                           )&gt;(K$33-L$33),(K$33-K38-150-Sheep!$R$353                                            )&lt;=0),"Alt2-"   &amp;K37,""),"")</f>
        <v/>
      </c>
      <c r="L39" s="274" t="str">
        <f xml:space="preserve">                    IF(AND((L$33                                  -Sheep!$N$249                               )&gt;(L$33-M$33),(L$33                                  -Sheep!$N$249                                )&lt;=0),"Born","")
&amp;                   IF(AND((L$33-Sheep!$R$351-Sheep!$N$249                                )&gt;(L$33-M$33),(L$33-Sheep!$R$351-Sheep!$N$249                                )&lt;=0),"WeanStd","")
&amp;                   IF(AND((L$33-Sheep!$R$352-Sheep!$N$249                                )&gt;(L$33-M$33),(L$33-Sheep!$R$352-Sheep!$N$249                                )&lt;=0),"WeanAlt1","")
&amp;                   IF(AND((L$33-Sheep!$R$353-Sheep!$N$249                                )&gt;(L$33-M$33),(L$33-Sheep!$R$353-Sheep!$N$249                                )&lt;=0),"WeanAlt2","")
&amp;IFERROR(IF(AND((L$33-L38                                                                                     )&gt;(L$33-M$33),(L$33-L38                                                                                     )&lt;=0),"Join-"    &amp;L37,""),"")
&amp;IFERROR(IF(AND((L$33-L38-INDEX(Sheep!$V$358:$V$365,L37,1))&gt;(L$33-M$33),(L$33-L38-INDEX(Sheep!$V$358:$V$365,L37,1))&lt;=0),"Scan-"  &amp;L37,""),"")
&amp;IFERROR(IF(AND((L$33-L38-150                                                                            )&gt;(L$33-M$33),(L$33-L38-150                                                                             )&lt;=0),"Birth-" &amp;L37,""),"")
&amp;IFERROR(IF(AND((L$33-L38-150-Sheep!$R$351                                           )&gt;(L$33-M$33),(L$33-L38-150-Sheep!$R$351                                            )&lt;=0),"Wean-"&amp;L37,""),"")
&amp;IFERROR(IF(AND((L$33-L38-150-Sheep!$R$352                                           )&gt;(L$33-M$33),(L$33-L38-150-Sheep!$R$352                                            )&lt;=0),"Alt1-"   &amp;L37,""),"")
&amp;IFERROR(IF(AND((L$33-L38-150-Sheep!$R$353                                           )&gt;(L$33-M$33),(L$33-L38-150-Sheep!$R$353                                            )&lt;=0),"Alt2-"   &amp;L37,""),"")</f>
        <v/>
      </c>
      <c r="M39" s="274" t="str">
        <f xml:space="preserve">                    IF(AND((M$33                                  -Sheep!$N$249                               )&gt;(M$33-N$33),(M$33                                  -Sheep!$N$249                                )&lt;=0),"Born","")
&amp;                   IF(AND((M$33-Sheep!$R$351-Sheep!$N$249                                )&gt;(M$33-N$33),(M$33-Sheep!$R$351-Sheep!$N$249                                )&lt;=0),"WeanStd","")
&amp;                   IF(AND((M$33-Sheep!$R$352-Sheep!$N$249                                )&gt;(M$33-N$33),(M$33-Sheep!$R$352-Sheep!$N$249                                )&lt;=0),"WeanAlt1","")
&amp;                   IF(AND((M$33-Sheep!$R$353-Sheep!$N$249                                )&gt;(M$33-N$33),(M$33-Sheep!$R$353-Sheep!$N$249                                )&lt;=0),"WeanAlt2","")
&amp;IFERROR(IF(AND((M$33-M38                                                                                     )&gt;(M$33-N$33),(M$33-M38                                                                                     )&lt;=0),"Join-"    &amp;M37,""),"")
&amp;IFERROR(IF(AND((M$33-M38-INDEX(Sheep!$V$358:$V$365,M37,1))&gt;(M$33-N$33),(M$33-M38-INDEX(Sheep!$V$358:$V$365,M37,1))&lt;=0),"Scan-"  &amp;M37,""),"")
&amp;IFERROR(IF(AND((M$33-M38-150                                                                            )&gt;(M$33-N$33),(M$33-M38-150                                                                             )&lt;=0),"Birth-" &amp;M37,""),"")
&amp;IFERROR(IF(AND((M$33-M38-150-Sheep!$R$351                                           )&gt;(M$33-N$33),(M$33-M38-150-Sheep!$R$351                                            )&lt;=0),"Wean-"&amp;M37,""),"")
&amp;IFERROR(IF(AND((M$33-M38-150-Sheep!$R$352                                           )&gt;(M$33-N$33),(M$33-M38-150-Sheep!$R$352                                            )&lt;=0),"Alt1-"   &amp;M37,""),"")
&amp;IFERROR(IF(AND((M$33-M38-150-Sheep!$R$353                                           )&gt;(M$33-N$33),(M$33-M38-150-Sheep!$R$353                                            )&lt;=0),"Alt2-"   &amp;M37,""),"")</f>
        <v/>
      </c>
      <c r="N39" s="274" t="str">
        <f xml:space="preserve">                    IF(AND((N$33                                  -Sheep!$N$249                               )&gt;(N$33-O$33),(N$33                                  -Sheep!$N$249                                )&lt;=0),"Born","")
&amp;                   IF(AND((N$33-Sheep!$R$351-Sheep!$N$249                                )&gt;(N$33-O$33),(N$33-Sheep!$R$351-Sheep!$N$249                                )&lt;=0),"WeanStd","")
&amp;                   IF(AND((N$33-Sheep!$R$352-Sheep!$N$249                                )&gt;(N$33-O$33),(N$33-Sheep!$R$352-Sheep!$N$249                                )&lt;=0),"WeanAlt1","")
&amp;                   IF(AND((N$33-Sheep!$R$353-Sheep!$N$249                                )&gt;(N$33-O$33),(N$33-Sheep!$R$353-Sheep!$N$249                                )&lt;=0),"WeanAlt2","")
&amp;IFERROR(IF(AND((N$33-N38                                                                                     )&gt;(N$33-O$33),(N$33-N38                                                                                     )&lt;=0),"Join-"    &amp;N37,""),"")
&amp;IFERROR(IF(AND((N$33-N38-INDEX(Sheep!$V$358:$V$365,N37,1))&gt;(N$33-O$33),(N$33-N38-INDEX(Sheep!$V$358:$V$365,N37,1))&lt;=0),"Scan-"  &amp;N37,""),"")
&amp;IFERROR(IF(AND((N$33-N38-150                                                                            )&gt;(N$33-O$33),(N$33-N38-150                                                                             )&lt;=0),"Birth-" &amp;N37,""),"")
&amp;IFERROR(IF(AND((N$33-N38-150-Sheep!$R$351                                           )&gt;(N$33-O$33),(N$33-N38-150-Sheep!$R$351                                            )&lt;=0),"Wean-"&amp;N37,""),"")
&amp;IFERROR(IF(AND((N$33-N38-150-Sheep!$R$352                                           )&gt;(N$33-O$33),(N$33-N38-150-Sheep!$R$352                                            )&lt;=0),"Alt1-"   &amp;N37,""),"")
&amp;IFERROR(IF(AND((N$33-N38-150-Sheep!$R$353                                           )&gt;(N$33-O$33),(N$33-N38-150-Sheep!$R$353                                            )&lt;=0),"Alt2-"   &amp;N37,""),"")</f>
        <v/>
      </c>
      <c r="O39" s="274" t="str">
        <f xml:space="preserve">                    IF(AND((O$33                                  -Sheep!$N$249                               )&gt;(O$33-P$33),(O$33                                  -Sheep!$N$249                                )&lt;=0),"Born","")
&amp;                   IF(AND((O$33-Sheep!$R$351-Sheep!$N$249                                )&gt;(O$33-P$33),(O$33-Sheep!$R$351-Sheep!$N$249                                )&lt;=0),"WeanStd","")
&amp;                   IF(AND((O$33-Sheep!$R$352-Sheep!$N$249                                )&gt;(O$33-P$33),(O$33-Sheep!$R$352-Sheep!$N$249                                )&lt;=0),"WeanAlt1","")
&amp;                   IF(AND((O$33-Sheep!$R$353-Sheep!$N$249                                )&gt;(O$33-P$33),(O$33-Sheep!$R$353-Sheep!$N$249                                )&lt;=0),"WeanAlt2","")
&amp;IFERROR(IF(AND((O$33-O38                                                                                     )&gt;(O$33-P$33),(O$33-O38                                                                                     )&lt;=0),"Join-"    &amp;O37,""),"")
&amp;IFERROR(IF(AND((O$33-O38-INDEX(Sheep!$V$358:$V$365,O37,1))&gt;(O$33-P$33),(O$33-O38-INDEX(Sheep!$V$358:$V$365,O37,1))&lt;=0),"Scan-"  &amp;O37,""),"")
&amp;IFERROR(IF(AND((O$33-O38-150                                                                            )&gt;(O$33-P$33),(O$33-O38-150                                                                             )&lt;=0),"Birth-" &amp;O37,""),"")
&amp;IFERROR(IF(AND((O$33-O38-150-Sheep!$R$351                                           )&gt;(O$33-P$33),(O$33-O38-150-Sheep!$R$351                                            )&lt;=0),"Wean-"&amp;O37,""),"")
&amp;IFERROR(IF(AND((O$33-O38-150-Sheep!$R$352                                           )&gt;(O$33-P$33),(O$33-O38-150-Sheep!$R$352                                            )&lt;=0),"Alt1-"   &amp;O37,""),"")
&amp;IFERROR(IF(AND((O$33-O38-150-Sheep!$R$353                                           )&gt;(O$33-P$33),(O$33-O38-150-Sheep!$R$353                                            )&lt;=0),"Alt2-"   &amp;O37,""),"")</f>
        <v/>
      </c>
      <c r="P39" s="274" t="str">
        <f xml:space="preserve">                    IF(AND((P$33                                  -Sheep!$N$249                               )&gt;(P$33-Q$33),(P$33                                  -Sheep!$N$249                                )&lt;=0),"Born","")
&amp;                   IF(AND((P$33-Sheep!$R$351-Sheep!$N$249                                )&gt;(P$33-Q$33),(P$33-Sheep!$R$351-Sheep!$N$249                                )&lt;=0),"WeanStd","")
&amp;                   IF(AND((P$33-Sheep!$R$352-Sheep!$N$249                                )&gt;(P$33-Q$33),(P$33-Sheep!$R$352-Sheep!$N$249                                )&lt;=0),"WeanAlt1","")
&amp;                   IF(AND((P$33-Sheep!$R$353-Sheep!$N$249                                )&gt;(P$33-Q$33),(P$33-Sheep!$R$353-Sheep!$N$249                                )&lt;=0),"WeanAlt2","")
&amp;IFERROR(IF(AND((P$33-P38                                                                                     )&gt;(P$33-Q$33),(P$33-P38                                                                                     )&lt;=0),"Join-"    &amp;P37,""),"")
&amp;IFERROR(IF(AND((P$33-P38-INDEX(Sheep!$V$358:$V$365,P37,1))&gt;(P$33-Q$33),(P$33-P38-INDEX(Sheep!$V$358:$V$365,P37,1))&lt;=0),"Scan-"  &amp;P37,""),"")
&amp;IFERROR(IF(AND((P$33-P38-150                                                                            )&gt;(P$33-Q$33),(P$33-P38-150                                                                             )&lt;=0),"Birth-" &amp;P37,""),"")
&amp;IFERROR(IF(AND((P$33-P38-150-Sheep!$R$351                                           )&gt;(P$33-Q$33),(P$33-P38-150-Sheep!$R$351                                            )&lt;=0),"Wean-"&amp;P37,""),"")
&amp;IFERROR(IF(AND((P$33-P38-150-Sheep!$R$352                                           )&gt;(P$33-Q$33),(P$33-P38-150-Sheep!$R$352                                            )&lt;=0),"Alt1-"   &amp;P37,""),"")
&amp;IFERROR(IF(AND((P$33-P38-150-Sheep!$R$353                                           )&gt;(P$33-Q$33),(P$33-P38-150-Sheep!$R$353                                            )&lt;=0),"Alt2-"   &amp;P37,""),"")</f>
        <v/>
      </c>
      <c r="Q39" s="274" t="str">
        <f xml:space="preserve">                    IF(AND((Q$33                                  -Sheep!$N$249                               )&gt;(Q$33-R$33),(Q$33                                  -Sheep!$N$249                                )&lt;=0),"Born","")
&amp;                   IF(AND((Q$33-Sheep!$R$351-Sheep!$N$249                                )&gt;(Q$33-R$33),(Q$33-Sheep!$R$351-Sheep!$N$249                                )&lt;=0),"WeanStd","")
&amp;                   IF(AND((Q$33-Sheep!$R$352-Sheep!$N$249                                )&gt;(Q$33-R$33),(Q$33-Sheep!$R$352-Sheep!$N$249                                )&lt;=0),"WeanAlt1","")
&amp;                   IF(AND((Q$33-Sheep!$R$353-Sheep!$N$249                                )&gt;(Q$33-R$33),(Q$33-Sheep!$R$353-Sheep!$N$249                                )&lt;=0),"WeanAlt2","")
&amp;IFERROR(IF(AND((Q$33-Q38                                                                                     )&gt;(Q$33-R$33),(Q$33-Q38                                                                                     )&lt;=0),"Join-"    &amp;Q37,""),"")
&amp;IFERROR(IF(AND((Q$33-Q38-INDEX(Sheep!$V$358:$V$365,Q37,1))&gt;(Q$33-R$33),(Q$33-Q38-INDEX(Sheep!$V$358:$V$365,Q37,1))&lt;=0),"Scan-"  &amp;Q37,""),"")
&amp;IFERROR(IF(AND((Q$33-Q38-150                                                                            )&gt;(Q$33-R$33),(Q$33-Q38-150                                                                             )&lt;=0),"Birth-" &amp;Q37,""),"")
&amp;IFERROR(IF(AND((Q$33-Q38-150-Sheep!$R$351                                           )&gt;(Q$33-R$33),(Q$33-Q38-150-Sheep!$R$351                                            )&lt;=0),"Wean-"&amp;Q37,""),"")
&amp;IFERROR(IF(AND((Q$33-Q38-150-Sheep!$R$352                                           )&gt;(Q$33-R$33),(Q$33-Q38-150-Sheep!$R$352                                            )&lt;=0),"Alt1-"   &amp;Q37,""),"")
&amp;IFERROR(IF(AND((Q$33-Q38-150-Sheep!$R$353                                           )&gt;(Q$33-R$33),(Q$33-Q38-150-Sheep!$R$353                                            )&lt;=0),"Alt2-"   &amp;Q37,""),"")</f>
        <v/>
      </c>
      <c r="R39" s="274" t="str">
        <f xml:space="preserve">                    IF(AND((R$33                                  -Sheep!$N$249                               )&gt;(R$33-S$33),(R$33                                  -Sheep!$N$249                                )&lt;=0),"Born","")
&amp;                   IF(AND((R$33-Sheep!$R$351-Sheep!$N$249                                )&gt;(R$33-S$33),(R$33-Sheep!$R$351-Sheep!$N$249                                )&lt;=0),"WeanStd","")
&amp;                   IF(AND((R$33-Sheep!$R$352-Sheep!$N$249                                )&gt;(R$33-S$33),(R$33-Sheep!$R$352-Sheep!$N$249                                )&lt;=0),"WeanAlt1","")
&amp;                   IF(AND((R$33-Sheep!$R$353-Sheep!$N$249                                )&gt;(R$33-S$33),(R$33-Sheep!$R$353-Sheep!$N$249                                )&lt;=0),"WeanAlt2","")
&amp;IFERROR(IF(AND((R$33-R38                                                                                     )&gt;(R$33-S$33),(R$33-R38                                                                                     )&lt;=0),"Join-"    &amp;R37,""),"")
&amp;IFERROR(IF(AND((R$33-R38-INDEX(Sheep!$V$358:$V$365,R37,1))&gt;(R$33-S$33),(R$33-R38-INDEX(Sheep!$V$358:$V$365,R37,1))&lt;=0),"Scan-"  &amp;R37,""),"")
&amp;IFERROR(IF(AND((R$33-R38-150                                                                            )&gt;(R$33-S$33),(R$33-R38-150                                                                             )&lt;=0),"Birth-" &amp;R37,""),"")
&amp;IFERROR(IF(AND((R$33-R38-150-Sheep!$R$351                                           )&gt;(R$33-S$33),(R$33-R38-150-Sheep!$R$351                                            )&lt;=0),"Wean-"&amp;R37,""),"")
&amp;IFERROR(IF(AND((R$33-R38-150-Sheep!$R$352                                           )&gt;(R$33-S$33),(R$33-R38-150-Sheep!$R$352                                            )&lt;=0),"Alt1-"   &amp;R37,""),"")
&amp;IFERROR(IF(AND((R$33-R38-150-Sheep!$R$353                                           )&gt;(R$33-S$33),(R$33-R38-150-Sheep!$R$353                                            )&lt;=0),"Alt2-"   &amp;R37,""),"")</f>
        <v/>
      </c>
      <c r="S39" s="274" t="str">
        <f xml:space="preserve">                    IF(AND((S$33                                  -Sheep!$N$249                               )&gt;(S$33-T$33),(S$33                                  -Sheep!$N$249                                )&lt;=0),"Born","")
&amp;                   IF(AND((S$33-Sheep!$R$351-Sheep!$N$249                                )&gt;(S$33-T$33),(S$33-Sheep!$R$351-Sheep!$N$249                                )&lt;=0),"WeanStd","")
&amp;                   IF(AND((S$33-Sheep!$R$352-Sheep!$N$249                                )&gt;(S$33-T$33),(S$33-Sheep!$R$352-Sheep!$N$249                                )&lt;=0),"WeanAlt1","")
&amp;                   IF(AND((S$33-Sheep!$R$353-Sheep!$N$249                                )&gt;(S$33-T$33),(S$33-Sheep!$R$353-Sheep!$N$249                                )&lt;=0),"WeanAlt2","")
&amp;IFERROR(IF(AND((S$33-S38                                                                                     )&gt;(S$33-T$33),(S$33-S38                                                                                     )&lt;=0),"Join-"    &amp;S37,""),"")
&amp;IFERROR(IF(AND((S$33-S38-INDEX(Sheep!$V$358:$V$365,S37,1))&gt;(S$33-T$33),(S$33-S38-INDEX(Sheep!$V$358:$V$365,S37,1))&lt;=0),"Scan-"  &amp;S37,""),"")
&amp;IFERROR(IF(AND((S$33-S38-150                                                                            )&gt;(S$33-T$33),(S$33-S38-150                                                                             )&lt;=0),"Birth-" &amp;S37,""),"")
&amp;IFERROR(IF(AND((S$33-S38-150-Sheep!$R$351                                           )&gt;(S$33-T$33),(S$33-S38-150-Sheep!$R$351                                            )&lt;=0),"Wean-"&amp;S37,""),"")
&amp;IFERROR(IF(AND((S$33-S38-150-Sheep!$R$352                                           )&gt;(S$33-T$33),(S$33-S38-150-Sheep!$R$352                                            )&lt;=0),"Alt1-"   &amp;S37,""),"")
&amp;IFERROR(IF(AND((S$33-S38-150-Sheep!$R$353                                           )&gt;(S$33-T$33),(S$33-S38-150-Sheep!$R$353                                            )&lt;=0),"Alt2-"   &amp;S37,""),"")</f>
        <v/>
      </c>
      <c r="T39" s="274" t="str">
        <f xml:space="preserve">                    IF(AND((T$33                                  -Sheep!$N$249                               )&gt;(T$33-U$33),(T$33                                  -Sheep!$N$249                                )&lt;=0),"Born","")
&amp;                   IF(AND((T$33-Sheep!$R$351-Sheep!$N$249                                )&gt;(T$33-U$33),(T$33-Sheep!$R$351-Sheep!$N$249                                )&lt;=0),"WeanStd","")
&amp;                   IF(AND((T$33-Sheep!$R$352-Sheep!$N$249                                )&gt;(T$33-U$33),(T$33-Sheep!$R$352-Sheep!$N$249                                )&lt;=0),"WeanAlt1","")
&amp;                   IF(AND((T$33-Sheep!$R$353-Sheep!$N$249                                )&gt;(T$33-U$33),(T$33-Sheep!$R$353-Sheep!$N$249                                )&lt;=0),"WeanAlt2","")
&amp;IFERROR(IF(AND((T$33-T38                                                                                     )&gt;(T$33-U$33),(T$33-T38                                                                                     )&lt;=0),"Join-"    &amp;T37,""),"")
&amp;IFERROR(IF(AND((T$33-T38-INDEX(Sheep!$V$358:$V$365,T37,1))&gt;(T$33-U$33),(T$33-T38-INDEX(Sheep!$V$358:$V$365,T37,1))&lt;=0),"Scan-"  &amp;T37,""),"")
&amp;IFERROR(IF(AND((T$33-T38-150                                                                            )&gt;(T$33-U$33),(T$33-T38-150                                                                             )&lt;=0),"Birth-" &amp;T37,""),"")
&amp;IFERROR(IF(AND((T$33-T38-150-Sheep!$R$351                                           )&gt;(T$33-U$33),(T$33-T38-150-Sheep!$R$351                                            )&lt;=0),"Wean-"&amp;T37,""),"")
&amp;IFERROR(IF(AND((T$33-T38-150-Sheep!$R$352                                           )&gt;(T$33-U$33),(T$33-T38-150-Sheep!$R$352                                            )&lt;=0),"Alt1-"   &amp;T37,""),"")
&amp;IFERROR(IF(AND((T$33-T38-150-Sheep!$R$353                                           )&gt;(T$33-U$33),(T$33-T38-150-Sheep!$R$353                                            )&lt;=0),"Alt2-"   &amp;T37,""),"")</f>
        <v/>
      </c>
      <c r="U39" s="274" t="str">
        <f xml:space="preserve">                    IF(AND((U$33                                  -Sheep!$N$249                               )&gt;(U$33-V$33),(U$33                                  -Sheep!$N$249                                )&lt;=0),"Born","")
&amp;                   IF(AND((U$33-Sheep!$R$351-Sheep!$N$249                                )&gt;(U$33-V$33),(U$33-Sheep!$R$351-Sheep!$N$249                                )&lt;=0),"WeanStd","")
&amp;                   IF(AND((U$33-Sheep!$R$352-Sheep!$N$249                                )&gt;(U$33-V$33),(U$33-Sheep!$R$352-Sheep!$N$249                                )&lt;=0),"WeanAlt1","")
&amp;                   IF(AND((U$33-Sheep!$R$353-Sheep!$N$249                                )&gt;(U$33-V$33),(U$33-Sheep!$R$353-Sheep!$N$249                                )&lt;=0),"WeanAlt2","")
&amp;IFERROR(IF(AND((U$33-U38                                                                                     )&gt;(U$33-V$33),(U$33-U38                                                                                     )&lt;=0),"Join-"    &amp;U37,""),"")
&amp;IFERROR(IF(AND((U$33-U38-INDEX(Sheep!$V$358:$V$365,U37,1))&gt;(U$33-V$33),(U$33-U38-INDEX(Sheep!$V$358:$V$365,U37,1))&lt;=0),"Scan-"  &amp;U37,""),"")
&amp;IFERROR(IF(AND((U$33-U38-150                                                                            )&gt;(U$33-V$33),(U$33-U38-150                                                                             )&lt;=0),"Birth-" &amp;U37,""),"")
&amp;IFERROR(IF(AND((U$33-U38-150-Sheep!$R$351                                           )&gt;(U$33-V$33),(U$33-U38-150-Sheep!$R$351                                            )&lt;=0),"Wean-"&amp;U37,""),"")
&amp;IFERROR(IF(AND((U$33-U38-150-Sheep!$R$352                                           )&gt;(U$33-V$33),(U$33-U38-150-Sheep!$R$352                                            )&lt;=0),"Alt1-"   &amp;U37,""),"")
&amp;IFERROR(IF(AND((U$33-U38-150-Sheep!$R$353                                           )&gt;(U$33-V$33),(U$33-U38-150-Sheep!$R$353                                            )&lt;=0),"Alt2-"   &amp;U37,""),"")</f>
        <v/>
      </c>
      <c r="V39" s="274" t="str">
        <f xml:space="preserve">                    IF(AND((V$33                                  -Sheep!$N$249                               )&gt;(V$33-W$33),(V$33                                  -Sheep!$N$249                                )&lt;=0),"Born","")
&amp;                   IF(AND((V$33-Sheep!$R$351-Sheep!$N$249                                )&gt;(V$33-W$33),(V$33-Sheep!$R$351-Sheep!$N$249                                )&lt;=0),"WeanStd","")
&amp;                   IF(AND((V$33-Sheep!$R$352-Sheep!$N$249                                )&gt;(V$33-W$33),(V$33-Sheep!$R$352-Sheep!$N$249                                )&lt;=0),"WeanAlt1","")
&amp;                   IF(AND((V$33-Sheep!$R$353-Sheep!$N$249                                )&gt;(V$33-W$33),(V$33-Sheep!$R$353-Sheep!$N$249                                )&lt;=0),"WeanAlt2","")
&amp;IFERROR(IF(AND((V$33-V38                                                                                     )&gt;(V$33-W$33),(V$33-V38                                                                                     )&lt;=0),"Join-"    &amp;V37,""),"")
&amp;IFERROR(IF(AND((V$33-V38-INDEX(Sheep!$V$358:$V$365,V37,1))&gt;(V$33-W$33),(V$33-V38-INDEX(Sheep!$V$358:$V$365,V37,1))&lt;=0),"Scan-"  &amp;V37,""),"")
&amp;IFERROR(IF(AND((V$33-V38-150                                                                            )&gt;(V$33-W$33),(V$33-V38-150                                                                             )&lt;=0),"Birth-" &amp;V37,""),"")
&amp;IFERROR(IF(AND((V$33-V38-150-Sheep!$R$351                                           )&gt;(V$33-W$33),(V$33-V38-150-Sheep!$R$351                                            )&lt;=0),"Wean-"&amp;V37,""),"")
&amp;IFERROR(IF(AND((V$33-V38-150-Sheep!$R$352                                           )&gt;(V$33-W$33),(V$33-V38-150-Sheep!$R$352                                            )&lt;=0),"Alt1-"   &amp;V37,""),"")
&amp;IFERROR(IF(AND((V$33-V38-150-Sheep!$R$353                                           )&gt;(V$33-W$33),(V$33-V38-150-Sheep!$R$353                                            )&lt;=0),"Alt2-"   &amp;V37,""),"")</f>
        <v/>
      </c>
      <c r="W39" s="274" t="str">
        <f xml:space="preserve">                    IF(AND((W$33                                  -Sheep!$N$249                               )&gt;(W$33-X$33),(W$33                                  -Sheep!$N$249                                )&lt;=0),"Born","")
&amp;                   IF(AND((W$33-Sheep!$R$351-Sheep!$N$249                                )&gt;(W$33-X$33),(W$33-Sheep!$R$351-Sheep!$N$249                                )&lt;=0),"WeanStd","")
&amp;                   IF(AND((W$33-Sheep!$R$352-Sheep!$N$249                                )&gt;(W$33-X$33),(W$33-Sheep!$R$352-Sheep!$N$249                                )&lt;=0),"WeanAlt1","")
&amp;                   IF(AND((W$33-Sheep!$R$353-Sheep!$N$249                                )&gt;(W$33-X$33),(W$33-Sheep!$R$353-Sheep!$N$249                                )&lt;=0),"WeanAlt2","")
&amp;IFERROR(IF(AND((W$33-W38                                                                                     )&gt;(W$33-X$33),(W$33-W38                                                                                     )&lt;=0),"Join-"    &amp;W37,""),"")
&amp;IFERROR(IF(AND((W$33-W38-INDEX(Sheep!$V$358:$V$365,W37,1))&gt;(W$33-X$33),(W$33-W38-INDEX(Sheep!$V$358:$V$365,W37,1))&lt;=0),"Scan-"  &amp;W37,""),"")
&amp;IFERROR(IF(AND((W$33-W38-150                                                                            )&gt;(W$33-X$33),(W$33-W38-150                                                                             )&lt;=0),"Birth-" &amp;W37,""),"")
&amp;IFERROR(IF(AND((W$33-W38-150-Sheep!$R$351                                           )&gt;(W$33-X$33),(W$33-W38-150-Sheep!$R$351                                            )&lt;=0),"Wean-"&amp;W37,""),"")
&amp;IFERROR(IF(AND((W$33-W38-150-Sheep!$R$352                                           )&gt;(W$33-X$33),(W$33-W38-150-Sheep!$R$352                                            )&lt;=0),"Alt1-"   &amp;W37,""),"")
&amp;IFERROR(IF(AND((W$33-W38-150-Sheep!$R$353                                           )&gt;(W$33-X$33),(W$33-W38-150-Sheep!$R$353                                            )&lt;=0),"Alt2-"   &amp;W37,""),"")</f>
        <v/>
      </c>
      <c r="X39" s="274" t="str">
        <f xml:space="preserve">                    IF(AND((X$33                                  -Sheep!$N$249                               )&gt;(X$33-Y$33),(X$33                                  -Sheep!$N$249                                )&lt;=0),"Born","")
&amp;                   IF(AND((X$33-Sheep!$R$351-Sheep!$N$249                                )&gt;(X$33-Y$33),(X$33-Sheep!$R$351-Sheep!$N$249                                )&lt;=0),"WeanStd","")
&amp;                   IF(AND((X$33-Sheep!$R$352-Sheep!$N$249                                )&gt;(X$33-Y$33),(X$33-Sheep!$R$352-Sheep!$N$249                                )&lt;=0),"WeanAlt1","")
&amp;                   IF(AND((X$33-Sheep!$R$353-Sheep!$N$249                                )&gt;(X$33-Y$33),(X$33-Sheep!$R$353-Sheep!$N$249                                )&lt;=0),"WeanAlt2","")
&amp;IFERROR(IF(AND((X$33-X38                                                                                     )&gt;(X$33-Y$33),(X$33-X38                                                                                     )&lt;=0),"Join-"    &amp;X37,""),"")
&amp;IFERROR(IF(AND((X$33-X38-INDEX(Sheep!$V$358:$V$365,X37,1))&gt;(X$33-Y$33),(X$33-X38-INDEX(Sheep!$V$358:$V$365,X37,1))&lt;=0),"Scan-"  &amp;X37,""),"")
&amp;IFERROR(IF(AND((X$33-X38-150                                                                            )&gt;(X$33-Y$33),(X$33-X38-150                                                                             )&lt;=0),"Birth-" &amp;X37,""),"")
&amp;IFERROR(IF(AND((X$33-X38-150-Sheep!$R$351                                           )&gt;(X$33-Y$33),(X$33-X38-150-Sheep!$R$351                                            )&lt;=0),"Wean-"&amp;X37,""),"")
&amp;IFERROR(IF(AND((X$33-X38-150-Sheep!$R$352                                           )&gt;(X$33-Y$33),(X$33-X38-150-Sheep!$R$352                                            )&lt;=0),"Alt1-"   &amp;X37,""),"")
&amp;IFERROR(IF(AND((X$33-X38-150-Sheep!$R$353                                           )&gt;(X$33-Y$33),(X$33-X38-150-Sheep!$R$353                                            )&lt;=0),"Alt2-"   &amp;X37,""),"")</f>
        <v/>
      </c>
      <c r="Y39" s="274" t="str">
        <f xml:space="preserve">                    IF(AND((Y$33                                  -Sheep!$N$249                               )&gt;(Y$33-Z$33),(Y$33                                  -Sheep!$N$249                                )&lt;=0),"Born","")
&amp;                   IF(AND((Y$33-Sheep!$R$351-Sheep!$N$249                                )&gt;(Y$33-Z$33),(Y$33-Sheep!$R$351-Sheep!$N$249                                )&lt;=0),"WeanStd","")
&amp;                   IF(AND((Y$33-Sheep!$R$352-Sheep!$N$249                                )&gt;(Y$33-Z$33),(Y$33-Sheep!$R$352-Sheep!$N$249                                )&lt;=0),"WeanAlt1","")
&amp;                   IF(AND((Y$33-Sheep!$R$353-Sheep!$N$249                                )&gt;(Y$33-Z$33),(Y$33-Sheep!$R$353-Sheep!$N$249                                )&lt;=0),"WeanAlt2","")
&amp;IFERROR(IF(AND((Y$33-Y38                                                                                     )&gt;(Y$33-Z$33),(Y$33-Y38                                                                                     )&lt;=0),"Join-"    &amp;Y37,""),"")
&amp;IFERROR(IF(AND((Y$33-Y38-INDEX(Sheep!$V$358:$V$365,Y37,1))&gt;(Y$33-Z$33),(Y$33-Y38-INDEX(Sheep!$V$358:$V$365,Y37,1))&lt;=0),"Scan-"  &amp;Y37,""),"")
&amp;IFERROR(IF(AND((Y$33-Y38-150                                                                            )&gt;(Y$33-Z$33),(Y$33-Y38-150                                                                             )&lt;=0),"Birth-" &amp;Y37,""),"")
&amp;IFERROR(IF(AND((Y$33-Y38-150-Sheep!$R$351                                           )&gt;(Y$33-Z$33),(Y$33-Y38-150-Sheep!$R$351                                            )&lt;=0),"Wean-"&amp;Y37,""),"")
&amp;IFERROR(IF(AND((Y$33-Y38-150-Sheep!$R$352                                           )&gt;(Y$33-Z$33),(Y$33-Y38-150-Sheep!$R$352                                            )&lt;=0),"Alt1-"   &amp;Y37,""),"")
&amp;IFERROR(IF(AND((Y$33-Y38-150-Sheep!$R$353                                           )&gt;(Y$33-Z$33),(Y$33-Y38-150-Sheep!$R$353                                            )&lt;=0),"Alt2-"   &amp;Y37,""),"")</f>
        <v/>
      </c>
      <c r="Z39" s="274" t="str">
        <f xml:space="preserve">                    IF(AND((Z$33                                  -Sheep!$N$249                               )&gt;(Z$33-AA$33),(Z$33                                  -Sheep!$N$249                                )&lt;=0),"Born","")
&amp;                   IF(AND((Z$33-Sheep!$R$351-Sheep!$N$249                                )&gt;(Z$33-AA$33),(Z$33-Sheep!$R$351-Sheep!$N$249                                )&lt;=0),"WeanStd","")
&amp;                   IF(AND((Z$33-Sheep!$R$352-Sheep!$N$249                                )&gt;(Z$33-AA$33),(Z$33-Sheep!$R$352-Sheep!$N$249                                )&lt;=0),"WeanAlt1","")
&amp;                   IF(AND((Z$33-Sheep!$R$353-Sheep!$N$249                                )&gt;(Z$33-AA$33),(Z$33-Sheep!$R$353-Sheep!$N$249                                )&lt;=0),"WeanAlt2","")
&amp;IFERROR(IF(AND((Z$33-Z38                                                                                     )&gt;(Z$33-AA$33),(Z$33-Z38                                                                                     )&lt;=0),"Join-"    &amp;Z37,""),"")
&amp;IFERROR(IF(AND((Z$33-Z38-INDEX(Sheep!$V$358:$V$365,Z37,1))&gt;(Z$33-AA$33),(Z$33-Z38-INDEX(Sheep!$V$358:$V$365,Z37,1))&lt;=0),"Scan-"  &amp;Z37,""),"")
&amp;IFERROR(IF(AND((Z$33-Z38-150                                                                            )&gt;(Z$33-AA$33),(Z$33-Z38-150                                                                             )&lt;=0),"Birth-" &amp;Z37,""),"")
&amp;IFERROR(IF(AND((Z$33-Z38-150-Sheep!$R$351                                           )&gt;(Z$33-AA$33),(Z$33-Z38-150-Sheep!$R$351                                            )&lt;=0),"Wean-"&amp;Z37,""),"")
&amp;IFERROR(IF(AND((Z$33-Z38-150-Sheep!$R$352                                           )&gt;(Z$33-AA$33),(Z$33-Z38-150-Sheep!$R$352                                            )&lt;=0),"Alt1-"   &amp;Z37,""),"")
&amp;IFERROR(IF(AND((Z$33-Z38-150-Sheep!$R$353                                           )&gt;(Z$33-AA$33),(Z$33-Z38-150-Sheep!$R$353                                            )&lt;=0),"Alt2-"   &amp;Z37,""),"")</f>
        <v/>
      </c>
      <c r="AA39" s="274" t="str">
        <f xml:space="preserve">                    IF(AND((AA$33                                  -Sheep!$N$249                               )&gt;(AA$33-AB$33),(AA$33                                  -Sheep!$N$249                                )&lt;=0),"Born","")
&amp;                   IF(AND((AA$33-Sheep!$R$351-Sheep!$N$249                                )&gt;(AA$33-AB$33),(AA$33-Sheep!$R$351-Sheep!$N$249                                )&lt;=0),"WeanStd","")
&amp;                   IF(AND((AA$33-Sheep!$R$352-Sheep!$N$249                                )&gt;(AA$33-AB$33),(AA$33-Sheep!$R$352-Sheep!$N$249                                )&lt;=0),"WeanAlt1","")
&amp;                   IF(AND((AA$33-Sheep!$R$353-Sheep!$N$249                                )&gt;(AA$33-AB$33),(AA$33-Sheep!$R$353-Sheep!$N$249                                )&lt;=0),"WeanAlt2","")
&amp;IFERROR(IF(AND((AA$33-AA38                                                                                     )&gt;(AA$33-AB$33),(AA$33-AA38                                                                                     )&lt;=0),"Join-"    &amp;AA37,""),"")
&amp;IFERROR(IF(AND((AA$33-AA38-INDEX(Sheep!$V$358:$V$365,AA37,1))&gt;(AA$33-AB$33),(AA$33-AA38-INDEX(Sheep!$V$358:$V$365,AA37,1))&lt;=0),"Scan-"  &amp;AA37,""),"")
&amp;IFERROR(IF(AND((AA$33-AA38-150                                                                            )&gt;(AA$33-AB$33),(AA$33-AA38-150                                                                             )&lt;=0),"Birth-" &amp;AA37,""),"")
&amp;IFERROR(IF(AND((AA$33-AA38-150-Sheep!$R$351                                           )&gt;(AA$33-AB$33),(AA$33-AA38-150-Sheep!$R$351                                            )&lt;=0),"Wean-"&amp;AA37,""),"")
&amp;IFERROR(IF(AND((AA$33-AA38-150-Sheep!$R$352                                           )&gt;(AA$33-AB$33),(AA$33-AA38-150-Sheep!$R$352                                            )&lt;=0),"Alt1-"   &amp;AA37,""),"")
&amp;IFERROR(IF(AND((AA$33-AA38-150-Sheep!$R$353                                           )&gt;(AA$33-AB$33),(AA$33-AA38-150-Sheep!$R$353                                            )&lt;=0),"Alt2-"   &amp;AA37,""),"")</f>
        <v/>
      </c>
      <c r="AB39" s="274" t="str">
        <f xml:space="preserve">                    IF(AND((AB$33                                  -Sheep!$N$249                               )&gt;(AB$33-AC$33),(AB$33                                  -Sheep!$N$249                                )&lt;=0),"Born","")
&amp;                   IF(AND((AB$33-Sheep!$R$351-Sheep!$N$249                                )&gt;(AB$33-AC$33),(AB$33-Sheep!$R$351-Sheep!$N$249                                )&lt;=0),"WeanStd","")
&amp;                   IF(AND((AB$33-Sheep!$R$352-Sheep!$N$249                                )&gt;(AB$33-AC$33),(AB$33-Sheep!$R$352-Sheep!$N$249                                )&lt;=0),"WeanAlt1","")
&amp;                   IF(AND((AB$33-Sheep!$R$353-Sheep!$N$249                                )&gt;(AB$33-AC$33),(AB$33-Sheep!$R$353-Sheep!$N$249                                )&lt;=0),"WeanAlt2","")
&amp;IFERROR(IF(AND((AB$33-AB38                                                                                     )&gt;(AB$33-AC$33),(AB$33-AB38                                                                                     )&lt;=0),"Join-"    &amp;AB37,""),"")
&amp;IFERROR(IF(AND((AB$33-AB38-INDEX(Sheep!$V$358:$V$365,AB37,1))&gt;(AB$33-AC$33),(AB$33-AB38-INDEX(Sheep!$V$358:$V$365,AB37,1))&lt;=0),"Scan-"  &amp;AB37,""),"")
&amp;IFERROR(IF(AND((AB$33-AB38-150                                                                            )&gt;(AB$33-AC$33),(AB$33-AB38-150                                                                             )&lt;=0),"Birth-" &amp;AB37,""),"")
&amp;IFERROR(IF(AND((AB$33-AB38-150-Sheep!$R$351                                           )&gt;(AB$33-AC$33),(AB$33-AB38-150-Sheep!$R$351                                            )&lt;=0),"Wean-"&amp;AB37,""),"")
&amp;IFERROR(IF(AND((AB$33-AB38-150-Sheep!$R$352                                           )&gt;(AB$33-AC$33),(AB$33-AB38-150-Sheep!$R$352                                            )&lt;=0),"Alt1-"   &amp;AB37,""),"")
&amp;IFERROR(IF(AND((AB$33-AB38-150-Sheep!$R$353                                           )&gt;(AB$33-AC$33),(AB$33-AB38-150-Sheep!$R$353                                            )&lt;=0),"Alt2-"   &amp;AB37,""),"")</f>
        <v/>
      </c>
      <c r="AC39" s="274" t="str">
        <f xml:space="preserve">                    IF(AND((AC$33                                  -Sheep!$N$249                               )&gt;(AC$33-AD$33),(AC$33                                  -Sheep!$N$249                                )&lt;=0),"Born","")
&amp;                   IF(AND((AC$33-Sheep!$R$351-Sheep!$N$249                                )&gt;(AC$33-AD$33),(AC$33-Sheep!$R$351-Sheep!$N$249                                )&lt;=0),"WeanStd","")
&amp;                   IF(AND((AC$33-Sheep!$R$352-Sheep!$N$249                                )&gt;(AC$33-AD$33),(AC$33-Sheep!$R$352-Sheep!$N$249                                )&lt;=0),"WeanAlt1","")
&amp;                   IF(AND((AC$33-Sheep!$R$353-Sheep!$N$249                                )&gt;(AC$33-AD$33),(AC$33-Sheep!$R$353-Sheep!$N$249                                )&lt;=0),"WeanAlt2","")
&amp;IFERROR(IF(AND((AC$33-AC38                                                                                     )&gt;(AC$33-AD$33),(AC$33-AC38                                                                                     )&lt;=0),"Join-"    &amp;AC37,""),"")
&amp;IFERROR(IF(AND((AC$33-AC38-INDEX(Sheep!$V$358:$V$365,AC37,1))&gt;(AC$33-AD$33),(AC$33-AC38-INDEX(Sheep!$V$358:$V$365,AC37,1))&lt;=0),"Scan-"  &amp;AC37,""),"")
&amp;IFERROR(IF(AND((AC$33-AC38-150                                                                            )&gt;(AC$33-AD$33),(AC$33-AC38-150                                                                             )&lt;=0),"Birth-" &amp;AC37,""),"")
&amp;IFERROR(IF(AND((AC$33-AC38-150-Sheep!$R$351                                           )&gt;(AC$33-AD$33),(AC$33-AC38-150-Sheep!$R$351                                            )&lt;=0),"Wean-"&amp;AC37,""),"")
&amp;IFERROR(IF(AND((AC$33-AC38-150-Sheep!$R$352                                           )&gt;(AC$33-AD$33),(AC$33-AC38-150-Sheep!$R$352                                            )&lt;=0),"Alt1-"   &amp;AC37,""),"")
&amp;IFERROR(IF(AND((AC$33-AC38-150-Sheep!$R$353                                           )&gt;(AC$33-AD$33),(AC$33-AC38-150-Sheep!$R$353                                            )&lt;=0),"Alt2-"   &amp;AC37,""),"")</f>
        <v/>
      </c>
      <c r="AD39" s="274" t="str">
        <f xml:space="preserve">                    IF(AND((AD$33                                  -Sheep!$N$249                               )&gt;(AD$33-AE$33),(AD$33                                  -Sheep!$N$249                                )&lt;=0),"Born","")
&amp;                   IF(AND((AD$33-Sheep!$R$351-Sheep!$N$249                                )&gt;(AD$33-AE$33),(AD$33-Sheep!$R$351-Sheep!$N$249                                )&lt;=0),"WeanStd","")
&amp;                   IF(AND((AD$33-Sheep!$R$352-Sheep!$N$249                                )&gt;(AD$33-AE$33),(AD$33-Sheep!$R$352-Sheep!$N$249                                )&lt;=0),"WeanAlt1","")
&amp;                   IF(AND((AD$33-Sheep!$R$353-Sheep!$N$249                                )&gt;(AD$33-AE$33),(AD$33-Sheep!$R$353-Sheep!$N$249                                )&lt;=0),"WeanAlt2","")
&amp;IFERROR(IF(AND((AD$33-AD38                                                                                     )&gt;(AD$33-AE$33),(AD$33-AD38                                                                                     )&lt;=0),"Join-"    &amp;AD37,""),"")
&amp;IFERROR(IF(AND((AD$33-AD38-INDEX(Sheep!$V$358:$V$365,AD37,1))&gt;(AD$33-AE$33),(AD$33-AD38-INDEX(Sheep!$V$358:$V$365,AD37,1))&lt;=0),"Scan-"  &amp;AD37,""),"")
&amp;IFERROR(IF(AND((AD$33-AD38-150                                                                            )&gt;(AD$33-AE$33),(AD$33-AD38-150                                                                             )&lt;=0),"Birth-" &amp;AD37,""),"")
&amp;IFERROR(IF(AND((AD$33-AD38-150-Sheep!$R$351                                           )&gt;(AD$33-AE$33),(AD$33-AD38-150-Sheep!$R$351                                            )&lt;=0),"Wean-"&amp;AD37,""),"")
&amp;IFERROR(IF(AND((AD$33-AD38-150-Sheep!$R$352                                           )&gt;(AD$33-AE$33),(AD$33-AD38-150-Sheep!$R$352                                            )&lt;=0),"Alt1-"   &amp;AD37,""),"")
&amp;IFERROR(IF(AND((AD$33-AD38-150-Sheep!$R$353                                           )&gt;(AD$33-AE$33),(AD$33-AD38-150-Sheep!$R$353                                            )&lt;=0),"Alt2-"   &amp;AD37,""),"")</f>
        <v/>
      </c>
      <c r="AE39" s="274" t="str">
        <f xml:space="preserve">                    IF(AND((AE$33                                  -Sheep!$N$249                               )&gt;(AE$33-AF$33),(AE$33                                  -Sheep!$N$249                                )&lt;=0),"Born","")
&amp;                   IF(AND((AE$33-Sheep!$R$351-Sheep!$N$249                                )&gt;(AE$33-AF$33),(AE$33-Sheep!$R$351-Sheep!$N$249                                )&lt;=0),"WeanStd","")
&amp;                   IF(AND((AE$33-Sheep!$R$352-Sheep!$N$249                                )&gt;(AE$33-AF$33),(AE$33-Sheep!$R$352-Sheep!$N$249                                )&lt;=0),"WeanAlt1","")
&amp;                   IF(AND((AE$33-Sheep!$R$353-Sheep!$N$249                                )&gt;(AE$33-AF$33),(AE$33-Sheep!$R$353-Sheep!$N$249                                )&lt;=0),"WeanAlt2","")
&amp;IFERROR(IF(AND((AE$33-AE38                                                                                     )&gt;(AE$33-AF$33),(AE$33-AE38                                                                                     )&lt;=0),"Join-"    &amp;AE37,""),"")
&amp;IFERROR(IF(AND((AE$33-AE38-INDEX(Sheep!$V$358:$V$365,AE37,1))&gt;(AE$33-AF$33),(AE$33-AE38-INDEX(Sheep!$V$358:$V$365,AE37,1))&lt;=0),"Scan-"  &amp;AE37,""),"")
&amp;IFERROR(IF(AND((AE$33-AE38-150                                                                            )&gt;(AE$33-AF$33),(AE$33-AE38-150                                                                             )&lt;=0),"Birth-" &amp;AE37,""),"")
&amp;IFERROR(IF(AND((AE$33-AE38-150-Sheep!$R$351                                           )&gt;(AE$33-AF$33),(AE$33-AE38-150-Sheep!$R$351                                            )&lt;=0),"Wean-"&amp;AE37,""),"")
&amp;IFERROR(IF(AND((AE$33-AE38-150-Sheep!$R$352                                           )&gt;(AE$33-AF$33),(AE$33-AE38-150-Sheep!$R$352                                            )&lt;=0),"Alt1-"   &amp;AE37,""),"")
&amp;IFERROR(IF(AND((AE$33-AE38-150-Sheep!$R$353                                           )&gt;(AE$33-AF$33),(AE$33-AE38-150-Sheep!$R$353                                            )&lt;=0),"Alt2-"   &amp;AE37,""),"")</f>
        <v/>
      </c>
      <c r="AF39" s="274" t="str">
        <f xml:space="preserve">                    IF(AND((AF$33                                  -Sheep!$N$249                               )&gt;(AF$33-AG$33),(AF$33                                  -Sheep!$N$249                                )&lt;=0),"Born","")
&amp;                   IF(AND((AF$33-Sheep!$R$351-Sheep!$N$249                                )&gt;(AF$33-AG$33),(AF$33-Sheep!$R$351-Sheep!$N$249                                )&lt;=0),"WeanStd","")
&amp;                   IF(AND((AF$33-Sheep!$R$352-Sheep!$N$249                                )&gt;(AF$33-AG$33),(AF$33-Sheep!$R$352-Sheep!$N$249                                )&lt;=0),"WeanAlt1","")
&amp;                   IF(AND((AF$33-Sheep!$R$353-Sheep!$N$249                                )&gt;(AF$33-AG$33),(AF$33-Sheep!$R$353-Sheep!$N$249                                )&lt;=0),"WeanAlt2","")
&amp;IFERROR(IF(AND((AF$33-AF38                                                                                     )&gt;(AF$33-AG$33),(AF$33-AF38                                                                                     )&lt;=0),"Join-"    &amp;AF37,""),"")
&amp;IFERROR(IF(AND((AF$33-AF38-INDEX(Sheep!$V$358:$V$365,AF37,1))&gt;(AF$33-AG$33),(AF$33-AF38-INDEX(Sheep!$V$358:$V$365,AF37,1))&lt;=0),"Scan-"  &amp;AF37,""),"")
&amp;IFERROR(IF(AND((AF$33-AF38-150                                                                            )&gt;(AF$33-AG$33),(AF$33-AF38-150                                                                             )&lt;=0),"Birth-" &amp;AF37,""),"")
&amp;IFERROR(IF(AND((AF$33-AF38-150-Sheep!$R$351                                           )&gt;(AF$33-AG$33),(AF$33-AF38-150-Sheep!$R$351                                            )&lt;=0),"Wean-"&amp;AF37,""),"")
&amp;IFERROR(IF(AND((AF$33-AF38-150-Sheep!$R$352                                           )&gt;(AF$33-AG$33),(AF$33-AF38-150-Sheep!$R$352                                            )&lt;=0),"Alt1-"   &amp;AF37,""),"")
&amp;IFERROR(IF(AND((AF$33-AF38-150-Sheep!$R$353                                           )&gt;(AF$33-AG$33),(AF$33-AF38-150-Sheep!$R$353                                            )&lt;=0),"Alt2-"   &amp;AF37,""),"")</f>
        <v/>
      </c>
      <c r="AG39" s="274" t="str">
        <f xml:space="preserve">                    IF(AND((AG$33                                  -Sheep!$N$249                               )&gt;(AG$33-AH$33),(AG$33                                  -Sheep!$N$249                                )&lt;=0),"Born","")
&amp;                   IF(AND((AG$33-Sheep!$R$351-Sheep!$N$249                                )&gt;(AG$33-AH$33),(AG$33-Sheep!$R$351-Sheep!$N$249                                )&lt;=0),"WeanStd","")
&amp;                   IF(AND((AG$33-Sheep!$R$352-Sheep!$N$249                                )&gt;(AG$33-AH$33),(AG$33-Sheep!$R$352-Sheep!$N$249                                )&lt;=0),"WeanAlt1","")
&amp;                   IF(AND((AG$33-Sheep!$R$353-Sheep!$N$249                                )&gt;(AG$33-AH$33),(AG$33-Sheep!$R$353-Sheep!$N$249                                )&lt;=0),"WeanAlt2","")
&amp;IFERROR(IF(AND((AG$33-AG38                                                                                     )&gt;(AG$33-AH$33),(AG$33-AG38                                                                                     )&lt;=0),"Join-"    &amp;AG37,""),"")
&amp;IFERROR(IF(AND((AG$33-AG38-INDEX(Sheep!$V$358:$V$365,AG37,1))&gt;(AG$33-AH$33),(AG$33-AG38-INDEX(Sheep!$V$358:$V$365,AG37,1))&lt;=0),"Scan-"  &amp;AG37,""),"")
&amp;IFERROR(IF(AND((AG$33-AG38-150                                                                            )&gt;(AG$33-AH$33),(AG$33-AG38-150                                                                             )&lt;=0),"Birth-" &amp;AG37,""),"")
&amp;IFERROR(IF(AND((AG$33-AG38-150-Sheep!$R$351                                           )&gt;(AG$33-AH$33),(AG$33-AG38-150-Sheep!$R$351                                            )&lt;=0),"Wean-"&amp;AG37,""),"")
&amp;IFERROR(IF(AND((AG$33-AG38-150-Sheep!$R$352                                           )&gt;(AG$33-AH$33),(AG$33-AG38-150-Sheep!$R$352                                            )&lt;=0),"Alt1-"   &amp;AG37,""),"")
&amp;IFERROR(IF(AND((AG$33-AG38-150-Sheep!$R$353                                           )&gt;(AG$33-AH$33),(AG$33-AG38-150-Sheep!$R$353                                            )&lt;=0),"Alt2-"   &amp;AG37,""),"")</f>
        <v/>
      </c>
      <c r="AH39" s="274" t="str">
        <f xml:space="preserve">                    IF(AND((AH$33                                  -Sheep!$N$249                               )&gt;(AH$33-AI$33),(AH$33                                  -Sheep!$N$249                                )&lt;=0),"Born","")
&amp;                   IF(AND((AH$33-Sheep!$R$351-Sheep!$N$249                                )&gt;(AH$33-AI$33),(AH$33-Sheep!$R$351-Sheep!$N$249                                )&lt;=0),"WeanStd","")
&amp;                   IF(AND((AH$33-Sheep!$R$352-Sheep!$N$249                                )&gt;(AH$33-AI$33),(AH$33-Sheep!$R$352-Sheep!$N$249                                )&lt;=0),"WeanAlt1","")
&amp;                   IF(AND((AH$33-Sheep!$R$353-Sheep!$N$249                                )&gt;(AH$33-AI$33),(AH$33-Sheep!$R$353-Sheep!$N$249                                )&lt;=0),"WeanAlt2","")
&amp;IFERROR(IF(AND((AH$33-AH38                                                                                     )&gt;(AH$33-AI$33),(AH$33-AH38                                                                                     )&lt;=0),"Join-"    &amp;AH37,""),"")
&amp;IFERROR(IF(AND((AH$33-AH38-INDEX(Sheep!$V$358:$V$365,AH37,1))&gt;(AH$33-AI$33),(AH$33-AH38-INDEX(Sheep!$V$358:$V$365,AH37,1))&lt;=0),"Scan-"  &amp;AH37,""),"")
&amp;IFERROR(IF(AND((AH$33-AH38-150                                                                            )&gt;(AH$33-AI$33),(AH$33-AH38-150                                                                             )&lt;=0),"Birth-" &amp;AH37,""),"")
&amp;IFERROR(IF(AND((AH$33-AH38-150-Sheep!$R$351                                           )&gt;(AH$33-AI$33),(AH$33-AH38-150-Sheep!$R$351                                            )&lt;=0),"Wean-"&amp;AH37,""),"")
&amp;IFERROR(IF(AND((AH$33-AH38-150-Sheep!$R$352                                           )&gt;(AH$33-AI$33),(AH$33-AH38-150-Sheep!$R$352                                            )&lt;=0),"Alt1-"   &amp;AH37,""),"")
&amp;IFERROR(IF(AND((AH$33-AH38-150-Sheep!$R$353                                           )&gt;(AH$33-AI$33),(AH$33-AH38-150-Sheep!$R$353                                            )&lt;=0),"Alt2-"   &amp;AH37,""),"")</f>
        <v/>
      </c>
      <c r="AI39" s="274" t="str">
        <f xml:space="preserve">                    IF(AND((AI$33                                  -Sheep!$N$249                               )&gt;(AI$33-AJ$33),(AI$33                                  -Sheep!$N$249                                )&lt;=0),"Born","")
&amp;                   IF(AND((AI$33-Sheep!$R$351-Sheep!$N$249                                )&gt;(AI$33-AJ$33),(AI$33-Sheep!$R$351-Sheep!$N$249                                )&lt;=0),"WeanStd","")
&amp;                   IF(AND((AI$33-Sheep!$R$352-Sheep!$N$249                                )&gt;(AI$33-AJ$33),(AI$33-Sheep!$R$352-Sheep!$N$249                                )&lt;=0),"WeanAlt1","")
&amp;                   IF(AND((AI$33-Sheep!$R$353-Sheep!$N$249                                )&gt;(AI$33-AJ$33),(AI$33-Sheep!$R$353-Sheep!$N$249                                )&lt;=0),"WeanAlt2","")
&amp;IFERROR(IF(AND((AI$33-AI38                                                                                     )&gt;(AI$33-AJ$33),(AI$33-AI38                                                                                     )&lt;=0),"Join-"    &amp;AI37,""),"")
&amp;IFERROR(IF(AND((AI$33-AI38-INDEX(Sheep!$V$358:$V$365,AI37,1))&gt;(AI$33-AJ$33),(AI$33-AI38-INDEX(Sheep!$V$358:$V$365,AI37,1))&lt;=0),"Scan-"  &amp;AI37,""),"")
&amp;IFERROR(IF(AND((AI$33-AI38-150                                                                            )&gt;(AI$33-AJ$33),(AI$33-AI38-150                                                                             )&lt;=0),"Birth-" &amp;AI37,""),"")
&amp;IFERROR(IF(AND((AI$33-AI38-150-Sheep!$R$351                                           )&gt;(AI$33-AJ$33),(AI$33-AI38-150-Sheep!$R$351                                            )&lt;=0),"Wean-"&amp;AI37,""),"")
&amp;IFERROR(IF(AND((AI$33-AI38-150-Sheep!$R$352                                           )&gt;(AI$33-AJ$33),(AI$33-AI38-150-Sheep!$R$352                                            )&lt;=0),"Alt1-"   &amp;AI37,""),"")
&amp;IFERROR(IF(AND((AI$33-AI38-150-Sheep!$R$353                                           )&gt;(AI$33-AJ$33),(AI$33-AI38-150-Sheep!$R$353                                            )&lt;=0),"Alt2-"   &amp;AI37,""),"")</f>
        <v>Born</v>
      </c>
      <c r="AJ39" s="274" t="str">
        <f xml:space="preserve">                    IF(AND((AJ$33                                  -Sheep!$N$249                               )&gt;(AJ$33-AK$33),(AJ$33                                  -Sheep!$N$249                                )&lt;=0),"Born","")
&amp;                   IF(AND((AJ$33-Sheep!$R$351-Sheep!$N$249                                )&gt;(AJ$33-AK$33),(AJ$33-Sheep!$R$351-Sheep!$N$249                                )&lt;=0),"WeanStd","")
&amp;                   IF(AND((AJ$33-Sheep!$R$352-Sheep!$N$249                                )&gt;(AJ$33-AK$33),(AJ$33-Sheep!$R$352-Sheep!$N$249                                )&lt;=0),"WeanAlt1","")
&amp;                   IF(AND((AJ$33-Sheep!$R$353-Sheep!$N$249                                )&gt;(AJ$33-AK$33),(AJ$33-Sheep!$R$353-Sheep!$N$249                                )&lt;=0),"WeanAlt2","")
&amp;IFERROR(IF(AND((AJ$33-AJ38                                                                                     )&gt;(AJ$33-AK$33),(AJ$33-AJ38                                                                                     )&lt;=0),"Join-"    &amp;AJ37,""),"")
&amp;IFERROR(IF(AND((AJ$33-AJ38-INDEX(Sheep!$V$358:$V$365,AJ37,1))&gt;(AJ$33-AK$33),(AJ$33-AJ38-INDEX(Sheep!$V$358:$V$365,AJ37,1))&lt;=0),"Scan-"  &amp;AJ37,""),"")
&amp;IFERROR(IF(AND((AJ$33-AJ38-150                                                                            )&gt;(AJ$33-AK$33),(AJ$33-AJ38-150                                                                             )&lt;=0),"Birth-" &amp;AJ37,""),"")
&amp;IFERROR(IF(AND((AJ$33-AJ38-150-Sheep!$R$351                                           )&gt;(AJ$33-AK$33),(AJ$33-AJ38-150-Sheep!$R$351                                            )&lt;=0),"Wean-"&amp;AJ37,""),"")
&amp;IFERROR(IF(AND((AJ$33-AJ38-150-Sheep!$R$352                                           )&gt;(AJ$33-AK$33),(AJ$33-AJ38-150-Sheep!$R$352                                            )&lt;=0),"Alt1-"   &amp;AJ37,""),"")
&amp;IFERROR(IF(AND((AJ$33-AJ38-150-Sheep!$R$353                                           )&gt;(AJ$33-AK$33),(AJ$33-AJ38-150-Sheep!$R$353                                            )&lt;=0),"Alt2-"   &amp;AJ37,""),"")</f>
        <v/>
      </c>
      <c r="AK39" s="274" t="str">
        <f xml:space="preserve">                    IF(AND((AK$33                                  -Sheep!$N$249                               )&gt;(AK$33-AL$33),(AK$33                                  -Sheep!$N$249                                )&lt;=0),"Born","")
&amp;                   IF(AND((AK$33-Sheep!$R$351-Sheep!$N$249                                )&gt;(AK$33-AL$33),(AK$33-Sheep!$R$351-Sheep!$N$249                                )&lt;=0),"WeanStd","")
&amp;                   IF(AND((AK$33-Sheep!$R$352-Sheep!$N$249                                )&gt;(AK$33-AL$33),(AK$33-Sheep!$R$352-Sheep!$N$249                                )&lt;=0),"WeanAlt1","")
&amp;                   IF(AND((AK$33-Sheep!$R$353-Sheep!$N$249                                )&gt;(AK$33-AL$33),(AK$33-Sheep!$R$353-Sheep!$N$249                                )&lt;=0),"WeanAlt2","")
&amp;IFERROR(IF(AND((AK$33-AK38                                                                                     )&gt;(AK$33-AL$33),(AK$33-AK38                                                                                     )&lt;=0),"Join-"    &amp;AK37,""),"")
&amp;IFERROR(IF(AND((AK$33-AK38-INDEX(Sheep!$V$358:$V$365,AK37,1))&gt;(AK$33-AL$33),(AK$33-AK38-INDEX(Sheep!$V$358:$V$365,AK37,1))&lt;=0),"Scan-"  &amp;AK37,""),"")
&amp;IFERROR(IF(AND((AK$33-AK38-150                                                                            )&gt;(AK$33-AL$33),(AK$33-AK38-150                                                                             )&lt;=0),"Birth-" &amp;AK37,""),"")
&amp;IFERROR(IF(AND((AK$33-AK38-150-Sheep!$R$351                                           )&gt;(AK$33-AL$33),(AK$33-AK38-150-Sheep!$R$351                                            )&lt;=0),"Wean-"&amp;AK37,""),"")
&amp;IFERROR(IF(AND((AK$33-AK38-150-Sheep!$R$352                                           )&gt;(AK$33-AL$33),(AK$33-AK38-150-Sheep!$R$352                                            )&lt;=0),"Alt1-"   &amp;AK37,""),"")
&amp;IFERROR(IF(AND((AK$33-AK38-150-Sheep!$R$353                                           )&gt;(AK$33-AL$33),(AK$33-AK38-150-Sheep!$R$353                                            )&lt;=0),"Alt2-"   &amp;AK37,""),"")</f>
        <v/>
      </c>
      <c r="AL39" s="274" t="str">
        <f xml:space="preserve">                    IF(AND((AL$33                                  -Sheep!$N$249                               )&gt;(AL$33-AM$33),(AL$33                                  -Sheep!$N$249                                )&lt;=0),"Born","")
&amp;                   IF(AND((AL$33-Sheep!$R$351-Sheep!$N$249                                )&gt;(AL$33-AM$33),(AL$33-Sheep!$R$351-Sheep!$N$249                                )&lt;=0),"WeanStd","")
&amp;                   IF(AND((AL$33-Sheep!$R$352-Sheep!$N$249                                )&gt;(AL$33-AM$33),(AL$33-Sheep!$R$352-Sheep!$N$249                                )&lt;=0),"WeanAlt1","")
&amp;                   IF(AND((AL$33-Sheep!$R$353-Sheep!$N$249                                )&gt;(AL$33-AM$33),(AL$33-Sheep!$R$353-Sheep!$N$249                                )&lt;=0),"WeanAlt2","")
&amp;IFERROR(IF(AND((AL$33-AL38                                                                                     )&gt;(AL$33-AM$33),(AL$33-AL38                                                                                     )&lt;=0),"Join-"    &amp;AL37,""),"")
&amp;IFERROR(IF(AND((AL$33-AL38-INDEX(Sheep!$V$358:$V$365,AL37,1))&gt;(AL$33-AM$33),(AL$33-AL38-INDEX(Sheep!$V$358:$V$365,AL37,1))&lt;=0),"Scan-"  &amp;AL37,""),"")
&amp;IFERROR(IF(AND((AL$33-AL38-150                                                                            )&gt;(AL$33-AM$33),(AL$33-AL38-150                                                                             )&lt;=0),"Birth-" &amp;AL37,""),"")
&amp;IFERROR(IF(AND((AL$33-AL38-150-Sheep!$R$351                                           )&gt;(AL$33-AM$33),(AL$33-AL38-150-Sheep!$R$351                                            )&lt;=0),"Wean-"&amp;AL37,""),"")
&amp;IFERROR(IF(AND((AL$33-AL38-150-Sheep!$R$352                                           )&gt;(AL$33-AM$33),(AL$33-AL38-150-Sheep!$R$352                                            )&lt;=0),"Alt1-"   &amp;AL37,""),"")
&amp;IFERROR(IF(AND((AL$33-AL38-150-Sheep!$R$353                                           )&gt;(AL$33-AM$33),(AL$33-AL38-150-Sheep!$R$353                                            )&lt;=0),"Alt2-"   &amp;AL37,""),"")</f>
        <v/>
      </c>
      <c r="AM39" s="274" t="str">
        <f xml:space="preserve">                    IF(AND((AM$33                                  -Sheep!$N$249                               )&gt;(AM$33-AN$33),(AM$33                                  -Sheep!$N$249                                )&lt;=0),"Born","")
&amp;                   IF(AND((AM$33-Sheep!$R$351-Sheep!$N$249                                )&gt;(AM$33-AN$33),(AM$33-Sheep!$R$351-Sheep!$N$249                                )&lt;=0),"WeanStd","")
&amp;                   IF(AND((AM$33-Sheep!$R$352-Sheep!$N$249                                )&gt;(AM$33-AN$33),(AM$33-Sheep!$R$352-Sheep!$N$249                                )&lt;=0),"WeanAlt1","")
&amp;                   IF(AND((AM$33-Sheep!$R$353-Sheep!$N$249                                )&gt;(AM$33-AN$33),(AM$33-Sheep!$R$353-Sheep!$N$249                                )&lt;=0),"WeanAlt2","")
&amp;IFERROR(IF(AND((AM$33-AM38                                                                                     )&gt;(AM$33-AN$33),(AM$33-AM38                                                                                     )&lt;=0),"Join-"    &amp;AM37,""),"")
&amp;IFERROR(IF(AND((AM$33-AM38-INDEX(Sheep!$V$358:$V$365,AM37,1))&gt;(AM$33-AN$33),(AM$33-AM38-INDEX(Sheep!$V$358:$V$365,AM37,1))&lt;=0),"Scan-"  &amp;AM37,""),"")
&amp;IFERROR(IF(AND((AM$33-AM38-150                                                                            )&gt;(AM$33-AN$33),(AM$33-AM38-150                                                                             )&lt;=0),"Birth-" &amp;AM37,""),"")
&amp;IFERROR(IF(AND((AM$33-AM38-150-Sheep!$R$351                                           )&gt;(AM$33-AN$33),(AM$33-AM38-150-Sheep!$R$351                                            )&lt;=0),"Wean-"&amp;AM37,""),"")
&amp;IFERROR(IF(AND((AM$33-AM38-150-Sheep!$R$352                                           )&gt;(AM$33-AN$33),(AM$33-AM38-150-Sheep!$R$352                                            )&lt;=0),"Alt1-"   &amp;AM37,""),"")
&amp;IFERROR(IF(AND((AM$33-AM38-150-Sheep!$R$353                                           )&gt;(AM$33-AN$33),(AM$33-AM38-150-Sheep!$R$353                                            )&lt;=0),"Alt2-"   &amp;AM37,""),"")</f>
        <v/>
      </c>
      <c r="AN39" s="274" t="str">
        <f xml:space="preserve">                    IF(AND((AN$33                                  -Sheep!$N$249                               )&gt;(AN$33-AO$33),(AN$33                                  -Sheep!$N$249                                )&lt;=0),"Born","")
&amp;                   IF(AND((AN$33-Sheep!$R$351-Sheep!$N$249                                )&gt;(AN$33-AO$33),(AN$33-Sheep!$R$351-Sheep!$N$249                                )&lt;=0),"WeanStd","")
&amp;                   IF(AND((AN$33-Sheep!$R$352-Sheep!$N$249                                )&gt;(AN$33-AO$33),(AN$33-Sheep!$R$352-Sheep!$N$249                                )&lt;=0),"WeanAlt1","")
&amp;                   IF(AND((AN$33-Sheep!$R$353-Sheep!$N$249                                )&gt;(AN$33-AO$33),(AN$33-Sheep!$R$353-Sheep!$N$249                                )&lt;=0),"WeanAlt2","")
&amp;IFERROR(IF(AND((AN$33-AN38                                                                                     )&gt;(AN$33-AO$33),(AN$33-AN38                                                                                     )&lt;=0),"Join-"    &amp;AN37,""),"")
&amp;IFERROR(IF(AND((AN$33-AN38-INDEX(Sheep!$V$358:$V$365,AN37,1))&gt;(AN$33-AO$33),(AN$33-AN38-INDEX(Sheep!$V$358:$V$365,AN37,1))&lt;=0),"Scan-"  &amp;AN37,""),"")
&amp;IFERROR(IF(AND((AN$33-AN38-150                                                                            )&gt;(AN$33-AO$33),(AN$33-AN38-150                                                                             )&lt;=0),"Birth-" &amp;AN37,""),"")
&amp;IFERROR(IF(AND((AN$33-AN38-150-Sheep!$R$351                                           )&gt;(AN$33-AO$33),(AN$33-AN38-150-Sheep!$R$351                                            )&lt;=0),"Wean-"&amp;AN37,""),"")
&amp;IFERROR(IF(AND((AN$33-AN38-150-Sheep!$R$352                                           )&gt;(AN$33-AO$33),(AN$33-AN38-150-Sheep!$R$352                                            )&lt;=0),"Alt1-"   &amp;AN37,""),"")
&amp;IFERROR(IF(AND((AN$33-AN38-150-Sheep!$R$353                                           )&gt;(AN$33-AO$33),(AN$33-AN38-150-Sheep!$R$353                                            )&lt;=0),"Alt2-"   &amp;AN37,""),"")</f>
        <v/>
      </c>
      <c r="AO39" s="274" t="str">
        <f xml:space="preserve">                    IF(AND((AO$33                                  -Sheep!$N$249                               )&gt;(AO$33-AP$33),(AO$33                                  -Sheep!$N$249                                )&lt;=0),"Born","")
&amp;                   IF(AND((AO$33-Sheep!$R$351-Sheep!$N$249                                )&gt;(AO$33-AP$33),(AO$33-Sheep!$R$351-Sheep!$N$249                                )&lt;=0),"WeanStd","")
&amp;                   IF(AND((AO$33-Sheep!$R$352-Sheep!$N$249                                )&gt;(AO$33-AP$33),(AO$33-Sheep!$R$352-Sheep!$N$249                                )&lt;=0),"WeanAlt1","")
&amp;                   IF(AND((AO$33-Sheep!$R$353-Sheep!$N$249                                )&gt;(AO$33-AP$33),(AO$33-Sheep!$R$353-Sheep!$N$249                                )&lt;=0),"WeanAlt2","")
&amp;IFERROR(IF(AND((AO$33-AO38                                                                                     )&gt;(AO$33-AP$33),(AO$33-AO38                                                                                     )&lt;=0),"Join-"    &amp;AO37,""),"")
&amp;IFERROR(IF(AND((AO$33-AO38-INDEX(Sheep!$V$358:$V$365,AO37,1))&gt;(AO$33-AP$33),(AO$33-AO38-INDEX(Sheep!$V$358:$V$365,AO37,1))&lt;=0),"Scan-"  &amp;AO37,""),"")
&amp;IFERROR(IF(AND((AO$33-AO38-150                                                                            )&gt;(AO$33-AP$33),(AO$33-AO38-150                                                                             )&lt;=0),"Birth-" &amp;AO37,""),"")
&amp;IFERROR(IF(AND((AO$33-AO38-150-Sheep!$R$351                                           )&gt;(AO$33-AP$33),(AO$33-AO38-150-Sheep!$R$351                                            )&lt;=0),"Wean-"&amp;AO37,""),"")
&amp;IFERROR(IF(AND((AO$33-AO38-150-Sheep!$R$352                                           )&gt;(AO$33-AP$33),(AO$33-AO38-150-Sheep!$R$352                                            )&lt;=0),"Alt1-"   &amp;AO37,""),"")
&amp;IFERROR(IF(AND((AO$33-AO38-150-Sheep!$R$353                                           )&gt;(AO$33-AP$33),(AO$33-AO38-150-Sheep!$R$353                                            )&lt;=0),"Alt2-"   &amp;AO37,""),"")</f>
        <v/>
      </c>
      <c r="AP39" s="274" t="str">
        <f xml:space="preserve">                    IF(AND((AP$33                                  -Sheep!$N$249                               )&gt;(AP$33-AQ$33),(AP$33                                  -Sheep!$N$249                                )&lt;=0),"Born","")
&amp;                   IF(AND((AP$33-Sheep!$R$351-Sheep!$N$249                                )&gt;(AP$33-AQ$33),(AP$33-Sheep!$R$351-Sheep!$N$249                                )&lt;=0),"WeanStd","")
&amp;                   IF(AND((AP$33-Sheep!$R$352-Sheep!$N$249                                )&gt;(AP$33-AQ$33),(AP$33-Sheep!$R$352-Sheep!$N$249                                )&lt;=0),"WeanAlt1","")
&amp;                   IF(AND((AP$33-Sheep!$R$353-Sheep!$N$249                                )&gt;(AP$33-AQ$33),(AP$33-Sheep!$R$353-Sheep!$N$249                                )&lt;=0),"WeanAlt2","")
&amp;IFERROR(IF(AND((AP$33-AP38                                                                                     )&gt;(AP$33-AQ$33),(AP$33-AP38                                                                                     )&lt;=0),"Join-"    &amp;AP37,""),"")
&amp;IFERROR(IF(AND((AP$33-AP38-INDEX(Sheep!$V$358:$V$365,AP37,1))&gt;(AP$33-AQ$33),(AP$33-AP38-INDEX(Sheep!$V$358:$V$365,AP37,1))&lt;=0),"Scan-"  &amp;AP37,""),"")
&amp;IFERROR(IF(AND((AP$33-AP38-150                                                                            )&gt;(AP$33-AQ$33),(AP$33-AP38-150                                                                             )&lt;=0),"Birth-" &amp;AP37,""),"")
&amp;IFERROR(IF(AND((AP$33-AP38-150-Sheep!$R$351                                           )&gt;(AP$33-AQ$33),(AP$33-AP38-150-Sheep!$R$351                                            )&lt;=0),"Wean-"&amp;AP37,""),"")
&amp;IFERROR(IF(AND((AP$33-AP38-150-Sheep!$R$352                                           )&gt;(AP$33-AQ$33),(AP$33-AP38-150-Sheep!$R$352                                            )&lt;=0),"Alt1-"   &amp;AP37,""),"")
&amp;IFERROR(IF(AND((AP$33-AP38-150-Sheep!$R$353                                           )&gt;(AP$33-AQ$33),(AP$33-AP38-150-Sheep!$R$353                                            )&lt;=0),"Alt2-"   &amp;AP37,""),"")</f>
        <v/>
      </c>
      <c r="AQ39" s="274" t="str">
        <f xml:space="preserve">                    IF(AND((AQ$33                                  -Sheep!$N$249                               )&gt;(AQ$33-AR$33),(AQ$33                                  -Sheep!$N$249                                )&lt;=0),"Born","")
&amp;                   IF(AND((AQ$33-Sheep!$R$351-Sheep!$N$249                                )&gt;(AQ$33-AR$33),(AQ$33-Sheep!$R$351-Sheep!$N$249                                )&lt;=0),"WeanStd","")
&amp;                   IF(AND((AQ$33-Sheep!$R$352-Sheep!$N$249                                )&gt;(AQ$33-AR$33),(AQ$33-Sheep!$R$352-Sheep!$N$249                                )&lt;=0),"WeanAlt1","")
&amp;                   IF(AND((AQ$33-Sheep!$R$353-Sheep!$N$249                                )&gt;(AQ$33-AR$33),(AQ$33-Sheep!$R$353-Sheep!$N$249                                )&lt;=0),"WeanAlt2","")
&amp;IFERROR(IF(AND((AQ$33-AQ38                                                                                     )&gt;(AQ$33-AR$33),(AQ$33-AQ38                                                                                     )&lt;=0),"Join-"    &amp;AQ37,""),"")
&amp;IFERROR(IF(AND((AQ$33-AQ38-INDEX(Sheep!$V$358:$V$365,AQ37,1))&gt;(AQ$33-AR$33),(AQ$33-AQ38-INDEX(Sheep!$V$358:$V$365,AQ37,1))&lt;=0),"Scan-"  &amp;AQ37,""),"")
&amp;IFERROR(IF(AND((AQ$33-AQ38-150                                                                            )&gt;(AQ$33-AR$33),(AQ$33-AQ38-150                                                                             )&lt;=0),"Birth-" &amp;AQ37,""),"")
&amp;IFERROR(IF(AND((AQ$33-AQ38-150-Sheep!$R$351                                           )&gt;(AQ$33-AR$33),(AQ$33-AQ38-150-Sheep!$R$351                                            )&lt;=0),"Wean-"&amp;AQ37,""),"")
&amp;IFERROR(IF(AND((AQ$33-AQ38-150-Sheep!$R$352                                           )&gt;(AQ$33-AR$33),(AQ$33-AQ38-150-Sheep!$R$352                                            )&lt;=0),"Alt1-"   &amp;AQ37,""),"")
&amp;IFERROR(IF(AND((AQ$33-AQ38-150-Sheep!$R$353                                           )&gt;(AQ$33-AR$33),(AQ$33-AQ38-150-Sheep!$R$353                                            )&lt;=0),"Alt2-"   &amp;AQ37,""),"")</f>
        <v/>
      </c>
      <c r="AR39" s="274" t="str">
        <f xml:space="preserve">                    IF(AND((AR$33                                  -Sheep!$N$249                               )&gt;(AR$33-AS$33),(AR$33                                  -Sheep!$N$249                                )&lt;=0),"Born","")
&amp;                   IF(AND((AR$33-Sheep!$R$351-Sheep!$N$249                                )&gt;(AR$33-AS$33),(AR$33-Sheep!$R$351-Sheep!$N$249                                )&lt;=0),"WeanStd","")
&amp;                   IF(AND((AR$33-Sheep!$R$352-Sheep!$N$249                                )&gt;(AR$33-AS$33),(AR$33-Sheep!$R$352-Sheep!$N$249                                )&lt;=0),"WeanAlt1","")
&amp;                   IF(AND((AR$33-Sheep!$R$353-Sheep!$N$249                                )&gt;(AR$33-AS$33),(AR$33-Sheep!$R$353-Sheep!$N$249                                )&lt;=0),"WeanAlt2","")
&amp;IFERROR(IF(AND((AR$33-AR38                                                                                     )&gt;(AR$33-AS$33),(AR$33-AR38                                                                                     )&lt;=0),"Join-"    &amp;AR37,""),"")
&amp;IFERROR(IF(AND((AR$33-AR38-INDEX(Sheep!$V$358:$V$365,AR37,1))&gt;(AR$33-AS$33),(AR$33-AR38-INDEX(Sheep!$V$358:$V$365,AR37,1))&lt;=0),"Scan-"  &amp;AR37,""),"")
&amp;IFERROR(IF(AND((AR$33-AR38-150                                                                            )&gt;(AR$33-AS$33),(AR$33-AR38-150                                                                             )&lt;=0),"Birth-" &amp;AR37,""),"")
&amp;IFERROR(IF(AND((AR$33-AR38-150-Sheep!$R$351                                           )&gt;(AR$33-AS$33),(AR$33-AR38-150-Sheep!$R$351                                            )&lt;=0),"Wean-"&amp;AR37,""),"")
&amp;IFERROR(IF(AND((AR$33-AR38-150-Sheep!$R$352                                           )&gt;(AR$33-AS$33),(AR$33-AR38-150-Sheep!$R$352                                            )&lt;=0),"Alt1-"   &amp;AR37,""),"")
&amp;IFERROR(IF(AND((AR$33-AR38-150-Sheep!$R$353                                           )&gt;(AR$33-AS$33),(AR$33-AR38-150-Sheep!$R$353                                            )&lt;=0),"Alt2-"   &amp;AR37,""),"")</f>
        <v/>
      </c>
      <c r="AS39" s="274" t="str">
        <f xml:space="preserve">                    IF(AND((AS$33                                  -Sheep!$N$249                               )&gt;(AS$33-AT$33),(AS$33                                  -Sheep!$N$249                                )&lt;=0),"Born","")
&amp;                   IF(AND((AS$33-Sheep!$R$351-Sheep!$N$249                                )&gt;(AS$33-AT$33),(AS$33-Sheep!$R$351-Sheep!$N$249                                )&lt;=0),"WeanStd","")
&amp;                   IF(AND((AS$33-Sheep!$R$352-Sheep!$N$249                                )&gt;(AS$33-AT$33),(AS$33-Sheep!$R$352-Sheep!$N$249                                )&lt;=0),"WeanAlt1","")
&amp;                   IF(AND((AS$33-Sheep!$R$353-Sheep!$N$249                                )&gt;(AS$33-AT$33),(AS$33-Sheep!$R$353-Sheep!$N$249                                )&lt;=0),"WeanAlt2","")
&amp;IFERROR(IF(AND((AS$33-AS38                                                                                     )&gt;(AS$33-AT$33),(AS$33-AS38                                                                                     )&lt;=0),"Join-"    &amp;AS37,""),"")
&amp;IFERROR(IF(AND((AS$33-AS38-INDEX(Sheep!$V$358:$V$365,AS37,1))&gt;(AS$33-AT$33),(AS$33-AS38-INDEX(Sheep!$V$358:$V$365,AS37,1))&lt;=0),"Scan-"  &amp;AS37,""),"")
&amp;IFERROR(IF(AND((AS$33-AS38-150                                                                            )&gt;(AS$33-AT$33),(AS$33-AS38-150                                                                             )&lt;=0),"Birth-" &amp;AS37,""),"")
&amp;IFERROR(IF(AND((AS$33-AS38-150-Sheep!$R$351                                           )&gt;(AS$33-AT$33),(AS$33-AS38-150-Sheep!$R$351                                            )&lt;=0),"Wean-"&amp;AS37,""),"")
&amp;IFERROR(IF(AND((AS$33-AS38-150-Sheep!$R$352                                           )&gt;(AS$33-AT$33),(AS$33-AS38-150-Sheep!$R$352                                            )&lt;=0),"Alt1-"   &amp;AS37,""),"")
&amp;IFERROR(IF(AND((AS$33-AS38-150-Sheep!$R$353                                           )&gt;(AS$33-AT$33),(AS$33-AS38-150-Sheep!$R$353                                            )&lt;=0),"Alt2-"   &amp;AS37,""),"")</f>
        <v/>
      </c>
      <c r="AT39" s="274" t="str">
        <f xml:space="preserve">                    IF(AND((AT$33                                  -Sheep!$N$249                               )&gt;(AT$33-AU$33),(AT$33                                  -Sheep!$N$249                                )&lt;=0),"Born","")
&amp;                   IF(AND((AT$33-Sheep!$R$351-Sheep!$N$249                                )&gt;(AT$33-AU$33),(AT$33-Sheep!$R$351-Sheep!$N$249                                )&lt;=0),"WeanStd","")
&amp;                   IF(AND((AT$33-Sheep!$R$352-Sheep!$N$249                                )&gt;(AT$33-AU$33),(AT$33-Sheep!$R$352-Sheep!$N$249                                )&lt;=0),"WeanAlt1","")
&amp;                   IF(AND((AT$33-Sheep!$R$353-Sheep!$N$249                                )&gt;(AT$33-AU$33),(AT$33-Sheep!$R$353-Sheep!$N$249                                )&lt;=0),"WeanAlt2","")
&amp;IFERROR(IF(AND((AT$33-AT38                                                                                     )&gt;(AT$33-AU$33),(AT$33-AT38                                                                                     )&lt;=0),"Join-"    &amp;AT37,""),"")
&amp;IFERROR(IF(AND((AT$33-AT38-INDEX(Sheep!$V$358:$V$365,AT37,1))&gt;(AT$33-AU$33),(AT$33-AT38-INDEX(Sheep!$V$358:$V$365,AT37,1))&lt;=0),"Scan-"  &amp;AT37,""),"")
&amp;IFERROR(IF(AND((AT$33-AT38-150                                                                            )&gt;(AT$33-AU$33),(AT$33-AT38-150                                                                             )&lt;=0),"Birth-" &amp;AT37,""),"")
&amp;IFERROR(IF(AND((AT$33-AT38-150-Sheep!$R$351                                           )&gt;(AT$33-AU$33),(AT$33-AT38-150-Sheep!$R$351                                            )&lt;=0),"Wean-"&amp;AT37,""),"")
&amp;IFERROR(IF(AND((AT$33-AT38-150-Sheep!$R$352                                           )&gt;(AT$33-AU$33),(AT$33-AT38-150-Sheep!$R$352                                            )&lt;=0),"Alt1-"   &amp;AT37,""),"")
&amp;IFERROR(IF(AND((AT$33-AT38-150-Sheep!$R$353                                           )&gt;(AT$33-AU$33),(AT$33-AT38-150-Sheep!$R$353                                            )&lt;=0),"Alt2-"   &amp;AT37,""),"")</f>
        <v/>
      </c>
      <c r="AU39" s="274" t="str">
        <f xml:space="preserve">                    IF(AND((AU$33                                  -Sheep!$N$249                               )&gt;(AU$33-AV$33),(AU$33                                  -Sheep!$N$249                                )&lt;=0),"Born","")
&amp;                   IF(AND((AU$33-Sheep!$R$351-Sheep!$N$249                                )&gt;(AU$33-AV$33),(AU$33-Sheep!$R$351-Sheep!$N$249                                )&lt;=0),"WeanStd","")
&amp;                   IF(AND((AU$33-Sheep!$R$352-Sheep!$N$249                                )&gt;(AU$33-AV$33),(AU$33-Sheep!$R$352-Sheep!$N$249                                )&lt;=0),"WeanAlt1","")
&amp;                   IF(AND((AU$33-Sheep!$R$353-Sheep!$N$249                                )&gt;(AU$33-AV$33),(AU$33-Sheep!$R$353-Sheep!$N$249                                )&lt;=0),"WeanAlt2","")
&amp;IFERROR(IF(AND((AU$33-AU38                                                                                     )&gt;(AU$33-AV$33),(AU$33-AU38                                                                                     )&lt;=0),"Join-"    &amp;AU37,""),"")
&amp;IFERROR(IF(AND((AU$33-AU38-INDEX(Sheep!$V$358:$V$365,AU37,1))&gt;(AU$33-AV$33),(AU$33-AU38-INDEX(Sheep!$V$358:$V$365,AU37,1))&lt;=0),"Scan-"  &amp;AU37,""),"")
&amp;IFERROR(IF(AND((AU$33-AU38-150                                                                            )&gt;(AU$33-AV$33),(AU$33-AU38-150                                                                             )&lt;=0),"Birth-" &amp;AU37,""),"")
&amp;IFERROR(IF(AND((AU$33-AU38-150-Sheep!$R$351                                           )&gt;(AU$33-AV$33),(AU$33-AU38-150-Sheep!$R$351                                            )&lt;=0),"Wean-"&amp;AU37,""),"")
&amp;IFERROR(IF(AND((AU$33-AU38-150-Sheep!$R$352                                           )&gt;(AU$33-AV$33),(AU$33-AU38-150-Sheep!$R$352                                            )&lt;=0),"Alt1-"   &amp;AU37,""),"")
&amp;IFERROR(IF(AND((AU$33-AU38-150-Sheep!$R$353                                           )&gt;(AU$33-AV$33),(AU$33-AU38-150-Sheep!$R$353                                            )&lt;=0),"Alt2-"   &amp;AU37,""),"")</f>
        <v/>
      </c>
      <c r="AV39" s="274" t="str">
        <f xml:space="preserve">                    IF(AND((AV$33                                  -Sheep!$N$249                               )&gt;(AV$33-AW$33),(AV$33                                  -Sheep!$N$249                                )&lt;=0),"Born","")
&amp;                   IF(AND((AV$33-Sheep!$R$351-Sheep!$N$249                                )&gt;(AV$33-AW$33),(AV$33-Sheep!$R$351-Sheep!$N$249                                )&lt;=0),"WeanStd","")
&amp;                   IF(AND((AV$33-Sheep!$R$352-Sheep!$N$249                                )&gt;(AV$33-AW$33),(AV$33-Sheep!$R$352-Sheep!$N$249                                )&lt;=0),"WeanAlt1","")
&amp;                   IF(AND((AV$33-Sheep!$R$353-Sheep!$N$249                                )&gt;(AV$33-AW$33),(AV$33-Sheep!$R$353-Sheep!$N$249                                )&lt;=0),"WeanAlt2","")
&amp;IFERROR(IF(AND((AV$33-AV38                                                                                     )&gt;(AV$33-AW$33),(AV$33-AV38                                                                                     )&lt;=0),"Join-"    &amp;AV37,""),"")
&amp;IFERROR(IF(AND((AV$33-AV38-INDEX(Sheep!$V$358:$V$365,AV37,1))&gt;(AV$33-AW$33),(AV$33-AV38-INDEX(Sheep!$V$358:$V$365,AV37,1))&lt;=0),"Scan-"  &amp;AV37,""),"")
&amp;IFERROR(IF(AND((AV$33-AV38-150                                                                            )&gt;(AV$33-AW$33),(AV$33-AV38-150                                                                             )&lt;=0),"Birth-" &amp;AV37,""),"")
&amp;IFERROR(IF(AND((AV$33-AV38-150-Sheep!$R$351                                           )&gt;(AV$33-AW$33),(AV$33-AV38-150-Sheep!$R$351                                            )&lt;=0),"Wean-"&amp;AV37,""),"")
&amp;IFERROR(IF(AND((AV$33-AV38-150-Sheep!$R$352                                           )&gt;(AV$33-AW$33),(AV$33-AV38-150-Sheep!$R$352                                            )&lt;=0),"Alt1-"   &amp;AV37,""),"")
&amp;IFERROR(IF(AND((AV$33-AV38-150-Sheep!$R$353                                           )&gt;(AV$33-AW$33),(AV$33-AV38-150-Sheep!$R$353                                            )&lt;=0),"Alt2-"   &amp;AV37,""),"")</f>
        <v>WeanStd</v>
      </c>
      <c r="AW39" s="274" t="str">
        <f xml:space="preserve">                    IF(AND((AW$33                                  -Sheep!$N$249                               )&gt;(AW$33-AX$33),(AW$33                                  -Sheep!$N$249                                )&lt;=0),"Born","")
&amp;                   IF(AND((AW$33-Sheep!$R$351-Sheep!$N$249                                )&gt;(AW$33-AX$33),(AW$33-Sheep!$R$351-Sheep!$N$249                                )&lt;=0),"WeanStd","")
&amp;                   IF(AND((AW$33-Sheep!$R$352-Sheep!$N$249                                )&gt;(AW$33-AX$33),(AW$33-Sheep!$R$352-Sheep!$N$249                                )&lt;=0),"WeanAlt1","")
&amp;                   IF(AND((AW$33-Sheep!$R$353-Sheep!$N$249                                )&gt;(AW$33-AX$33),(AW$33-Sheep!$R$353-Sheep!$N$249                                )&lt;=0),"WeanAlt2","")
&amp;IFERROR(IF(AND((AW$33-AW38                                                                                     )&gt;(AW$33-AX$33),(AW$33-AW38                                                                                     )&lt;=0),"Join-"    &amp;AW37,""),"")
&amp;IFERROR(IF(AND((AW$33-AW38-INDEX(Sheep!$V$358:$V$365,AW37,1))&gt;(AW$33-AX$33),(AW$33-AW38-INDEX(Sheep!$V$358:$V$365,AW37,1))&lt;=0),"Scan-"  &amp;AW37,""),"")
&amp;IFERROR(IF(AND((AW$33-AW38-150                                                                            )&gt;(AW$33-AX$33),(AW$33-AW38-150                                                                             )&lt;=0),"Birth-" &amp;AW37,""),"")
&amp;IFERROR(IF(AND((AW$33-AW38-150-Sheep!$R$351                                           )&gt;(AW$33-AX$33),(AW$33-AW38-150-Sheep!$R$351                                            )&lt;=0),"Wean-"&amp;AW37,""),"")
&amp;IFERROR(IF(AND((AW$33-AW38-150-Sheep!$R$352                                           )&gt;(AW$33-AX$33),(AW$33-AW38-150-Sheep!$R$352                                            )&lt;=0),"Alt1-"   &amp;AW37,""),"")
&amp;IFERROR(IF(AND((AW$33-AW38-150-Sheep!$R$353                                           )&gt;(AW$33-AX$33),(AW$33-AW38-150-Sheep!$R$353                                            )&lt;=0),"Alt2-"   &amp;AW37,""),"")</f>
        <v/>
      </c>
      <c r="AX39" s="274" t="str">
        <f xml:space="preserve">                    IF(AND((AX$33                                  -Sheep!$N$249                               )&gt;(AX$33-AY$33),(AX$33                                  -Sheep!$N$249                                )&lt;=0),"Born","")
&amp;                   IF(AND((AX$33-Sheep!$R$351-Sheep!$N$249                                )&gt;(AX$33-AY$33),(AX$33-Sheep!$R$351-Sheep!$N$249                                )&lt;=0),"WeanStd","")
&amp;                   IF(AND((AX$33-Sheep!$R$352-Sheep!$N$249                                )&gt;(AX$33-AY$33),(AX$33-Sheep!$R$352-Sheep!$N$249                                )&lt;=0),"WeanAlt1","")
&amp;                   IF(AND((AX$33-Sheep!$R$353-Sheep!$N$249                                )&gt;(AX$33-AY$33),(AX$33-Sheep!$R$353-Sheep!$N$249                                )&lt;=0),"WeanAlt2","")
&amp;IFERROR(IF(AND((AX$33-AX38                                                                                     )&gt;(AX$33-AY$33),(AX$33-AX38                                                                                     )&lt;=0),"Join-"    &amp;AX37,""),"")
&amp;IFERROR(IF(AND((AX$33-AX38-INDEX(Sheep!$V$358:$V$365,AX37,1))&gt;(AX$33-AY$33),(AX$33-AX38-INDEX(Sheep!$V$358:$V$365,AX37,1))&lt;=0),"Scan-"  &amp;AX37,""),"")
&amp;IFERROR(IF(AND((AX$33-AX38-150                                                                            )&gt;(AX$33-AY$33),(AX$33-AX38-150                                                                             )&lt;=0),"Birth-" &amp;AX37,""),"")
&amp;IFERROR(IF(AND((AX$33-AX38-150-Sheep!$R$351                                           )&gt;(AX$33-AY$33),(AX$33-AX38-150-Sheep!$R$351                                            )&lt;=0),"Wean-"&amp;AX37,""),"")
&amp;IFERROR(IF(AND((AX$33-AX38-150-Sheep!$R$352                                           )&gt;(AX$33-AY$33),(AX$33-AX38-150-Sheep!$R$352                                            )&lt;=0),"Alt1-"   &amp;AX37,""),"")
&amp;IFERROR(IF(AND((AX$33-AX38-150-Sheep!$R$353                                           )&gt;(AX$33-AY$33),(AX$33-AX38-150-Sheep!$R$353                                            )&lt;=0),"Alt2-"   &amp;AX37,""),"")</f>
        <v/>
      </c>
      <c r="AY39" s="274" t="str">
        <f xml:space="preserve">                    IF(AND((AY$33                                  -Sheep!$N$249                               )&gt;(AY$33-AZ$33),(AY$33                                  -Sheep!$N$249                                )&lt;=0),"Born","")
&amp;                   IF(AND((AY$33-Sheep!$R$351-Sheep!$N$249                                )&gt;(AY$33-AZ$33),(AY$33-Sheep!$R$351-Sheep!$N$249                                )&lt;=0),"WeanStd","")
&amp;                   IF(AND((AY$33-Sheep!$R$352-Sheep!$N$249                                )&gt;(AY$33-AZ$33),(AY$33-Sheep!$R$352-Sheep!$N$249                                )&lt;=0),"WeanAlt1","")
&amp;                   IF(AND((AY$33-Sheep!$R$353-Sheep!$N$249                                )&gt;(AY$33-AZ$33),(AY$33-Sheep!$R$353-Sheep!$N$249                                )&lt;=0),"WeanAlt2","")
&amp;IFERROR(IF(AND((AY$33-AY38                                                                                     )&gt;(AY$33-AZ$33),(AY$33-AY38                                                                                     )&lt;=0),"Join-"    &amp;AY37,""),"")
&amp;IFERROR(IF(AND((AY$33-AY38-INDEX(Sheep!$V$358:$V$365,AY37,1))&gt;(AY$33-AZ$33),(AY$33-AY38-INDEX(Sheep!$V$358:$V$365,AY37,1))&lt;=0),"Scan-"  &amp;AY37,""),"")
&amp;IFERROR(IF(AND((AY$33-AY38-150                                                                            )&gt;(AY$33-AZ$33),(AY$33-AY38-150                                                                             )&lt;=0),"Birth-" &amp;AY37,""),"")
&amp;IFERROR(IF(AND((AY$33-AY38-150-Sheep!$R$351                                           )&gt;(AY$33-AZ$33),(AY$33-AY38-150-Sheep!$R$351                                            )&lt;=0),"Wean-"&amp;AY37,""),"")
&amp;IFERROR(IF(AND((AY$33-AY38-150-Sheep!$R$352                                           )&gt;(AY$33-AZ$33),(AY$33-AY38-150-Sheep!$R$352                                            )&lt;=0),"Alt1-"   &amp;AY37,""),"")
&amp;IFERROR(IF(AND((AY$33-AY38-150-Sheep!$R$353                                           )&gt;(AY$33-AZ$33),(AY$33-AY38-150-Sheep!$R$353                                            )&lt;=0),"Alt2-"   &amp;AY37,""),"")</f>
        <v/>
      </c>
      <c r="AZ39" s="274" t="str">
        <f xml:space="preserve">                    IF(AND((AZ$33                                  -Sheep!$N$249                               )&gt;(AZ$33-BA$33),(AZ$33                                  -Sheep!$N$249                                )&lt;=0),"Born","")
&amp;                   IF(AND((AZ$33-Sheep!$R$351-Sheep!$N$249                                )&gt;(AZ$33-BA$33),(AZ$33-Sheep!$R$351-Sheep!$N$249                                )&lt;=0),"WeanStd","")
&amp;                   IF(AND((AZ$33-Sheep!$R$352-Sheep!$N$249                                )&gt;(AZ$33-BA$33),(AZ$33-Sheep!$R$352-Sheep!$N$249                                )&lt;=0),"WeanAlt1","")
&amp;                   IF(AND((AZ$33-Sheep!$R$353-Sheep!$N$249                                )&gt;(AZ$33-BA$33),(AZ$33-Sheep!$R$353-Sheep!$N$249                                )&lt;=0),"WeanAlt2","")
&amp;IFERROR(IF(AND((AZ$33-AZ38                                                                                     )&gt;(AZ$33-BA$33),(AZ$33-AZ38                                                                                     )&lt;=0),"Join-"    &amp;AZ37,""),"")
&amp;IFERROR(IF(AND((AZ$33-AZ38-INDEX(Sheep!$V$358:$V$365,AZ37,1))&gt;(AZ$33-BA$33),(AZ$33-AZ38-INDEX(Sheep!$V$358:$V$365,AZ37,1))&lt;=0),"Scan-"  &amp;AZ37,""),"")
&amp;IFERROR(IF(AND((AZ$33-AZ38-150                                                                            )&gt;(AZ$33-BA$33),(AZ$33-AZ38-150                                                                             )&lt;=0),"Birth-" &amp;AZ37,""),"")
&amp;IFERROR(IF(AND((AZ$33-AZ38-150-Sheep!$R$351                                           )&gt;(AZ$33-BA$33),(AZ$33-AZ38-150-Sheep!$R$351                                            )&lt;=0),"Wean-"&amp;AZ37,""),"")
&amp;IFERROR(IF(AND((AZ$33-AZ38-150-Sheep!$R$352                                           )&gt;(AZ$33-BA$33),(AZ$33-AZ38-150-Sheep!$R$352                                            )&lt;=0),"Alt1-"   &amp;AZ37,""),"")
&amp;IFERROR(IF(AND((AZ$33-AZ38-150-Sheep!$R$353                                           )&gt;(AZ$33-BA$33),(AZ$33-AZ38-150-Sheep!$R$353                                            )&lt;=0),"Alt2-"   &amp;AZ37,""),"")</f>
        <v>WeanAlt1</v>
      </c>
      <c r="BA39" s="274" t="str">
        <f xml:space="preserve">                    IF(AND((BA$33                                  -Sheep!$N$249                               )&gt;(BA$33-BB$33),(BA$33                                  -Sheep!$N$249                                )&lt;=0),"Born","")
&amp;                   IF(AND((BA$33-Sheep!$R$351-Sheep!$N$249                                )&gt;(BA$33-BB$33),(BA$33-Sheep!$R$351-Sheep!$N$249                                )&lt;=0),"WeanStd","")
&amp;                   IF(AND((BA$33-Sheep!$R$352-Sheep!$N$249                                )&gt;(BA$33-BB$33),(BA$33-Sheep!$R$352-Sheep!$N$249                                )&lt;=0),"WeanAlt1","")
&amp;                   IF(AND((BA$33-Sheep!$R$353-Sheep!$N$249                                )&gt;(BA$33-BB$33),(BA$33-Sheep!$R$353-Sheep!$N$249                                )&lt;=0),"WeanAlt2","")
&amp;IFERROR(IF(AND((BA$33-BA38                                                                                     )&gt;(BA$33-BB$33),(BA$33-BA38                                                                                     )&lt;=0),"Join-"    &amp;BA37,""),"")
&amp;IFERROR(IF(AND((BA$33-BA38-INDEX(Sheep!$V$358:$V$365,BA37,1))&gt;(BA$33-BB$33),(BA$33-BA38-INDEX(Sheep!$V$358:$V$365,BA37,1))&lt;=0),"Scan-"  &amp;BA37,""),"")
&amp;IFERROR(IF(AND((BA$33-BA38-150                                                                            )&gt;(BA$33-BB$33),(BA$33-BA38-150                                                                             )&lt;=0),"Birth-" &amp;BA37,""),"")
&amp;IFERROR(IF(AND((BA$33-BA38-150-Sheep!$R$351                                           )&gt;(BA$33-BB$33),(BA$33-BA38-150-Sheep!$R$351                                            )&lt;=0),"Wean-"&amp;BA37,""),"")
&amp;IFERROR(IF(AND((BA$33-BA38-150-Sheep!$R$352                                           )&gt;(BA$33-BB$33),(BA$33-BA38-150-Sheep!$R$352                                            )&lt;=0),"Alt1-"   &amp;BA37,""),"")
&amp;IFERROR(IF(AND((BA$33-BA38-150-Sheep!$R$353                                           )&gt;(BA$33-BB$33),(BA$33-BA38-150-Sheep!$R$353                                            )&lt;=0),"Alt2-"   &amp;BA37,""),"")</f>
        <v/>
      </c>
      <c r="BB39" s="274" t="str">
        <f xml:space="preserve">                    IF(AND((BB$33                                  -Sheep!$N$249                               )&gt;(BB$33-BC$33),(BB$33                                  -Sheep!$N$249                                )&lt;=0),"Born","")
&amp;                   IF(AND((BB$33-Sheep!$R$351-Sheep!$N$249                                )&gt;(BB$33-BC$33),(BB$33-Sheep!$R$351-Sheep!$N$249                                )&lt;=0),"WeanStd","")
&amp;                   IF(AND((BB$33-Sheep!$R$352-Sheep!$N$249                                )&gt;(BB$33-BC$33),(BB$33-Sheep!$R$352-Sheep!$N$249                                )&lt;=0),"WeanAlt1","")
&amp;                   IF(AND((BB$33-Sheep!$R$353-Sheep!$N$249                                )&gt;(BB$33-BC$33),(BB$33-Sheep!$R$353-Sheep!$N$249                                )&lt;=0),"WeanAlt2","")
&amp;IFERROR(IF(AND((BB$33-BB38                                                                                     )&gt;(BB$33-BC$33),(BB$33-BB38                                                                                     )&lt;=0),"Join-"    &amp;BB37,""),"")
&amp;IFERROR(IF(AND((BB$33-BB38-INDEX(Sheep!$V$358:$V$365,BB37,1))&gt;(BB$33-BC$33),(BB$33-BB38-INDEX(Sheep!$V$358:$V$365,BB37,1))&lt;=0),"Scan-"  &amp;BB37,""),"")
&amp;IFERROR(IF(AND((BB$33-BB38-150                                                                            )&gt;(BB$33-BC$33),(BB$33-BB38-150                                                                             )&lt;=0),"Birth-" &amp;BB37,""),"")
&amp;IFERROR(IF(AND((BB$33-BB38-150-Sheep!$R$351                                           )&gt;(BB$33-BC$33),(BB$33-BB38-150-Sheep!$R$351                                            )&lt;=0),"Wean-"&amp;BB37,""),"")
&amp;IFERROR(IF(AND((BB$33-BB38-150-Sheep!$R$352                                           )&gt;(BB$33-BC$33),(BB$33-BB38-150-Sheep!$R$352                                            )&lt;=0),"Alt1-"   &amp;BB37,""),"")
&amp;IFERROR(IF(AND((BB$33-BB38-150-Sheep!$R$353                                           )&gt;(BB$33-BC$33),(BB$33-BB38-150-Sheep!$R$353                                            )&lt;=0),"Alt2-"   &amp;BB37,""),"")</f>
        <v/>
      </c>
      <c r="BC39" s="274" t="str">
        <f xml:space="preserve">                    IF(AND((BC$33                                  -Sheep!$N$249                               )&gt;(BC$33-BD$33),(BC$33                                  -Sheep!$N$249                                )&lt;=0),"Born","")
&amp;                   IF(AND((BC$33-Sheep!$R$351-Sheep!$N$249                                )&gt;(BC$33-BD$33),(BC$33-Sheep!$R$351-Sheep!$N$249                                )&lt;=0),"WeanStd","")
&amp;                   IF(AND((BC$33-Sheep!$R$352-Sheep!$N$249                                )&gt;(BC$33-BD$33),(BC$33-Sheep!$R$352-Sheep!$N$249                                )&lt;=0),"WeanAlt1","")
&amp;                   IF(AND((BC$33-Sheep!$R$353-Sheep!$N$249                                )&gt;(BC$33-BD$33),(BC$33-Sheep!$R$353-Sheep!$N$249                                )&lt;=0),"WeanAlt2","")
&amp;IFERROR(IF(AND((BC$33-BC38                                                                                     )&gt;(BC$33-BD$33),(BC$33-BC38                                                                                     )&lt;=0),"Join-"    &amp;BC37,""),"")
&amp;IFERROR(IF(AND((BC$33-BC38-INDEX(Sheep!$V$358:$V$365,BC37,1))&gt;(BC$33-BD$33),(BC$33-BC38-INDEX(Sheep!$V$358:$V$365,BC37,1))&lt;=0),"Scan-"  &amp;BC37,""),"")
&amp;IFERROR(IF(AND((BC$33-BC38-150                                                                            )&gt;(BC$33-BD$33),(BC$33-BC38-150                                                                             )&lt;=0),"Birth-" &amp;BC37,""),"")
&amp;IFERROR(IF(AND((BC$33-BC38-150-Sheep!$R$351                                           )&gt;(BC$33-BD$33),(BC$33-BC38-150-Sheep!$R$351                                            )&lt;=0),"Wean-"&amp;BC37,""),"")
&amp;IFERROR(IF(AND((BC$33-BC38-150-Sheep!$R$352                                           )&gt;(BC$33-BD$33),(BC$33-BC38-150-Sheep!$R$352                                            )&lt;=0),"Alt1-"   &amp;BC37,""),"")
&amp;IFERROR(IF(AND((BC$33-BC38-150-Sheep!$R$353                                           )&gt;(BC$33-BD$33),(BC$33-BC38-150-Sheep!$R$353                                            )&lt;=0),"Alt2-"   &amp;BC37,""),"")</f>
        <v/>
      </c>
      <c r="BD39" s="274" t="str">
        <f xml:space="preserve">                    IF(AND((BD$33                                  -Sheep!$N$249                               )&gt;(BD$33-BE$33),(BD$33                                  -Sheep!$N$249                                )&lt;=0),"Born","")
&amp;                   IF(AND((BD$33-Sheep!$R$351-Sheep!$N$249                                )&gt;(BD$33-BE$33),(BD$33-Sheep!$R$351-Sheep!$N$249                                )&lt;=0),"WeanStd","")
&amp;                   IF(AND((BD$33-Sheep!$R$352-Sheep!$N$249                                )&gt;(BD$33-BE$33),(BD$33-Sheep!$R$352-Sheep!$N$249                                )&lt;=0),"WeanAlt1","")
&amp;                   IF(AND((BD$33-Sheep!$R$353-Sheep!$N$249                                )&gt;(BD$33-BE$33),(BD$33-Sheep!$R$353-Sheep!$N$249                                )&lt;=0),"WeanAlt2","")
&amp;IFERROR(IF(AND((BD$33-BD38                                                                                     )&gt;(BD$33-BE$33),(BD$33-BD38                                                                                     )&lt;=0),"Join-"    &amp;BD37,""),"")
&amp;IFERROR(IF(AND((BD$33-BD38-INDEX(Sheep!$V$358:$V$365,BD37,1))&gt;(BD$33-BE$33),(BD$33-BD38-INDEX(Sheep!$V$358:$V$365,BD37,1))&lt;=0),"Scan-"  &amp;BD37,""),"")
&amp;IFERROR(IF(AND((BD$33-BD38-150                                                                            )&gt;(BD$33-BE$33),(BD$33-BD38-150                                                                             )&lt;=0),"Birth-" &amp;BD37,""),"")
&amp;IFERROR(IF(AND((BD$33-BD38-150-Sheep!$R$351                                           )&gt;(BD$33-BE$33),(BD$33-BD38-150-Sheep!$R$351                                            )&lt;=0),"Wean-"&amp;BD37,""),"")
&amp;IFERROR(IF(AND((BD$33-BD38-150-Sheep!$R$352                                           )&gt;(BD$33-BE$33),(BD$33-BD38-150-Sheep!$R$352                                            )&lt;=0),"Alt1-"   &amp;BD37,""),"")
&amp;IFERROR(IF(AND((BD$33-BD38-150-Sheep!$R$353                                           )&gt;(BD$33-BE$33),(BD$33-BD38-150-Sheep!$R$353                                            )&lt;=0),"Alt2-"   &amp;BD37,""),"")</f>
        <v>WeanAlt2</v>
      </c>
      <c r="BE39" s="274" t="str">
        <f xml:space="preserve">                    IF(AND((BE$33                                  -Sheep!$N$249                               )&gt;(BE$33-BF$33),(BE$33                                  -Sheep!$N$249                                )&lt;=0),"Born","")
&amp;                   IF(AND((BE$33-Sheep!$R$351-Sheep!$N$249                                )&gt;(BE$33-BF$33),(BE$33-Sheep!$R$351-Sheep!$N$249                                )&lt;=0),"WeanStd","")
&amp;                   IF(AND((BE$33-Sheep!$R$352-Sheep!$N$249                                )&gt;(BE$33-BF$33),(BE$33-Sheep!$R$352-Sheep!$N$249                                )&lt;=0),"WeanAlt1","")
&amp;                   IF(AND((BE$33-Sheep!$R$353-Sheep!$N$249                                )&gt;(BE$33-BF$33),(BE$33-Sheep!$R$353-Sheep!$N$249                                )&lt;=0),"WeanAlt2","")
&amp;IFERROR(IF(AND((BE$33-BE38                                                                                     )&gt;(BE$33-BF$33),(BE$33-BE38                                                                                     )&lt;=0),"Join-"    &amp;BE37,""),"")
&amp;IFERROR(IF(AND((BE$33-BE38-INDEX(Sheep!$V$358:$V$365,BE37,1))&gt;(BE$33-BF$33),(BE$33-BE38-INDEX(Sheep!$V$358:$V$365,BE37,1))&lt;=0),"Scan-"  &amp;BE37,""),"")
&amp;IFERROR(IF(AND((BE$33-BE38-150                                                                            )&gt;(BE$33-BF$33),(BE$33-BE38-150                                                                             )&lt;=0),"Birth-" &amp;BE37,""),"")
&amp;IFERROR(IF(AND((BE$33-BE38-150-Sheep!$R$351                                           )&gt;(BE$33-BF$33),(BE$33-BE38-150-Sheep!$R$351                                            )&lt;=0),"Wean-"&amp;BE37,""),"")
&amp;IFERROR(IF(AND((BE$33-BE38-150-Sheep!$R$352                                           )&gt;(BE$33-BF$33),(BE$33-BE38-150-Sheep!$R$352                                            )&lt;=0),"Alt1-"   &amp;BE37,""),"")
&amp;IFERROR(IF(AND((BE$33-BE38-150-Sheep!$R$353                                           )&gt;(BE$33-BF$33),(BE$33-BE38-150-Sheep!$R$353                                            )&lt;=0),"Alt2-"   &amp;BE37,""),"")</f>
        <v/>
      </c>
      <c r="BF39" s="274" t="str">
        <f xml:space="preserve">                    IF(AND((BF$33                                  -Sheep!$N$249                               )&gt;(BF$33-BG$33),(BF$33                                  -Sheep!$N$249                                )&lt;=0),"Born","")
&amp;                   IF(AND((BF$33-Sheep!$R$351-Sheep!$N$249                                )&gt;(BF$33-BG$33),(BF$33-Sheep!$R$351-Sheep!$N$249                                )&lt;=0),"WeanStd","")
&amp;                   IF(AND((BF$33-Sheep!$R$352-Sheep!$N$249                                )&gt;(BF$33-BG$33),(BF$33-Sheep!$R$352-Sheep!$N$249                                )&lt;=0),"WeanAlt1","")
&amp;                   IF(AND((BF$33-Sheep!$R$353-Sheep!$N$249                                )&gt;(BF$33-BG$33),(BF$33-Sheep!$R$353-Sheep!$N$249                                )&lt;=0),"WeanAlt2","")
&amp;IFERROR(IF(AND((BF$33-BF38                                                                                     )&gt;(BF$33-BG$33),(BF$33-BF38                                                                                     )&lt;=0),"Join-"    &amp;BF37,""),"")
&amp;IFERROR(IF(AND((BF$33-BF38-INDEX(Sheep!$V$358:$V$365,BF37,1))&gt;(BF$33-BG$33),(BF$33-BF38-INDEX(Sheep!$V$358:$V$365,BF37,1))&lt;=0),"Scan-"  &amp;BF37,""),"")
&amp;IFERROR(IF(AND((BF$33-BF38-150                                                                            )&gt;(BF$33-BG$33),(BF$33-BF38-150                                                                             )&lt;=0),"Birth-" &amp;BF37,""),"")
&amp;IFERROR(IF(AND((BF$33-BF38-150-Sheep!$R$351                                           )&gt;(BF$33-BG$33),(BF$33-BF38-150-Sheep!$R$351                                            )&lt;=0),"Wean-"&amp;BF37,""),"")
&amp;IFERROR(IF(AND((BF$33-BF38-150-Sheep!$R$352                                           )&gt;(BF$33-BG$33),(BF$33-BF38-150-Sheep!$R$352                                            )&lt;=0),"Alt1-"   &amp;BF37,""),"")
&amp;IFERROR(IF(AND((BF$33-BF38-150-Sheep!$R$353                                           )&gt;(BF$33-BG$33),(BF$33-BF38-150-Sheep!$R$353                                            )&lt;=0),"Alt2-"   &amp;BF37,""),"")</f>
        <v/>
      </c>
      <c r="BG39" s="274" t="str">
        <f xml:space="preserve">                    IF(AND((BG$33                                  -Sheep!$N$249                               )&gt;(BG$33-BH$33),(BG$33                                  -Sheep!$N$249                                )&lt;=0),"Born","")
&amp;                   IF(AND((BG$33-Sheep!$R$351-Sheep!$N$249                                )&gt;(BG$33-BH$33),(BG$33-Sheep!$R$351-Sheep!$N$249                                )&lt;=0),"WeanStd","")
&amp;                   IF(AND((BG$33-Sheep!$R$352-Sheep!$N$249                                )&gt;(BG$33-BH$33),(BG$33-Sheep!$R$352-Sheep!$N$249                                )&lt;=0),"WeanAlt1","")
&amp;                   IF(AND((BG$33-Sheep!$R$353-Sheep!$N$249                                )&gt;(BG$33-BH$33),(BG$33-Sheep!$R$353-Sheep!$N$249                                )&lt;=0),"WeanAlt2","")
&amp;IFERROR(IF(AND((BG$33-BG38                                                                                     )&gt;(BG$33-BH$33),(BG$33-BG38                                                                                     )&lt;=0),"Join-"    &amp;BG37,""),"")
&amp;IFERROR(IF(AND((BG$33-BG38-INDEX(Sheep!$V$358:$V$365,BG37,1))&gt;(BG$33-BH$33),(BG$33-BG38-INDEX(Sheep!$V$358:$V$365,BG37,1))&lt;=0),"Scan-"  &amp;BG37,""),"")
&amp;IFERROR(IF(AND((BG$33-BG38-150                                                                            )&gt;(BG$33-BH$33),(BG$33-BG38-150                                                                             )&lt;=0),"Birth-" &amp;BG37,""),"")
&amp;IFERROR(IF(AND((BG$33-BG38-150-Sheep!$R$351                                           )&gt;(BG$33-BH$33),(BG$33-BG38-150-Sheep!$R$351                                            )&lt;=0),"Wean-"&amp;BG37,""),"")
&amp;IFERROR(IF(AND((BG$33-BG38-150-Sheep!$R$352                                           )&gt;(BG$33-BH$33),(BG$33-BG38-150-Sheep!$R$352                                            )&lt;=0),"Alt1-"   &amp;BG37,""),"")
&amp;IFERROR(IF(AND((BG$33-BG38-150-Sheep!$R$353                                           )&gt;(BG$33-BH$33),(BG$33-BG38-150-Sheep!$R$353                                            )&lt;=0),"Alt2-"   &amp;BG37,""),"")</f>
        <v/>
      </c>
      <c r="BH39" s="274" t="str">
        <f xml:space="preserve">                    IF(AND((BH$33                                  -Sheep!$N$249                               )&gt;(BH$33-BI$33),(BH$33                                  -Sheep!$N$249                                )&lt;=0),"Born","")
&amp;                   IF(AND((BH$33-Sheep!$R$351-Sheep!$N$249                                )&gt;(BH$33-BI$33),(BH$33-Sheep!$R$351-Sheep!$N$249                                )&lt;=0),"WeanStd","")
&amp;                   IF(AND((BH$33-Sheep!$R$352-Sheep!$N$249                                )&gt;(BH$33-BI$33),(BH$33-Sheep!$R$352-Sheep!$N$249                                )&lt;=0),"WeanAlt1","")
&amp;                   IF(AND((BH$33-Sheep!$R$353-Sheep!$N$249                                )&gt;(BH$33-BI$33),(BH$33-Sheep!$R$353-Sheep!$N$249                                )&lt;=0),"WeanAlt2","")
&amp;IFERROR(IF(AND((BH$33-BH38                                                                                     )&gt;(BH$33-BI$33),(BH$33-BH38                                                                                     )&lt;=0),"Join-"    &amp;BH37,""),"")
&amp;IFERROR(IF(AND((BH$33-BH38-INDEX(Sheep!$V$358:$V$365,BH37,1))&gt;(BH$33-BI$33),(BH$33-BH38-INDEX(Sheep!$V$358:$V$365,BH37,1))&lt;=0),"Scan-"  &amp;BH37,""),"")
&amp;IFERROR(IF(AND((BH$33-BH38-150                                                                            )&gt;(BH$33-BI$33),(BH$33-BH38-150                                                                             )&lt;=0),"Birth-" &amp;BH37,""),"")
&amp;IFERROR(IF(AND((BH$33-BH38-150-Sheep!$R$351                                           )&gt;(BH$33-BI$33),(BH$33-BH38-150-Sheep!$R$351                                            )&lt;=0),"Wean-"&amp;BH37,""),"")
&amp;IFERROR(IF(AND((BH$33-BH38-150-Sheep!$R$352                                           )&gt;(BH$33-BI$33),(BH$33-BH38-150-Sheep!$R$352                                            )&lt;=0),"Alt1-"   &amp;BH37,""),"")
&amp;IFERROR(IF(AND((BH$33-BH38-150-Sheep!$R$353                                           )&gt;(BH$33-BI$33),(BH$33-BH38-150-Sheep!$R$353                                            )&lt;=0),"Alt2-"   &amp;BH37,""),"")</f>
        <v/>
      </c>
      <c r="BI39" s="274" t="str">
        <f xml:space="preserve">                    IF(AND((BI$33                                  -Sheep!$N$249                               )&gt;(BI$33-BJ$33),(BI$33                                  -Sheep!$N$249                                )&lt;=0),"Born","")
&amp;                   IF(AND((BI$33-Sheep!$R$351-Sheep!$N$249                                )&gt;(BI$33-BJ$33),(BI$33-Sheep!$R$351-Sheep!$N$249                                )&lt;=0),"WeanStd","")
&amp;                   IF(AND((BI$33-Sheep!$R$352-Sheep!$N$249                                )&gt;(BI$33-BJ$33),(BI$33-Sheep!$R$352-Sheep!$N$249                                )&lt;=0),"WeanAlt1","")
&amp;                   IF(AND((BI$33-Sheep!$R$353-Sheep!$N$249                                )&gt;(BI$33-BJ$33),(BI$33-Sheep!$R$353-Sheep!$N$249                                )&lt;=0),"WeanAlt2","")
&amp;IFERROR(IF(AND((BI$33-BI38                                                                                     )&gt;(BI$33-BJ$33),(BI$33-BI38                                                                                     )&lt;=0),"Join-"    &amp;BI37,""),"")
&amp;IFERROR(IF(AND((BI$33-BI38-INDEX(Sheep!$V$358:$V$365,BI37,1))&gt;(BI$33-BJ$33),(BI$33-BI38-INDEX(Sheep!$V$358:$V$365,BI37,1))&lt;=0),"Scan-"  &amp;BI37,""),"")
&amp;IFERROR(IF(AND((BI$33-BI38-150                                                                            )&gt;(BI$33-BJ$33),(BI$33-BI38-150                                                                             )&lt;=0),"Birth-" &amp;BI37,""),"")
&amp;IFERROR(IF(AND((BI$33-BI38-150-Sheep!$R$351                                           )&gt;(BI$33-BJ$33),(BI$33-BI38-150-Sheep!$R$351                                            )&lt;=0),"Wean-"&amp;BI37,""),"")
&amp;IFERROR(IF(AND((BI$33-BI38-150-Sheep!$R$352                                           )&gt;(BI$33-BJ$33),(BI$33-BI38-150-Sheep!$R$352                                            )&lt;=0),"Alt1-"   &amp;BI37,""),"")
&amp;IFERROR(IF(AND((BI$33-BI38-150-Sheep!$R$353                                           )&gt;(BI$33-BJ$33),(BI$33-BI38-150-Sheep!$R$353                                            )&lt;=0),"Alt2-"   &amp;BI37,""),"")</f>
        <v/>
      </c>
      <c r="BJ39" s="274" t="str">
        <f xml:space="preserve">                    IF(AND((BJ$33                                  -Sheep!$N$249                               )&gt;(BJ$33-BK$33),(BJ$33                                  -Sheep!$N$249                                )&lt;=0),"Born","")
&amp;                   IF(AND((BJ$33-Sheep!$R$351-Sheep!$N$249                                )&gt;(BJ$33-BK$33),(BJ$33-Sheep!$R$351-Sheep!$N$249                                )&lt;=0),"WeanStd","")
&amp;                   IF(AND((BJ$33-Sheep!$R$352-Sheep!$N$249                                )&gt;(BJ$33-BK$33),(BJ$33-Sheep!$R$352-Sheep!$N$249                                )&lt;=0),"WeanAlt1","")
&amp;                   IF(AND((BJ$33-Sheep!$R$353-Sheep!$N$249                                )&gt;(BJ$33-BK$33),(BJ$33-Sheep!$R$353-Sheep!$N$249                                )&lt;=0),"WeanAlt2","")
&amp;IFERROR(IF(AND((BJ$33-BJ38                                                                                     )&gt;(BJ$33-BK$33),(BJ$33-BJ38                                                                                     )&lt;=0),"Join-"    &amp;BJ37,""),"")
&amp;IFERROR(IF(AND((BJ$33-BJ38-INDEX(Sheep!$V$358:$V$365,BJ37,1))&gt;(BJ$33-BK$33),(BJ$33-BJ38-INDEX(Sheep!$V$358:$V$365,BJ37,1))&lt;=0),"Scan-"  &amp;BJ37,""),"")
&amp;IFERROR(IF(AND((BJ$33-BJ38-150                                                                            )&gt;(BJ$33-BK$33),(BJ$33-BJ38-150                                                                             )&lt;=0),"Birth-" &amp;BJ37,""),"")
&amp;IFERROR(IF(AND((BJ$33-BJ38-150-Sheep!$R$351                                           )&gt;(BJ$33-BK$33),(BJ$33-BJ38-150-Sheep!$R$351                                            )&lt;=0),"Wean-"&amp;BJ37,""),"")
&amp;IFERROR(IF(AND((BJ$33-BJ38-150-Sheep!$R$352                                           )&gt;(BJ$33-BK$33),(BJ$33-BJ38-150-Sheep!$R$352                                            )&lt;=0),"Alt1-"   &amp;BJ37,""),"")
&amp;IFERROR(IF(AND((BJ$33-BJ38-150-Sheep!$R$353                                           )&gt;(BJ$33-BK$33),(BJ$33-BJ38-150-Sheep!$R$353                                            )&lt;=0),"Alt2-"   &amp;BJ37,""),"")</f>
        <v/>
      </c>
      <c r="BK39" s="274" t="str">
        <f xml:space="preserve">                    IF(AND((BK$33                                  -Sheep!$N$249                               )&gt;(BK$33-BL$33),(BK$33                                  -Sheep!$N$249                                )&lt;=0),"Born","")
&amp;                   IF(AND((BK$33-Sheep!$R$351-Sheep!$N$249                                )&gt;(BK$33-BL$33),(BK$33-Sheep!$R$351-Sheep!$N$249                                )&lt;=0),"WeanStd","")
&amp;                   IF(AND((BK$33-Sheep!$R$352-Sheep!$N$249                                )&gt;(BK$33-BL$33),(BK$33-Sheep!$R$352-Sheep!$N$249                                )&lt;=0),"WeanAlt1","")
&amp;                   IF(AND((BK$33-Sheep!$R$353-Sheep!$N$249                                )&gt;(BK$33-BL$33),(BK$33-Sheep!$R$353-Sheep!$N$249                                )&lt;=0),"WeanAlt2","")
&amp;IFERROR(IF(AND((BK$33-BK38                                                                                     )&gt;(BK$33-BL$33),(BK$33-BK38                                                                                     )&lt;=0),"Join-"    &amp;BK37,""),"")
&amp;IFERROR(IF(AND((BK$33-BK38-INDEX(Sheep!$V$358:$V$365,BK37,1))&gt;(BK$33-BL$33),(BK$33-BK38-INDEX(Sheep!$V$358:$V$365,BK37,1))&lt;=0),"Scan-"  &amp;BK37,""),"")
&amp;IFERROR(IF(AND((BK$33-BK38-150                                                                            )&gt;(BK$33-BL$33),(BK$33-BK38-150                                                                             )&lt;=0),"Birth-" &amp;BK37,""),"")
&amp;IFERROR(IF(AND((BK$33-BK38-150-Sheep!$R$351                                           )&gt;(BK$33-BL$33),(BK$33-BK38-150-Sheep!$R$351                                            )&lt;=0),"Wean-"&amp;BK37,""),"")
&amp;IFERROR(IF(AND((BK$33-BK38-150-Sheep!$R$352                                           )&gt;(BK$33-BL$33),(BK$33-BK38-150-Sheep!$R$352                                            )&lt;=0),"Alt1-"   &amp;BK37,""),"")
&amp;IFERROR(IF(AND((BK$33-BK38-150-Sheep!$R$353                                           )&gt;(BK$33-BL$33),(BK$33-BK38-150-Sheep!$R$353                                            )&lt;=0),"Alt2-"   &amp;BK37,""),"")</f>
        <v/>
      </c>
      <c r="BL39" s="274" t="str">
        <f xml:space="preserve">                    IF(AND((BL$33                                  -Sheep!$N$249                               )&gt;(BL$33-BM$33),(BL$33                                  -Sheep!$N$249                                )&lt;=0),"Born","")
&amp;                   IF(AND((BL$33-Sheep!$R$351-Sheep!$N$249                                )&gt;(BL$33-BM$33),(BL$33-Sheep!$R$351-Sheep!$N$249                                )&lt;=0),"WeanStd","")
&amp;                   IF(AND((BL$33-Sheep!$R$352-Sheep!$N$249                                )&gt;(BL$33-BM$33),(BL$33-Sheep!$R$352-Sheep!$N$249                                )&lt;=0),"WeanAlt1","")
&amp;                   IF(AND((BL$33-Sheep!$R$353-Sheep!$N$249                                )&gt;(BL$33-BM$33),(BL$33-Sheep!$R$353-Sheep!$N$249                                )&lt;=0),"WeanAlt2","")
&amp;IFERROR(IF(AND((BL$33-BL38                                                                                     )&gt;(BL$33-BM$33),(BL$33-BL38                                                                                     )&lt;=0),"Join-"    &amp;BL37,""),"")
&amp;IFERROR(IF(AND((BL$33-BL38-INDEX(Sheep!$V$358:$V$365,BL37,1))&gt;(BL$33-BM$33),(BL$33-BL38-INDEX(Sheep!$V$358:$V$365,BL37,1))&lt;=0),"Scan-"  &amp;BL37,""),"")
&amp;IFERROR(IF(AND((BL$33-BL38-150                                                                            )&gt;(BL$33-BM$33),(BL$33-BL38-150                                                                             )&lt;=0),"Birth-" &amp;BL37,""),"")
&amp;IFERROR(IF(AND((BL$33-BL38-150-Sheep!$R$351                                           )&gt;(BL$33-BM$33),(BL$33-BL38-150-Sheep!$R$351                                            )&lt;=0),"Wean-"&amp;BL37,""),"")
&amp;IFERROR(IF(AND((BL$33-BL38-150-Sheep!$R$352                                           )&gt;(BL$33-BM$33),(BL$33-BL38-150-Sheep!$R$352                                            )&lt;=0),"Alt1-"   &amp;BL37,""),"")
&amp;IFERROR(IF(AND((BL$33-BL38-150-Sheep!$R$353                                           )&gt;(BL$33-BM$33),(BL$33-BL38-150-Sheep!$R$353                                            )&lt;=0),"Alt2-"   &amp;BL37,""),"")</f>
        <v/>
      </c>
      <c r="BM39" s="274" t="str">
        <f xml:space="preserve">                    IF(AND((BM$33                                  -Sheep!$N$249                               )&gt;(BM$33-BN$33),(BM$33                                  -Sheep!$N$249                                )&lt;=0),"Born","")
&amp;                   IF(AND((BM$33-Sheep!$R$351-Sheep!$N$249                                )&gt;(BM$33-BN$33),(BM$33-Sheep!$R$351-Sheep!$N$249                                )&lt;=0),"WeanStd","")
&amp;                   IF(AND((BM$33-Sheep!$R$352-Sheep!$N$249                                )&gt;(BM$33-BN$33),(BM$33-Sheep!$R$352-Sheep!$N$249                                )&lt;=0),"WeanAlt1","")
&amp;                   IF(AND((BM$33-Sheep!$R$353-Sheep!$N$249                                )&gt;(BM$33-BN$33),(BM$33-Sheep!$R$353-Sheep!$N$249                                )&lt;=0),"WeanAlt2","")
&amp;IFERROR(IF(AND((BM$33-BM38                                                                                     )&gt;(BM$33-BN$33),(BM$33-BM38                                                                                     )&lt;=0),"Join-"    &amp;BM37,""),"")
&amp;IFERROR(IF(AND((BM$33-BM38-INDEX(Sheep!$V$358:$V$365,BM37,1))&gt;(BM$33-BN$33),(BM$33-BM38-INDEX(Sheep!$V$358:$V$365,BM37,1))&lt;=0),"Scan-"  &amp;BM37,""),"")
&amp;IFERROR(IF(AND((BM$33-BM38-150                                                                            )&gt;(BM$33-BN$33),(BM$33-BM38-150                                                                             )&lt;=0),"Birth-" &amp;BM37,""),"")
&amp;IFERROR(IF(AND((BM$33-BM38-150-Sheep!$R$351                                           )&gt;(BM$33-BN$33),(BM$33-BM38-150-Sheep!$R$351                                            )&lt;=0),"Wean-"&amp;BM37,""),"")
&amp;IFERROR(IF(AND((BM$33-BM38-150-Sheep!$R$352                                           )&gt;(BM$33-BN$33),(BM$33-BM38-150-Sheep!$R$352                                            )&lt;=0),"Alt1-"   &amp;BM37,""),"")
&amp;IFERROR(IF(AND((BM$33-BM38-150-Sheep!$R$353                                           )&gt;(BM$33-BN$33),(BM$33-BM38-150-Sheep!$R$353                                            )&lt;=0),"Alt2-"   &amp;BM37,""),"")</f>
        <v>Join-1</v>
      </c>
      <c r="BN39" s="274" t="str">
        <f xml:space="preserve">                    IF(AND((BN$33                                  -Sheep!$N$249                               )&gt;(BN$33-BO$33),(BN$33                                  -Sheep!$N$249                                )&lt;=0),"Born","")
&amp;                   IF(AND((BN$33-Sheep!$R$351-Sheep!$N$249                                )&gt;(BN$33-BO$33),(BN$33-Sheep!$R$351-Sheep!$N$249                                )&lt;=0),"WeanStd","")
&amp;                   IF(AND((BN$33-Sheep!$R$352-Sheep!$N$249                                )&gt;(BN$33-BO$33),(BN$33-Sheep!$R$352-Sheep!$N$249                                )&lt;=0),"WeanAlt1","")
&amp;                   IF(AND((BN$33-Sheep!$R$353-Sheep!$N$249                                )&gt;(BN$33-BO$33),(BN$33-Sheep!$R$353-Sheep!$N$249                                )&lt;=0),"WeanAlt2","")
&amp;IFERROR(IF(AND((BN$33-BN38                                                                                     )&gt;(BN$33-BO$33),(BN$33-BN38                                                                                     )&lt;=0),"Join-"    &amp;BN37,""),"")
&amp;IFERROR(IF(AND((BN$33-BN38-INDEX(Sheep!$V$358:$V$365,BN37,1))&gt;(BN$33-BO$33),(BN$33-BN38-INDEX(Sheep!$V$358:$V$365,BN37,1))&lt;=0),"Scan-"  &amp;BN37,""),"")
&amp;IFERROR(IF(AND((BN$33-BN38-150                                                                            )&gt;(BN$33-BO$33),(BN$33-BN38-150                                                                             )&lt;=0),"Birth-" &amp;BN37,""),"")
&amp;IFERROR(IF(AND((BN$33-BN38-150-Sheep!$R$351                                           )&gt;(BN$33-BO$33),(BN$33-BN38-150-Sheep!$R$351                                            )&lt;=0),"Wean-"&amp;BN37,""),"")
&amp;IFERROR(IF(AND((BN$33-BN38-150-Sheep!$R$352                                           )&gt;(BN$33-BO$33),(BN$33-BN38-150-Sheep!$R$352                                            )&lt;=0),"Alt1-"   &amp;BN37,""),"")
&amp;IFERROR(IF(AND((BN$33-BN38-150-Sheep!$R$353                                           )&gt;(BN$33-BO$33),(BN$33-BN38-150-Sheep!$R$353                                            )&lt;=0),"Alt2-"   &amp;BN37,""),"")</f>
        <v/>
      </c>
      <c r="BO39" s="274" t="str">
        <f xml:space="preserve">                    IF(AND((BO$33                                  -Sheep!$N$249                               )&gt;(BO$33-BP$33),(BO$33                                  -Sheep!$N$249                                )&lt;=0),"Born","")
&amp;                   IF(AND((BO$33-Sheep!$R$351-Sheep!$N$249                                )&gt;(BO$33-BP$33),(BO$33-Sheep!$R$351-Sheep!$N$249                                )&lt;=0),"WeanStd","")
&amp;                   IF(AND((BO$33-Sheep!$R$352-Sheep!$N$249                                )&gt;(BO$33-BP$33),(BO$33-Sheep!$R$352-Sheep!$N$249                                )&lt;=0),"WeanAlt1","")
&amp;                   IF(AND((BO$33-Sheep!$R$353-Sheep!$N$249                                )&gt;(BO$33-BP$33),(BO$33-Sheep!$R$353-Sheep!$N$249                                )&lt;=0),"WeanAlt2","")
&amp;IFERROR(IF(AND((BO$33-BO38                                                                                     )&gt;(BO$33-BP$33),(BO$33-BO38                                                                                     )&lt;=0),"Join-"    &amp;BO37,""),"")
&amp;IFERROR(IF(AND((BO$33-BO38-INDEX(Sheep!$V$358:$V$365,BO37,1))&gt;(BO$33-BP$33),(BO$33-BO38-INDEX(Sheep!$V$358:$V$365,BO37,1))&lt;=0),"Scan-"  &amp;BO37,""),"")
&amp;IFERROR(IF(AND((BO$33-BO38-150                                                                            )&gt;(BO$33-BP$33),(BO$33-BO38-150                                                                             )&lt;=0),"Birth-" &amp;BO37,""),"")
&amp;IFERROR(IF(AND((BO$33-BO38-150-Sheep!$R$351                                           )&gt;(BO$33-BP$33),(BO$33-BO38-150-Sheep!$R$351                                            )&lt;=0),"Wean-"&amp;BO37,""),"")
&amp;IFERROR(IF(AND((BO$33-BO38-150-Sheep!$R$352                                           )&gt;(BO$33-BP$33),(BO$33-BO38-150-Sheep!$R$352                                            )&lt;=0),"Alt1-"   &amp;BO37,""),"")
&amp;IFERROR(IF(AND((BO$33-BO38-150-Sheep!$R$353                                           )&gt;(BO$33-BP$33),(BO$33-BO38-150-Sheep!$R$353                                            )&lt;=0),"Alt2-"   &amp;BO37,""),"")</f>
        <v/>
      </c>
      <c r="BP39" s="274" t="str">
        <f xml:space="preserve">                    IF(AND((BP$33                                  -Sheep!$N$249                               )&gt;(BP$33-BQ$33),(BP$33                                  -Sheep!$N$249                                )&lt;=0),"Born","")
&amp;                   IF(AND((BP$33-Sheep!$R$351-Sheep!$N$249                                )&gt;(BP$33-BQ$33),(BP$33-Sheep!$R$351-Sheep!$N$249                                )&lt;=0),"WeanStd","")
&amp;                   IF(AND((BP$33-Sheep!$R$352-Sheep!$N$249                                )&gt;(BP$33-BQ$33),(BP$33-Sheep!$R$352-Sheep!$N$249                                )&lt;=0),"WeanAlt1","")
&amp;                   IF(AND((BP$33-Sheep!$R$353-Sheep!$N$249                                )&gt;(BP$33-BQ$33),(BP$33-Sheep!$R$353-Sheep!$N$249                                )&lt;=0),"WeanAlt2","")
&amp;IFERROR(IF(AND((BP$33-BP38                                                                                     )&gt;(BP$33-BQ$33),(BP$33-BP38                                                                                     )&lt;=0),"Join-"    &amp;BP37,""),"")
&amp;IFERROR(IF(AND((BP$33-BP38-INDEX(Sheep!$V$358:$V$365,BP37,1))&gt;(BP$33-BQ$33),(BP$33-BP38-INDEX(Sheep!$V$358:$V$365,BP37,1))&lt;=0),"Scan-"  &amp;BP37,""),"")
&amp;IFERROR(IF(AND((BP$33-BP38-150                                                                            )&gt;(BP$33-BQ$33),(BP$33-BP38-150                                                                             )&lt;=0),"Birth-" &amp;BP37,""),"")
&amp;IFERROR(IF(AND((BP$33-BP38-150-Sheep!$R$351                                           )&gt;(BP$33-BQ$33),(BP$33-BP38-150-Sheep!$R$351                                            )&lt;=0),"Wean-"&amp;BP37,""),"")
&amp;IFERROR(IF(AND((BP$33-BP38-150-Sheep!$R$352                                           )&gt;(BP$33-BQ$33),(BP$33-BP38-150-Sheep!$R$352                                            )&lt;=0),"Alt1-"   &amp;BP37,""),"")
&amp;IFERROR(IF(AND((BP$33-BP38-150-Sheep!$R$353                                           )&gt;(BP$33-BQ$33),(BP$33-BP38-150-Sheep!$R$353                                            )&lt;=0),"Alt2-"   &amp;BP37,""),"")</f>
        <v/>
      </c>
      <c r="BQ39" s="274" t="str">
        <f xml:space="preserve">                    IF(AND((BQ$33                                  -Sheep!$N$249                               )&gt;(BQ$33-BR$33),(BQ$33                                  -Sheep!$N$249                                )&lt;=0),"Born","")
&amp;                   IF(AND((BQ$33-Sheep!$R$351-Sheep!$N$249                                )&gt;(BQ$33-BR$33),(BQ$33-Sheep!$R$351-Sheep!$N$249                                )&lt;=0),"WeanStd","")
&amp;                   IF(AND((BQ$33-Sheep!$R$352-Sheep!$N$249                                )&gt;(BQ$33-BR$33),(BQ$33-Sheep!$R$352-Sheep!$N$249                                )&lt;=0),"WeanAlt1","")
&amp;                   IF(AND((BQ$33-Sheep!$R$353-Sheep!$N$249                                )&gt;(BQ$33-BR$33),(BQ$33-Sheep!$R$353-Sheep!$N$249                                )&lt;=0),"WeanAlt2","")
&amp;IFERROR(IF(AND((BQ$33-BQ38                                                                                     )&gt;(BQ$33-BR$33),(BQ$33-BQ38                                                                                     )&lt;=0),"Join-"    &amp;BQ37,""),"")
&amp;IFERROR(IF(AND((BQ$33-BQ38-INDEX(Sheep!$V$358:$V$365,BQ37,1))&gt;(BQ$33-BR$33),(BQ$33-BQ38-INDEX(Sheep!$V$358:$V$365,BQ37,1))&lt;=0),"Scan-"  &amp;BQ37,""),"")
&amp;IFERROR(IF(AND((BQ$33-BQ38-150                                                                            )&gt;(BQ$33-BR$33),(BQ$33-BQ38-150                                                                             )&lt;=0),"Birth-" &amp;BQ37,""),"")
&amp;IFERROR(IF(AND((BQ$33-BQ38-150-Sheep!$R$351                                           )&gt;(BQ$33-BR$33),(BQ$33-BQ38-150-Sheep!$R$351                                            )&lt;=0),"Wean-"&amp;BQ37,""),"")
&amp;IFERROR(IF(AND((BQ$33-BQ38-150-Sheep!$R$352                                           )&gt;(BQ$33-BR$33),(BQ$33-BQ38-150-Sheep!$R$352                                            )&lt;=0),"Alt1-"   &amp;BQ37,""),"")
&amp;IFERROR(IF(AND((BQ$33-BQ38-150-Sheep!$R$353                                           )&gt;(BQ$33-BR$33),(BQ$33-BQ38-150-Sheep!$R$353                                            )&lt;=0),"Alt2-"   &amp;BQ37,""),"")</f>
        <v/>
      </c>
      <c r="BR39" s="274" t="str">
        <f xml:space="preserve">                    IF(AND((BR$33                                  -Sheep!$N$249                               )&gt;(BR$33-BS$33),(BR$33                                  -Sheep!$N$249                                )&lt;=0),"Born","")
&amp;                   IF(AND((BR$33-Sheep!$R$351-Sheep!$N$249                                )&gt;(BR$33-BS$33),(BR$33-Sheep!$R$351-Sheep!$N$249                                )&lt;=0),"WeanStd","")
&amp;                   IF(AND((BR$33-Sheep!$R$352-Sheep!$N$249                                )&gt;(BR$33-BS$33),(BR$33-Sheep!$R$352-Sheep!$N$249                                )&lt;=0),"WeanAlt1","")
&amp;                   IF(AND((BR$33-Sheep!$R$353-Sheep!$N$249                                )&gt;(BR$33-BS$33),(BR$33-Sheep!$R$353-Sheep!$N$249                                )&lt;=0),"WeanAlt2","")
&amp;IFERROR(IF(AND((BR$33-BR38                                                                                     )&gt;(BR$33-BS$33),(BR$33-BR38                                                                                     )&lt;=0),"Join-"    &amp;BR37,""),"")
&amp;IFERROR(IF(AND((BR$33-BR38-INDEX(Sheep!$V$358:$V$365,BR37,1))&gt;(BR$33-BS$33),(BR$33-BR38-INDEX(Sheep!$V$358:$V$365,BR37,1))&lt;=0),"Scan-"  &amp;BR37,""),"")
&amp;IFERROR(IF(AND((BR$33-BR38-150                                                                            )&gt;(BR$33-BS$33),(BR$33-BR38-150                                                                             )&lt;=0),"Birth-" &amp;BR37,""),"")
&amp;IFERROR(IF(AND((BR$33-BR38-150-Sheep!$R$351                                           )&gt;(BR$33-BS$33),(BR$33-BR38-150-Sheep!$R$351                                            )&lt;=0),"Wean-"&amp;BR37,""),"")
&amp;IFERROR(IF(AND((BR$33-BR38-150-Sheep!$R$352                                           )&gt;(BR$33-BS$33),(BR$33-BR38-150-Sheep!$R$352                                            )&lt;=0),"Alt1-"   &amp;BR37,""),"")
&amp;IFERROR(IF(AND((BR$33-BR38-150-Sheep!$R$353                                           )&gt;(BR$33-BS$33),(BR$33-BR38-150-Sheep!$R$353                                            )&lt;=0),"Alt2-"   &amp;BR37,""),"")</f>
        <v/>
      </c>
      <c r="BS39" s="274" t="str">
        <f xml:space="preserve">                    IF(AND((BS$33                                  -Sheep!$N$249                               )&gt;(BS$33-BT$33),(BS$33                                  -Sheep!$N$249                                )&lt;=0),"Born","")
&amp;                   IF(AND((BS$33-Sheep!$R$351-Sheep!$N$249                                )&gt;(BS$33-BT$33),(BS$33-Sheep!$R$351-Sheep!$N$249                                )&lt;=0),"WeanStd","")
&amp;                   IF(AND((BS$33-Sheep!$R$352-Sheep!$N$249                                )&gt;(BS$33-BT$33),(BS$33-Sheep!$R$352-Sheep!$N$249                                )&lt;=0),"WeanAlt1","")
&amp;                   IF(AND((BS$33-Sheep!$R$353-Sheep!$N$249                                )&gt;(BS$33-BT$33),(BS$33-Sheep!$R$353-Sheep!$N$249                                )&lt;=0),"WeanAlt2","")
&amp;IFERROR(IF(AND((BS$33-BS38                                                                                     )&gt;(BS$33-BT$33),(BS$33-BS38                                                                                     )&lt;=0),"Join-"    &amp;BS37,""),"")
&amp;IFERROR(IF(AND((BS$33-BS38-INDEX(Sheep!$V$358:$V$365,BS37,1))&gt;(BS$33-BT$33),(BS$33-BS38-INDEX(Sheep!$V$358:$V$365,BS37,1))&lt;=0),"Scan-"  &amp;BS37,""),"")
&amp;IFERROR(IF(AND((BS$33-BS38-150                                                                            )&gt;(BS$33-BT$33),(BS$33-BS38-150                                                                             )&lt;=0),"Birth-" &amp;BS37,""),"")
&amp;IFERROR(IF(AND((BS$33-BS38-150-Sheep!$R$351                                           )&gt;(BS$33-BT$33),(BS$33-BS38-150-Sheep!$R$351                                            )&lt;=0),"Wean-"&amp;BS37,""),"")
&amp;IFERROR(IF(AND((BS$33-BS38-150-Sheep!$R$352                                           )&gt;(BS$33-BT$33),(BS$33-BS38-150-Sheep!$R$352                                            )&lt;=0),"Alt1-"   &amp;BS37,""),"")
&amp;IFERROR(IF(AND((BS$33-BS38-150-Sheep!$R$353                                           )&gt;(BS$33-BT$33),(BS$33-BS38-150-Sheep!$R$353                                            )&lt;=0),"Alt2-"   &amp;BS37,""),"")</f>
        <v/>
      </c>
      <c r="BT39" s="274" t="str">
        <f xml:space="preserve">                    IF(AND((BT$33                                  -Sheep!$N$249                               )&gt;(BT$33-BU$33),(BT$33                                  -Sheep!$N$249                                )&lt;=0),"Born","")
&amp;                   IF(AND((BT$33-Sheep!$R$351-Sheep!$N$249                                )&gt;(BT$33-BU$33),(BT$33-Sheep!$R$351-Sheep!$N$249                                )&lt;=0),"WeanStd","")
&amp;                   IF(AND((BT$33-Sheep!$R$352-Sheep!$N$249                                )&gt;(BT$33-BU$33),(BT$33-Sheep!$R$352-Sheep!$N$249                                )&lt;=0),"WeanAlt1","")
&amp;                   IF(AND((BT$33-Sheep!$R$353-Sheep!$N$249                                )&gt;(BT$33-BU$33),(BT$33-Sheep!$R$353-Sheep!$N$249                                )&lt;=0),"WeanAlt2","")
&amp;IFERROR(IF(AND((BT$33-BT38                                                                                     )&gt;(BT$33-BU$33),(BT$33-BT38                                                                                     )&lt;=0),"Join-"    &amp;BT37,""),"")
&amp;IFERROR(IF(AND((BT$33-BT38-INDEX(Sheep!$V$358:$V$365,BT37,1))&gt;(BT$33-BU$33),(BT$33-BT38-INDEX(Sheep!$V$358:$V$365,BT37,1))&lt;=0),"Scan-"  &amp;BT37,""),"")
&amp;IFERROR(IF(AND((BT$33-BT38-150                                                                            )&gt;(BT$33-BU$33),(BT$33-BT38-150                                                                             )&lt;=0),"Birth-" &amp;BT37,""),"")
&amp;IFERROR(IF(AND((BT$33-BT38-150-Sheep!$R$351                                           )&gt;(BT$33-BU$33),(BT$33-BT38-150-Sheep!$R$351                                            )&lt;=0),"Wean-"&amp;BT37,""),"")
&amp;IFERROR(IF(AND((BT$33-BT38-150-Sheep!$R$352                                           )&gt;(BT$33-BU$33),(BT$33-BT38-150-Sheep!$R$352                                            )&lt;=0),"Alt1-"   &amp;BT37,""),"")
&amp;IFERROR(IF(AND((BT$33-BT38-150-Sheep!$R$353                                           )&gt;(BT$33-BU$33),(BT$33-BT38-150-Sheep!$R$353                                            )&lt;=0),"Alt2-"   &amp;BT37,""),"")</f>
        <v/>
      </c>
      <c r="BU39" s="274" t="str">
        <f xml:space="preserve">                    IF(AND((BU$33                                  -Sheep!$N$249                               )&gt;(BU$33-BV$33),(BU$33                                  -Sheep!$N$249                                )&lt;=0),"Born","")
&amp;                   IF(AND((BU$33-Sheep!$R$351-Sheep!$N$249                                )&gt;(BU$33-BV$33),(BU$33-Sheep!$R$351-Sheep!$N$249                                )&lt;=0),"WeanStd","")
&amp;                   IF(AND((BU$33-Sheep!$R$352-Sheep!$N$249                                )&gt;(BU$33-BV$33),(BU$33-Sheep!$R$352-Sheep!$N$249                                )&lt;=0),"WeanAlt1","")
&amp;                   IF(AND((BU$33-Sheep!$R$353-Sheep!$N$249                                )&gt;(BU$33-BV$33),(BU$33-Sheep!$R$353-Sheep!$N$249                                )&lt;=0),"WeanAlt2","")
&amp;IFERROR(IF(AND((BU$33-BU38                                                                                     )&gt;(BU$33-BV$33),(BU$33-BU38                                                                                     )&lt;=0),"Join-"    &amp;BU37,""),"")
&amp;IFERROR(IF(AND((BU$33-BU38-INDEX(Sheep!$V$358:$V$365,BU37,1))&gt;(BU$33-BV$33),(BU$33-BU38-INDEX(Sheep!$V$358:$V$365,BU37,1))&lt;=0),"Scan-"  &amp;BU37,""),"")
&amp;IFERROR(IF(AND((BU$33-BU38-150                                                                            )&gt;(BU$33-BV$33),(BU$33-BU38-150                                                                             )&lt;=0),"Birth-" &amp;BU37,""),"")
&amp;IFERROR(IF(AND((BU$33-BU38-150-Sheep!$R$351                                           )&gt;(BU$33-BV$33),(BU$33-BU38-150-Sheep!$R$351                                            )&lt;=0),"Wean-"&amp;BU37,""),"")
&amp;IFERROR(IF(AND((BU$33-BU38-150-Sheep!$R$352                                           )&gt;(BU$33-BV$33),(BU$33-BU38-150-Sheep!$R$352                                            )&lt;=0),"Alt1-"   &amp;BU37,""),"")
&amp;IFERROR(IF(AND((BU$33-BU38-150-Sheep!$R$353                                           )&gt;(BU$33-BV$33),(BU$33-BU38-150-Sheep!$R$353                                            )&lt;=0),"Alt2-"   &amp;BU37,""),"")</f>
        <v/>
      </c>
      <c r="BV39" s="274" t="str">
        <f xml:space="preserve">                    IF(AND((BV$33                                  -Sheep!$N$249                               )&gt;(BV$33-BW$33),(BV$33                                  -Sheep!$N$249                                )&lt;=0),"Born","")
&amp;                   IF(AND((BV$33-Sheep!$R$351-Sheep!$N$249                                )&gt;(BV$33-BW$33),(BV$33-Sheep!$R$351-Sheep!$N$249                                )&lt;=0),"WeanStd","")
&amp;                   IF(AND((BV$33-Sheep!$R$352-Sheep!$N$249                                )&gt;(BV$33-BW$33),(BV$33-Sheep!$R$352-Sheep!$N$249                                )&lt;=0),"WeanAlt1","")
&amp;                   IF(AND((BV$33-Sheep!$R$353-Sheep!$N$249                                )&gt;(BV$33-BW$33),(BV$33-Sheep!$R$353-Sheep!$N$249                                )&lt;=0),"WeanAlt2","")
&amp;IFERROR(IF(AND((BV$33-BV38                                                                                     )&gt;(BV$33-BW$33),(BV$33-BV38                                                                                     )&lt;=0),"Join-"    &amp;BV37,""),"")
&amp;IFERROR(IF(AND((BV$33-BV38-INDEX(Sheep!$V$358:$V$365,BV37,1))&gt;(BV$33-BW$33),(BV$33-BV38-INDEX(Sheep!$V$358:$V$365,BV37,1))&lt;=0),"Scan-"  &amp;BV37,""),"")
&amp;IFERROR(IF(AND((BV$33-BV38-150                                                                            )&gt;(BV$33-BW$33),(BV$33-BV38-150                                                                             )&lt;=0),"Birth-" &amp;BV37,""),"")
&amp;IFERROR(IF(AND((BV$33-BV38-150-Sheep!$R$351                                           )&gt;(BV$33-BW$33),(BV$33-BV38-150-Sheep!$R$351                                            )&lt;=0),"Wean-"&amp;BV37,""),"")
&amp;IFERROR(IF(AND((BV$33-BV38-150-Sheep!$R$352                                           )&gt;(BV$33-BW$33),(BV$33-BV38-150-Sheep!$R$352                                            )&lt;=0),"Alt1-"   &amp;BV37,""),"")
&amp;IFERROR(IF(AND((BV$33-BV38-150-Sheep!$R$353                                           )&gt;(BV$33-BW$33),(BV$33-BV38-150-Sheep!$R$353                                            )&lt;=0),"Alt2-"   &amp;BV37,""),"")</f>
        <v/>
      </c>
      <c r="BW39" s="274" t="str">
        <f xml:space="preserve">                    IF(AND((BW$33                                  -Sheep!$N$249                               )&gt;(BW$33-BX$33),(BW$33                                  -Sheep!$N$249                                )&lt;=0),"Born","")
&amp;                   IF(AND((BW$33-Sheep!$R$351-Sheep!$N$249                                )&gt;(BW$33-BX$33),(BW$33-Sheep!$R$351-Sheep!$N$249                                )&lt;=0),"WeanStd","")
&amp;                   IF(AND((BW$33-Sheep!$R$352-Sheep!$N$249                                )&gt;(BW$33-BX$33),(BW$33-Sheep!$R$352-Sheep!$N$249                                )&lt;=0),"WeanAlt1","")
&amp;                   IF(AND((BW$33-Sheep!$R$353-Sheep!$N$249                                )&gt;(BW$33-BX$33),(BW$33-Sheep!$R$353-Sheep!$N$249                                )&lt;=0),"WeanAlt2","")
&amp;IFERROR(IF(AND((BW$33-BW38                                                                                     )&gt;(BW$33-BX$33),(BW$33-BW38                                                                                     )&lt;=0),"Join-"    &amp;BW37,""),"")
&amp;IFERROR(IF(AND((BW$33-BW38-INDEX(Sheep!$V$358:$V$365,BW37,1))&gt;(BW$33-BX$33),(BW$33-BW38-INDEX(Sheep!$V$358:$V$365,BW37,1))&lt;=0),"Scan-"  &amp;BW37,""),"")
&amp;IFERROR(IF(AND((BW$33-BW38-150                                                                            )&gt;(BW$33-BX$33),(BW$33-BW38-150                                                                             )&lt;=0),"Birth-" &amp;BW37,""),"")
&amp;IFERROR(IF(AND((BW$33-BW38-150-Sheep!$R$351                                           )&gt;(BW$33-BX$33),(BW$33-BW38-150-Sheep!$R$351                                            )&lt;=0),"Wean-"&amp;BW37,""),"")
&amp;IFERROR(IF(AND((BW$33-BW38-150-Sheep!$R$352                                           )&gt;(BW$33-BX$33),(BW$33-BW38-150-Sheep!$R$352                                            )&lt;=0),"Alt1-"   &amp;BW37,""),"")
&amp;IFERROR(IF(AND((BW$33-BW38-150-Sheep!$R$353                                           )&gt;(BW$33-BX$33),(BW$33-BW38-150-Sheep!$R$353                                            )&lt;=0),"Alt2-"   &amp;BW37,""),"")</f>
        <v>Scan-1</v>
      </c>
      <c r="BX39" s="274" t="str">
        <f xml:space="preserve">                    IF(AND((BX$33                                  -Sheep!$N$249                               )&gt;(BX$33-BY$33),(BX$33                                  -Sheep!$N$249                                )&lt;=0),"Born","")
&amp;                   IF(AND((BX$33-Sheep!$R$351-Sheep!$N$249                                )&gt;(BX$33-BY$33),(BX$33-Sheep!$R$351-Sheep!$N$249                                )&lt;=0),"WeanStd","")
&amp;                   IF(AND((BX$33-Sheep!$R$352-Sheep!$N$249                                )&gt;(BX$33-BY$33),(BX$33-Sheep!$R$352-Sheep!$N$249                                )&lt;=0),"WeanAlt1","")
&amp;                   IF(AND((BX$33-Sheep!$R$353-Sheep!$N$249                                )&gt;(BX$33-BY$33),(BX$33-Sheep!$R$353-Sheep!$N$249                                )&lt;=0),"WeanAlt2","")
&amp;IFERROR(IF(AND((BX$33-BX38                                                                                     )&gt;(BX$33-BY$33),(BX$33-BX38                                                                                     )&lt;=0),"Join-"    &amp;BX37,""),"")
&amp;IFERROR(IF(AND((BX$33-BX38-INDEX(Sheep!$V$358:$V$365,BX37,1))&gt;(BX$33-BY$33),(BX$33-BX38-INDEX(Sheep!$V$358:$V$365,BX37,1))&lt;=0),"Scan-"  &amp;BX37,""),"")
&amp;IFERROR(IF(AND((BX$33-BX38-150                                                                            )&gt;(BX$33-BY$33),(BX$33-BX38-150                                                                             )&lt;=0),"Birth-" &amp;BX37,""),"")
&amp;IFERROR(IF(AND((BX$33-BX38-150-Sheep!$R$351                                           )&gt;(BX$33-BY$33),(BX$33-BX38-150-Sheep!$R$351                                            )&lt;=0),"Wean-"&amp;BX37,""),"")
&amp;IFERROR(IF(AND((BX$33-BX38-150-Sheep!$R$352                                           )&gt;(BX$33-BY$33),(BX$33-BX38-150-Sheep!$R$352                                            )&lt;=0),"Alt1-"   &amp;BX37,""),"")
&amp;IFERROR(IF(AND((BX$33-BX38-150-Sheep!$R$353                                           )&gt;(BX$33-BY$33),(BX$33-BX38-150-Sheep!$R$353                                            )&lt;=0),"Alt2-"   &amp;BX37,""),"")</f>
        <v/>
      </c>
      <c r="BY39" s="274" t="str">
        <f xml:space="preserve">                    IF(AND((BY$33                                  -Sheep!$N$249                               )&gt;(BY$33-BZ$33),(BY$33                                  -Sheep!$N$249                                )&lt;=0),"Born","")
&amp;                   IF(AND((BY$33-Sheep!$R$351-Sheep!$N$249                                )&gt;(BY$33-BZ$33),(BY$33-Sheep!$R$351-Sheep!$N$249                                )&lt;=0),"WeanStd","")
&amp;                   IF(AND((BY$33-Sheep!$R$352-Sheep!$N$249                                )&gt;(BY$33-BZ$33),(BY$33-Sheep!$R$352-Sheep!$N$249                                )&lt;=0),"WeanAlt1","")
&amp;                   IF(AND((BY$33-Sheep!$R$353-Sheep!$N$249                                )&gt;(BY$33-BZ$33),(BY$33-Sheep!$R$353-Sheep!$N$249                                )&lt;=0),"WeanAlt2","")
&amp;IFERROR(IF(AND((BY$33-BY38                                                                                     )&gt;(BY$33-BZ$33),(BY$33-BY38                                                                                     )&lt;=0),"Join-"    &amp;BY37,""),"")
&amp;IFERROR(IF(AND((BY$33-BY38-INDEX(Sheep!$V$358:$V$365,BY37,1))&gt;(BY$33-BZ$33),(BY$33-BY38-INDEX(Sheep!$V$358:$V$365,BY37,1))&lt;=0),"Scan-"  &amp;BY37,""),"")
&amp;IFERROR(IF(AND((BY$33-BY38-150                                                                            )&gt;(BY$33-BZ$33),(BY$33-BY38-150                                                                             )&lt;=0),"Birth-" &amp;BY37,""),"")
&amp;IFERROR(IF(AND((BY$33-BY38-150-Sheep!$R$351                                           )&gt;(BY$33-BZ$33),(BY$33-BY38-150-Sheep!$R$351                                            )&lt;=0),"Wean-"&amp;BY37,""),"")
&amp;IFERROR(IF(AND((BY$33-BY38-150-Sheep!$R$352                                           )&gt;(BY$33-BZ$33),(BY$33-BY38-150-Sheep!$R$352                                            )&lt;=0),"Alt1-"   &amp;BY37,""),"")
&amp;IFERROR(IF(AND((BY$33-BY38-150-Sheep!$R$353                                           )&gt;(BY$33-BZ$33),(BY$33-BY38-150-Sheep!$R$353                                            )&lt;=0),"Alt2-"   &amp;BY37,""),"")</f>
        <v/>
      </c>
      <c r="BZ39" s="274" t="str">
        <f xml:space="preserve">                    IF(AND((BZ$33                                  -Sheep!$N$249                               )&gt;(BZ$33-CA$33),(BZ$33                                  -Sheep!$N$249                                )&lt;=0),"Born","")
&amp;                   IF(AND((BZ$33-Sheep!$R$351-Sheep!$N$249                                )&gt;(BZ$33-CA$33),(BZ$33-Sheep!$R$351-Sheep!$N$249                                )&lt;=0),"WeanStd","")
&amp;                   IF(AND((BZ$33-Sheep!$R$352-Sheep!$N$249                                )&gt;(BZ$33-CA$33),(BZ$33-Sheep!$R$352-Sheep!$N$249                                )&lt;=0),"WeanAlt1","")
&amp;                   IF(AND((BZ$33-Sheep!$R$353-Sheep!$N$249                                )&gt;(BZ$33-CA$33),(BZ$33-Sheep!$R$353-Sheep!$N$249                                )&lt;=0),"WeanAlt2","")
&amp;IFERROR(IF(AND((BZ$33-BZ38                                                                                     )&gt;(BZ$33-CA$33),(BZ$33-BZ38                                                                                     )&lt;=0),"Join-"    &amp;BZ37,""),"")
&amp;IFERROR(IF(AND((BZ$33-BZ38-INDEX(Sheep!$V$358:$V$365,BZ37,1))&gt;(BZ$33-CA$33),(BZ$33-BZ38-INDEX(Sheep!$V$358:$V$365,BZ37,1))&lt;=0),"Scan-"  &amp;BZ37,""),"")
&amp;IFERROR(IF(AND((BZ$33-BZ38-150                                                                            )&gt;(BZ$33-CA$33),(BZ$33-BZ38-150                                                                             )&lt;=0),"Birth-" &amp;BZ37,""),"")
&amp;IFERROR(IF(AND((BZ$33-BZ38-150-Sheep!$R$351                                           )&gt;(BZ$33-CA$33),(BZ$33-BZ38-150-Sheep!$R$351                                            )&lt;=0),"Wean-"&amp;BZ37,""),"")
&amp;IFERROR(IF(AND((BZ$33-BZ38-150-Sheep!$R$352                                           )&gt;(BZ$33-CA$33),(BZ$33-BZ38-150-Sheep!$R$352                                            )&lt;=0),"Alt1-"   &amp;BZ37,""),"")
&amp;IFERROR(IF(AND((BZ$33-BZ38-150-Sheep!$R$353                                           )&gt;(BZ$33-CA$33),(BZ$33-BZ38-150-Sheep!$R$353                                            )&lt;=0),"Alt2-"   &amp;BZ37,""),"")</f>
        <v/>
      </c>
      <c r="CA39" s="274" t="str">
        <f xml:space="preserve">                    IF(AND((CA$33                                  -Sheep!$N$249                               )&gt;(CA$33-CB$33),(CA$33                                  -Sheep!$N$249                                )&lt;=0),"Born","")
&amp;                   IF(AND((CA$33-Sheep!$R$351-Sheep!$N$249                                )&gt;(CA$33-CB$33),(CA$33-Sheep!$R$351-Sheep!$N$249                                )&lt;=0),"WeanStd","")
&amp;                   IF(AND((CA$33-Sheep!$R$352-Sheep!$N$249                                )&gt;(CA$33-CB$33),(CA$33-Sheep!$R$352-Sheep!$N$249                                )&lt;=0),"WeanAlt1","")
&amp;                   IF(AND((CA$33-Sheep!$R$353-Sheep!$N$249                                )&gt;(CA$33-CB$33),(CA$33-Sheep!$R$353-Sheep!$N$249                                )&lt;=0),"WeanAlt2","")
&amp;IFERROR(IF(AND((CA$33-CA38                                                                                     )&gt;(CA$33-CB$33),(CA$33-CA38                                                                                     )&lt;=0),"Join-"    &amp;CA37,""),"")
&amp;IFERROR(IF(AND((CA$33-CA38-INDEX(Sheep!$V$358:$V$365,CA37,1))&gt;(CA$33-CB$33),(CA$33-CA38-INDEX(Sheep!$V$358:$V$365,CA37,1))&lt;=0),"Scan-"  &amp;CA37,""),"")
&amp;IFERROR(IF(AND((CA$33-CA38-150                                                                            )&gt;(CA$33-CB$33),(CA$33-CA38-150                                                                             )&lt;=0),"Birth-" &amp;CA37,""),"")
&amp;IFERROR(IF(AND((CA$33-CA38-150-Sheep!$R$351                                           )&gt;(CA$33-CB$33),(CA$33-CA38-150-Sheep!$R$351                                            )&lt;=0),"Wean-"&amp;CA37,""),"")
&amp;IFERROR(IF(AND((CA$33-CA38-150-Sheep!$R$352                                           )&gt;(CA$33-CB$33),(CA$33-CA38-150-Sheep!$R$352                                            )&lt;=0),"Alt1-"   &amp;CA37,""),"")
&amp;IFERROR(IF(AND((CA$33-CA38-150-Sheep!$R$353                                           )&gt;(CA$33-CB$33),(CA$33-CA38-150-Sheep!$R$353                                            )&lt;=0),"Alt2-"   &amp;CA37,""),"")</f>
        <v/>
      </c>
      <c r="CB39" s="274" t="str">
        <f xml:space="preserve">                    IF(AND((CB$33                                  -Sheep!$N$249                               )&gt;(CB$33-CC$33),(CB$33                                  -Sheep!$N$249                                )&lt;=0),"Born","")
&amp;                   IF(AND((CB$33-Sheep!$R$351-Sheep!$N$249                                )&gt;(CB$33-CC$33),(CB$33-Sheep!$R$351-Sheep!$N$249                                )&lt;=0),"WeanStd","")
&amp;                   IF(AND((CB$33-Sheep!$R$352-Sheep!$N$249                                )&gt;(CB$33-CC$33),(CB$33-Sheep!$R$352-Sheep!$N$249                                )&lt;=0),"WeanAlt1","")
&amp;                   IF(AND((CB$33-Sheep!$R$353-Sheep!$N$249                                )&gt;(CB$33-CC$33),(CB$33-Sheep!$R$353-Sheep!$N$249                                )&lt;=0),"WeanAlt2","")
&amp;IFERROR(IF(AND((CB$33-CB38                                                                                     )&gt;(CB$33-CC$33),(CB$33-CB38                                                                                     )&lt;=0),"Join-"    &amp;CB37,""),"")
&amp;IFERROR(IF(AND((CB$33-CB38-INDEX(Sheep!$V$358:$V$365,CB37,1))&gt;(CB$33-CC$33),(CB$33-CB38-INDEX(Sheep!$V$358:$V$365,CB37,1))&lt;=0),"Scan-"  &amp;CB37,""),"")
&amp;IFERROR(IF(AND((CB$33-CB38-150                                                                            )&gt;(CB$33-CC$33),(CB$33-CB38-150                                                                             )&lt;=0),"Birth-" &amp;CB37,""),"")
&amp;IFERROR(IF(AND((CB$33-CB38-150-Sheep!$R$351                                           )&gt;(CB$33-CC$33),(CB$33-CB38-150-Sheep!$R$351                                            )&lt;=0),"Wean-"&amp;CB37,""),"")
&amp;IFERROR(IF(AND((CB$33-CB38-150-Sheep!$R$352                                           )&gt;(CB$33-CC$33),(CB$33-CB38-150-Sheep!$R$352                                            )&lt;=0),"Alt1-"   &amp;CB37,""),"")
&amp;IFERROR(IF(AND((CB$33-CB38-150-Sheep!$R$353                                           )&gt;(CB$33-CC$33),(CB$33-CB38-150-Sheep!$R$353                                            )&lt;=0),"Alt2-"   &amp;CB37,""),"")</f>
        <v/>
      </c>
      <c r="CC39" s="274" t="str">
        <f xml:space="preserve">                    IF(AND((CC$33                                  -Sheep!$N$249                               )&gt;(CC$33-CD$33),(CC$33                                  -Sheep!$N$249                                )&lt;=0),"Born","")
&amp;                   IF(AND((CC$33-Sheep!$R$351-Sheep!$N$249                                )&gt;(CC$33-CD$33),(CC$33-Sheep!$R$351-Sheep!$N$249                                )&lt;=0),"WeanStd","")
&amp;                   IF(AND((CC$33-Sheep!$R$352-Sheep!$N$249                                )&gt;(CC$33-CD$33),(CC$33-Sheep!$R$352-Sheep!$N$249                                )&lt;=0),"WeanAlt1","")
&amp;                   IF(AND((CC$33-Sheep!$R$353-Sheep!$N$249                                )&gt;(CC$33-CD$33),(CC$33-Sheep!$R$353-Sheep!$N$249                                )&lt;=0),"WeanAlt2","")
&amp;IFERROR(IF(AND((CC$33-CC38                                                                                     )&gt;(CC$33-CD$33),(CC$33-CC38                                                                                     )&lt;=0),"Join-"    &amp;CC37,""),"")
&amp;IFERROR(IF(AND((CC$33-CC38-INDEX(Sheep!$V$358:$V$365,CC37,1))&gt;(CC$33-CD$33),(CC$33-CC38-INDEX(Sheep!$V$358:$V$365,CC37,1))&lt;=0),"Scan-"  &amp;CC37,""),"")
&amp;IFERROR(IF(AND((CC$33-CC38-150                                                                            )&gt;(CC$33-CD$33),(CC$33-CC38-150                                                                             )&lt;=0),"Birth-" &amp;CC37,""),"")
&amp;IFERROR(IF(AND((CC$33-CC38-150-Sheep!$R$351                                           )&gt;(CC$33-CD$33),(CC$33-CC38-150-Sheep!$R$351                                            )&lt;=0),"Wean-"&amp;CC37,""),"")
&amp;IFERROR(IF(AND((CC$33-CC38-150-Sheep!$R$352                                           )&gt;(CC$33-CD$33),(CC$33-CC38-150-Sheep!$R$352                                            )&lt;=0),"Alt1-"   &amp;CC37,""),"")
&amp;IFERROR(IF(AND((CC$33-CC38-150-Sheep!$R$353                                           )&gt;(CC$33-CD$33),(CC$33-CC38-150-Sheep!$R$353                                            )&lt;=0),"Alt2-"   &amp;CC37,""),"")</f>
        <v/>
      </c>
      <c r="CD39" s="274" t="str">
        <f xml:space="preserve">                    IF(AND((CD$33                                  -Sheep!$N$249                               )&gt;(CD$33-CE$33),(CD$33                                  -Sheep!$N$249                                )&lt;=0),"Born","")
&amp;                   IF(AND((CD$33-Sheep!$R$351-Sheep!$N$249                                )&gt;(CD$33-CE$33),(CD$33-Sheep!$R$351-Sheep!$N$249                                )&lt;=0),"WeanStd","")
&amp;                   IF(AND((CD$33-Sheep!$R$352-Sheep!$N$249                                )&gt;(CD$33-CE$33),(CD$33-Sheep!$R$352-Sheep!$N$249                                )&lt;=0),"WeanAlt1","")
&amp;                   IF(AND((CD$33-Sheep!$R$353-Sheep!$N$249                                )&gt;(CD$33-CE$33),(CD$33-Sheep!$R$353-Sheep!$N$249                                )&lt;=0),"WeanAlt2","")
&amp;IFERROR(IF(AND((CD$33-CD38                                                                                     )&gt;(CD$33-CE$33),(CD$33-CD38                                                                                     )&lt;=0),"Join-"    &amp;CD37,""),"")
&amp;IFERROR(IF(AND((CD$33-CD38-INDEX(Sheep!$V$358:$V$365,CD37,1))&gt;(CD$33-CE$33),(CD$33-CD38-INDEX(Sheep!$V$358:$V$365,CD37,1))&lt;=0),"Scan-"  &amp;CD37,""),"")
&amp;IFERROR(IF(AND((CD$33-CD38-150                                                                            )&gt;(CD$33-CE$33),(CD$33-CD38-150                                                                             )&lt;=0),"Birth-" &amp;CD37,""),"")
&amp;IFERROR(IF(AND((CD$33-CD38-150-Sheep!$R$351                                           )&gt;(CD$33-CE$33),(CD$33-CD38-150-Sheep!$R$351                                            )&lt;=0),"Wean-"&amp;CD37,""),"")
&amp;IFERROR(IF(AND((CD$33-CD38-150-Sheep!$R$352                                           )&gt;(CD$33-CE$33),(CD$33-CD38-150-Sheep!$R$352                                            )&lt;=0),"Alt1-"   &amp;CD37,""),"")
&amp;IFERROR(IF(AND((CD$33-CD38-150-Sheep!$R$353                                           )&gt;(CD$33-CE$33),(CD$33-CD38-150-Sheep!$R$353                                            )&lt;=0),"Alt2-"   &amp;CD37,""),"")</f>
        <v/>
      </c>
      <c r="CE39" s="274" t="str">
        <f xml:space="preserve">                    IF(AND((CE$33                                  -Sheep!$N$249                               )&gt;(CE$33-CF$33),(CE$33                                  -Sheep!$N$249                                )&lt;=0),"Born","")
&amp;                   IF(AND((CE$33-Sheep!$R$351-Sheep!$N$249                                )&gt;(CE$33-CF$33),(CE$33-Sheep!$R$351-Sheep!$N$249                                )&lt;=0),"WeanStd","")
&amp;                   IF(AND((CE$33-Sheep!$R$352-Sheep!$N$249                                )&gt;(CE$33-CF$33),(CE$33-Sheep!$R$352-Sheep!$N$249                                )&lt;=0),"WeanAlt1","")
&amp;                   IF(AND((CE$33-Sheep!$R$353-Sheep!$N$249                                )&gt;(CE$33-CF$33),(CE$33-Sheep!$R$353-Sheep!$N$249                                )&lt;=0),"WeanAlt2","")
&amp;IFERROR(IF(AND((CE$33-CE38                                                                                     )&gt;(CE$33-CF$33),(CE$33-CE38                                                                                     )&lt;=0),"Join-"    &amp;CE37,""),"")
&amp;IFERROR(IF(AND((CE$33-CE38-INDEX(Sheep!$V$358:$V$365,CE37,1))&gt;(CE$33-CF$33),(CE$33-CE38-INDEX(Sheep!$V$358:$V$365,CE37,1))&lt;=0),"Scan-"  &amp;CE37,""),"")
&amp;IFERROR(IF(AND((CE$33-CE38-150                                                                            )&gt;(CE$33-CF$33),(CE$33-CE38-150                                                                             )&lt;=0),"Birth-" &amp;CE37,""),"")
&amp;IFERROR(IF(AND((CE$33-CE38-150-Sheep!$R$351                                           )&gt;(CE$33-CF$33),(CE$33-CE38-150-Sheep!$R$351                                            )&lt;=0),"Wean-"&amp;CE37,""),"")
&amp;IFERROR(IF(AND((CE$33-CE38-150-Sheep!$R$352                                           )&gt;(CE$33-CF$33),(CE$33-CE38-150-Sheep!$R$352                                            )&lt;=0),"Alt1-"   &amp;CE37,""),"")
&amp;IFERROR(IF(AND((CE$33-CE38-150-Sheep!$R$353                                           )&gt;(CE$33-CF$33),(CE$33-CE38-150-Sheep!$R$353                                            )&lt;=0),"Alt2-"   &amp;CE37,""),"")</f>
        <v/>
      </c>
      <c r="CF39" s="274" t="str">
        <f xml:space="preserve">                    IF(AND((CF$33                                  -Sheep!$N$249                               )&gt;(CF$33-CG$33),(CF$33                                  -Sheep!$N$249                                )&lt;=0),"Born","")
&amp;                   IF(AND((CF$33-Sheep!$R$351-Sheep!$N$249                                )&gt;(CF$33-CG$33),(CF$33-Sheep!$R$351-Sheep!$N$249                                )&lt;=0),"WeanStd","")
&amp;                   IF(AND((CF$33-Sheep!$R$352-Sheep!$N$249                                )&gt;(CF$33-CG$33),(CF$33-Sheep!$R$352-Sheep!$N$249                                )&lt;=0),"WeanAlt1","")
&amp;                   IF(AND((CF$33-Sheep!$R$353-Sheep!$N$249                                )&gt;(CF$33-CG$33),(CF$33-Sheep!$R$353-Sheep!$N$249                                )&lt;=0),"WeanAlt2","")
&amp;IFERROR(IF(AND((CF$33-CF38                                                                                     )&gt;(CF$33-CG$33),(CF$33-CF38                                                                                     )&lt;=0),"Join-"    &amp;CF37,""),"")
&amp;IFERROR(IF(AND((CF$33-CF38-INDEX(Sheep!$V$358:$V$365,CF37,1))&gt;(CF$33-CG$33),(CF$33-CF38-INDEX(Sheep!$V$358:$V$365,CF37,1))&lt;=0),"Scan-"  &amp;CF37,""),"")
&amp;IFERROR(IF(AND((CF$33-CF38-150                                                                            )&gt;(CF$33-CG$33),(CF$33-CF38-150                                                                             )&lt;=0),"Birth-" &amp;CF37,""),"")
&amp;IFERROR(IF(AND((CF$33-CF38-150-Sheep!$R$351                                           )&gt;(CF$33-CG$33),(CF$33-CF38-150-Sheep!$R$351                                            )&lt;=0),"Wean-"&amp;CF37,""),"")
&amp;IFERROR(IF(AND((CF$33-CF38-150-Sheep!$R$352                                           )&gt;(CF$33-CG$33),(CF$33-CF38-150-Sheep!$R$352                                            )&lt;=0),"Alt1-"   &amp;CF37,""),"")
&amp;IFERROR(IF(AND((CF$33-CF38-150-Sheep!$R$353                                           )&gt;(CF$33-CG$33),(CF$33-CF38-150-Sheep!$R$353                                            )&lt;=0),"Alt2-"   &amp;CF37,""),"")</f>
        <v/>
      </c>
      <c r="CG39" s="274" t="str">
        <f xml:space="preserve">                    IF(AND((CG$33                                  -Sheep!$N$249                               )&gt;(CG$33-CH$33),(CG$33                                  -Sheep!$N$249                                )&lt;=0),"Born","")
&amp;                   IF(AND((CG$33-Sheep!$R$351-Sheep!$N$249                                )&gt;(CG$33-CH$33),(CG$33-Sheep!$R$351-Sheep!$N$249                                )&lt;=0),"WeanStd","")
&amp;                   IF(AND((CG$33-Sheep!$R$352-Sheep!$N$249                                )&gt;(CG$33-CH$33),(CG$33-Sheep!$R$352-Sheep!$N$249                                )&lt;=0),"WeanAlt1","")
&amp;                   IF(AND((CG$33-Sheep!$R$353-Sheep!$N$249                                )&gt;(CG$33-CH$33),(CG$33-Sheep!$R$353-Sheep!$N$249                                )&lt;=0),"WeanAlt2","")
&amp;IFERROR(IF(AND((CG$33-CG38                                                                                     )&gt;(CG$33-CH$33),(CG$33-CG38                                                                                     )&lt;=0),"Join-"    &amp;CG37,""),"")
&amp;IFERROR(IF(AND((CG$33-CG38-INDEX(Sheep!$V$358:$V$365,CG37,1))&gt;(CG$33-CH$33),(CG$33-CG38-INDEX(Sheep!$V$358:$V$365,CG37,1))&lt;=0),"Scan-"  &amp;CG37,""),"")
&amp;IFERROR(IF(AND((CG$33-CG38-150                                                                            )&gt;(CG$33-CH$33),(CG$33-CG38-150                                                                             )&lt;=0),"Birth-" &amp;CG37,""),"")
&amp;IFERROR(IF(AND((CG$33-CG38-150-Sheep!$R$351                                           )&gt;(CG$33-CH$33),(CG$33-CG38-150-Sheep!$R$351                                            )&lt;=0),"Wean-"&amp;CG37,""),"")
&amp;IFERROR(IF(AND((CG$33-CG38-150-Sheep!$R$352                                           )&gt;(CG$33-CH$33),(CG$33-CG38-150-Sheep!$R$352                                            )&lt;=0),"Alt1-"   &amp;CG37,""),"")
&amp;IFERROR(IF(AND((CG$33-CG38-150-Sheep!$R$353                                           )&gt;(CG$33-CH$33),(CG$33-CG38-150-Sheep!$R$353                                            )&lt;=0),"Alt2-"   &amp;CG37,""),"")</f>
        <v/>
      </c>
      <c r="CH39" s="274" t="str">
        <f xml:space="preserve">                    IF(AND((CH$33                                  -Sheep!$N$249                               )&gt;(CH$33-CI$33),(CH$33                                  -Sheep!$N$249                                )&lt;=0),"Born","")
&amp;                   IF(AND((CH$33-Sheep!$R$351-Sheep!$N$249                                )&gt;(CH$33-CI$33),(CH$33-Sheep!$R$351-Sheep!$N$249                                )&lt;=0),"WeanStd","")
&amp;                   IF(AND((CH$33-Sheep!$R$352-Sheep!$N$249                                )&gt;(CH$33-CI$33),(CH$33-Sheep!$R$352-Sheep!$N$249                                )&lt;=0),"WeanAlt1","")
&amp;                   IF(AND((CH$33-Sheep!$R$353-Sheep!$N$249                                )&gt;(CH$33-CI$33),(CH$33-Sheep!$R$353-Sheep!$N$249                                )&lt;=0),"WeanAlt2","")
&amp;IFERROR(IF(AND((CH$33-CH38                                                                                     )&gt;(CH$33-CI$33),(CH$33-CH38                                                                                     )&lt;=0),"Join-"    &amp;CH37,""),"")
&amp;IFERROR(IF(AND((CH$33-CH38-INDEX(Sheep!$V$358:$V$365,CH37,1))&gt;(CH$33-CI$33),(CH$33-CH38-INDEX(Sheep!$V$358:$V$365,CH37,1))&lt;=0),"Scan-"  &amp;CH37,""),"")
&amp;IFERROR(IF(AND((CH$33-CH38-150                                                                            )&gt;(CH$33-CI$33),(CH$33-CH38-150                                                                             )&lt;=0),"Birth-" &amp;CH37,""),"")
&amp;IFERROR(IF(AND((CH$33-CH38-150-Sheep!$R$351                                           )&gt;(CH$33-CI$33),(CH$33-CH38-150-Sheep!$R$351                                            )&lt;=0),"Wean-"&amp;CH37,""),"")
&amp;IFERROR(IF(AND((CH$33-CH38-150-Sheep!$R$352                                           )&gt;(CH$33-CI$33),(CH$33-CH38-150-Sheep!$R$352                                            )&lt;=0),"Alt1-"   &amp;CH37,""),"")
&amp;IFERROR(IF(AND((CH$33-CH38-150-Sheep!$R$353                                           )&gt;(CH$33-CI$33),(CH$33-CH38-150-Sheep!$R$353                                            )&lt;=0),"Alt2-"   &amp;CH37,""),"")</f>
        <v/>
      </c>
      <c r="CI39" s="274" t="str">
        <f xml:space="preserve">                    IF(AND((CI$33                                  -Sheep!$N$249                               )&gt;(CI$33-CJ$33),(CI$33                                  -Sheep!$N$249                                )&lt;=0),"Born","")
&amp;                   IF(AND((CI$33-Sheep!$R$351-Sheep!$N$249                                )&gt;(CI$33-CJ$33),(CI$33-Sheep!$R$351-Sheep!$N$249                                )&lt;=0),"WeanStd","")
&amp;                   IF(AND((CI$33-Sheep!$R$352-Sheep!$N$249                                )&gt;(CI$33-CJ$33),(CI$33-Sheep!$R$352-Sheep!$N$249                                )&lt;=0),"WeanAlt1","")
&amp;                   IF(AND((CI$33-Sheep!$R$353-Sheep!$N$249                                )&gt;(CI$33-CJ$33),(CI$33-Sheep!$R$353-Sheep!$N$249                                )&lt;=0),"WeanAlt2","")
&amp;IFERROR(IF(AND((CI$33-CI38                                                                                     )&gt;(CI$33-CJ$33),(CI$33-CI38                                                                                     )&lt;=0),"Join-"    &amp;CI37,""),"")
&amp;IFERROR(IF(AND((CI$33-CI38-INDEX(Sheep!$V$358:$V$365,CI37,1))&gt;(CI$33-CJ$33),(CI$33-CI38-INDEX(Sheep!$V$358:$V$365,CI37,1))&lt;=0),"Scan-"  &amp;CI37,""),"")
&amp;IFERROR(IF(AND((CI$33-CI38-150                                                                            )&gt;(CI$33-CJ$33),(CI$33-CI38-150                                                                             )&lt;=0),"Birth-" &amp;CI37,""),"")
&amp;IFERROR(IF(AND((CI$33-CI38-150-Sheep!$R$351                                           )&gt;(CI$33-CJ$33),(CI$33-CI38-150-Sheep!$R$351                                            )&lt;=0),"Wean-"&amp;CI37,""),"")
&amp;IFERROR(IF(AND((CI$33-CI38-150-Sheep!$R$352                                           )&gt;(CI$33-CJ$33),(CI$33-CI38-150-Sheep!$R$352                                            )&lt;=0),"Alt1-"   &amp;CI37,""),"")
&amp;IFERROR(IF(AND((CI$33-CI38-150-Sheep!$R$353                                           )&gt;(CI$33-CJ$33),(CI$33-CI38-150-Sheep!$R$353                                            )&lt;=0),"Alt2-"   &amp;CI37,""),"")</f>
        <v>Birth-1</v>
      </c>
      <c r="CJ39" s="274" t="str">
        <f xml:space="preserve">                    IF(AND((CJ$33                                  -Sheep!$N$249                               )&gt;(CJ$33-CK$33),(CJ$33                                  -Sheep!$N$249                                )&lt;=0),"Born","")
&amp;                   IF(AND((CJ$33-Sheep!$R$351-Sheep!$N$249                                )&gt;(CJ$33-CK$33),(CJ$33-Sheep!$R$351-Sheep!$N$249                                )&lt;=0),"WeanStd","")
&amp;                   IF(AND((CJ$33-Sheep!$R$352-Sheep!$N$249                                )&gt;(CJ$33-CK$33),(CJ$33-Sheep!$R$352-Sheep!$N$249                                )&lt;=0),"WeanAlt1","")
&amp;                   IF(AND((CJ$33-Sheep!$R$353-Sheep!$N$249                                )&gt;(CJ$33-CK$33),(CJ$33-Sheep!$R$353-Sheep!$N$249                                )&lt;=0),"WeanAlt2","")
&amp;IFERROR(IF(AND((CJ$33-CJ38                                                                                     )&gt;(CJ$33-CK$33),(CJ$33-CJ38                                                                                     )&lt;=0),"Join-"    &amp;CJ37,""),"")
&amp;IFERROR(IF(AND((CJ$33-CJ38-INDEX(Sheep!$V$358:$V$365,CJ37,1))&gt;(CJ$33-CK$33),(CJ$33-CJ38-INDEX(Sheep!$V$358:$V$365,CJ37,1))&lt;=0),"Scan-"  &amp;CJ37,""),"")
&amp;IFERROR(IF(AND((CJ$33-CJ38-150                                                                            )&gt;(CJ$33-CK$33),(CJ$33-CJ38-150                                                                             )&lt;=0),"Birth-" &amp;CJ37,""),"")
&amp;IFERROR(IF(AND((CJ$33-CJ38-150-Sheep!$R$351                                           )&gt;(CJ$33-CK$33),(CJ$33-CJ38-150-Sheep!$R$351                                            )&lt;=0),"Wean-"&amp;CJ37,""),"")
&amp;IFERROR(IF(AND((CJ$33-CJ38-150-Sheep!$R$352                                           )&gt;(CJ$33-CK$33),(CJ$33-CJ38-150-Sheep!$R$352                                            )&lt;=0),"Alt1-"   &amp;CJ37,""),"")
&amp;IFERROR(IF(AND((CJ$33-CJ38-150-Sheep!$R$353                                           )&gt;(CJ$33-CK$33),(CJ$33-CJ38-150-Sheep!$R$353                                            )&lt;=0),"Alt2-"   &amp;CJ37,""),"")</f>
        <v/>
      </c>
      <c r="CK39" s="274" t="str">
        <f xml:space="preserve">                    IF(AND((CK$33                                  -Sheep!$N$249                               )&gt;(CK$33-CL$33),(CK$33                                  -Sheep!$N$249                                )&lt;=0),"Born","")
&amp;                   IF(AND((CK$33-Sheep!$R$351-Sheep!$N$249                                )&gt;(CK$33-CL$33),(CK$33-Sheep!$R$351-Sheep!$N$249                                )&lt;=0),"WeanStd","")
&amp;                   IF(AND((CK$33-Sheep!$R$352-Sheep!$N$249                                )&gt;(CK$33-CL$33),(CK$33-Sheep!$R$352-Sheep!$N$249                                )&lt;=0),"WeanAlt1","")
&amp;                   IF(AND((CK$33-Sheep!$R$353-Sheep!$N$249                                )&gt;(CK$33-CL$33),(CK$33-Sheep!$R$353-Sheep!$N$249                                )&lt;=0),"WeanAlt2","")
&amp;IFERROR(IF(AND((CK$33-CK38                                                                                     )&gt;(CK$33-CL$33),(CK$33-CK38                                                                                     )&lt;=0),"Join-"    &amp;CK37,""),"")
&amp;IFERROR(IF(AND((CK$33-CK38-INDEX(Sheep!$V$358:$V$365,CK37,1))&gt;(CK$33-CL$33),(CK$33-CK38-INDEX(Sheep!$V$358:$V$365,CK37,1))&lt;=0),"Scan-"  &amp;CK37,""),"")
&amp;IFERROR(IF(AND((CK$33-CK38-150                                                                            )&gt;(CK$33-CL$33),(CK$33-CK38-150                                                                             )&lt;=0),"Birth-" &amp;CK37,""),"")
&amp;IFERROR(IF(AND((CK$33-CK38-150-Sheep!$R$351                                           )&gt;(CK$33-CL$33),(CK$33-CK38-150-Sheep!$R$351                                            )&lt;=0),"Wean-"&amp;CK37,""),"")
&amp;IFERROR(IF(AND((CK$33-CK38-150-Sheep!$R$352                                           )&gt;(CK$33-CL$33),(CK$33-CK38-150-Sheep!$R$352                                            )&lt;=0),"Alt1-"   &amp;CK37,""),"")
&amp;IFERROR(IF(AND((CK$33-CK38-150-Sheep!$R$353                                           )&gt;(CK$33-CL$33),(CK$33-CK38-150-Sheep!$R$353                                            )&lt;=0),"Alt2-"   &amp;CK37,""),"")</f>
        <v/>
      </c>
      <c r="CL39" s="274" t="str">
        <f xml:space="preserve">                    IF(AND((CL$33                                  -Sheep!$N$249                               )&gt;(CL$33-CM$33),(CL$33                                  -Sheep!$N$249                                )&lt;=0),"Born","")
&amp;                   IF(AND((CL$33-Sheep!$R$351-Sheep!$N$249                                )&gt;(CL$33-CM$33),(CL$33-Sheep!$R$351-Sheep!$N$249                                )&lt;=0),"WeanStd","")
&amp;                   IF(AND((CL$33-Sheep!$R$352-Sheep!$N$249                                )&gt;(CL$33-CM$33),(CL$33-Sheep!$R$352-Sheep!$N$249                                )&lt;=0),"WeanAlt1","")
&amp;                   IF(AND((CL$33-Sheep!$R$353-Sheep!$N$249                                )&gt;(CL$33-CM$33),(CL$33-Sheep!$R$353-Sheep!$N$249                                )&lt;=0),"WeanAlt2","")
&amp;IFERROR(IF(AND((CL$33-CL38                                                                                     )&gt;(CL$33-CM$33),(CL$33-CL38                                                                                     )&lt;=0),"Join-"    &amp;CL37,""),"")
&amp;IFERROR(IF(AND((CL$33-CL38-INDEX(Sheep!$V$358:$V$365,CL37,1))&gt;(CL$33-CM$33),(CL$33-CL38-INDEX(Sheep!$V$358:$V$365,CL37,1))&lt;=0),"Scan-"  &amp;CL37,""),"")
&amp;IFERROR(IF(AND((CL$33-CL38-150                                                                            )&gt;(CL$33-CM$33),(CL$33-CL38-150                                                                             )&lt;=0),"Birth-" &amp;CL37,""),"")
&amp;IFERROR(IF(AND((CL$33-CL38-150-Sheep!$R$351                                           )&gt;(CL$33-CM$33),(CL$33-CL38-150-Sheep!$R$351                                            )&lt;=0),"Wean-"&amp;CL37,""),"")
&amp;IFERROR(IF(AND((CL$33-CL38-150-Sheep!$R$352                                           )&gt;(CL$33-CM$33),(CL$33-CL38-150-Sheep!$R$352                                            )&lt;=0),"Alt1-"   &amp;CL37,""),"")
&amp;IFERROR(IF(AND((CL$33-CL38-150-Sheep!$R$353                                           )&gt;(CL$33-CM$33),(CL$33-CL38-150-Sheep!$R$353                                            )&lt;=0),"Alt2-"   &amp;CL37,""),"")</f>
        <v/>
      </c>
      <c r="CM39" s="274" t="str">
        <f xml:space="preserve">                    IF(AND((CM$33                                  -Sheep!$N$249                               )&gt;(CM$33-CN$33),(CM$33                                  -Sheep!$N$249                                )&lt;=0),"Born","")
&amp;                   IF(AND((CM$33-Sheep!$R$351-Sheep!$N$249                                )&gt;(CM$33-CN$33),(CM$33-Sheep!$R$351-Sheep!$N$249                                )&lt;=0),"WeanStd","")
&amp;                   IF(AND((CM$33-Sheep!$R$352-Sheep!$N$249                                )&gt;(CM$33-CN$33),(CM$33-Sheep!$R$352-Sheep!$N$249                                )&lt;=0),"WeanAlt1","")
&amp;                   IF(AND((CM$33-Sheep!$R$353-Sheep!$N$249                                )&gt;(CM$33-CN$33),(CM$33-Sheep!$R$353-Sheep!$N$249                                )&lt;=0),"WeanAlt2","")
&amp;IFERROR(IF(AND((CM$33-CM38                                                                                     )&gt;(CM$33-CN$33),(CM$33-CM38                                                                                     )&lt;=0),"Join-"    &amp;CM37,""),"")
&amp;IFERROR(IF(AND((CM$33-CM38-INDEX(Sheep!$V$358:$V$365,CM37,1))&gt;(CM$33-CN$33),(CM$33-CM38-INDEX(Sheep!$V$358:$V$365,CM37,1))&lt;=0),"Scan-"  &amp;CM37,""),"")
&amp;IFERROR(IF(AND((CM$33-CM38-150                                                                            )&gt;(CM$33-CN$33),(CM$33-CM38-150                                                                             )&lt;=0),"Birth-" &amp;CM37,""),"")
&amp;IFERROR(IF(AND((CM$33-CM38-150-Sheep!$R$351                                           )&gt;(CM$33-CN$33),(CM$33-CM38-150-Sheep!$R$351                                            )&lt;=0),"Wean-"&amp;CM37,""),"")
&amp;IFERROR(IF(AND((CM$33-CM38-150-Sheep!$R$352                                           )&gt;(CM$33-CN$33),(CM$33-CM38-150-Sheep!$R$352                                            )&lt;=0),"Alt1-"   &amp;CM37,""),"")
&amp;IFERROR(IF(AND((CM$33-CM38-150-Sheep!$R$353                                           )&gt;(CM$33-CN$33),(CM$33-CM38-150-Sheep!$R$353                                            )&lt;=0),"Alt2-"   &amp;CM37,""),"")</f>
        <v/>
      </c>
      <c r="CN39" s="274" t="str">
        <f xml:space="preserve">                    IF(AND((CN$33                                  -Sheep!$N$249                               )&gt;(CN$33-CO$33),(CN$33                                  -Sheep!$N$249                                )&lt;=0),"Born","")
&amp;                   IF(AND((CN$33-Sheep!$R$351-Sheep!$N$249                                )&gt;(CN$33-CO$33),(CN$33-Sheep!$R$351-Sheep!$N$249                                )&lt;=0),"WeanStd","")
&amp;                   IF(AND((CN$33-Sheep!$R$352-Sheep!$N$249                                )&gt;(CN$33-CO$33),(CN$33-Sheep!$R$352-Sheep!$N$249                                )&lt;=0),"WeanAlt1","")
&amp;                   IF(AND((CN$33-Sheep!$R$353-Sheep!$N$249                                )&gt;(CN$33-CO$33),(CN$33-Sheep!$R$353-Sheep!$N$249                                )&lt;=0),"WeanAlt2","")
&amp;IFERROR(IF(AND((CN$33-CN38                                                                                     )&gt;(CN$33-CO$33),(CN$33-CN38                                                                                     )&lt;=0),"Join-"    &amp;CN37,""),"")
&amp;IFERROR(IF(AND((CN$33-CN38-INDEX(Sheep!$V$358:$V$365,CN37,1))&gt;(CN$33-CO$33),(CN$33-CN38-INDEX(Sheep!$V$358:$V$365,CN37,1))&lt;=0),"Scan-"  &amp;CN37,""),"")
&amp;IFERROR(IF(AND((CN$33-CN38-150                                                                            )&gt;(CN$33-CO$33),(CN$33-CN38-150                                                                             )&lt;=0),"Birth-" &amp;CN37,""),"")
&amp;IFERROR(IF(AND((CN$33-CN38-150-Sheep!$R$351                                           )&gt;(CN$33-CO$33),(CN$33-CN38-150-Sheep!$R$351                                            )&lt;=0),"Wean-"&amp;CN37,""),"")
&amp;IFERROR(IF(AND((CN$33-CN38-150-Sheep!$R$352                                           )&gt;(CN$33-CO$33),(CN$33-CN38-150-Sheep!$R$352                                            )&lt;=0),"Alt1-"   &amp;CN37,""),"")
&amp;IFERROR(IF(AND((CN$33-CN38-150-Sheep!$R$353                                           )&gt;(CN$33-CO$33),(CN$33-CN38-150-Sheep!$R$353                                            )&lt;=0),"Alt2-"   &amp;CN37,""),"")</f>
        <v/>
      </c>
      <c r="CO39" s="274" t="str">
        <f xml:space="preserve">                    IF(AND((CO$33                                  -Sheep!$N$249                               )&gt;(CO$33-CP$33),(CO$33                                  -Sheep!$N$249                                )&lt;=0),"Born","")
&amp;                   IF(AND((CO$33-Sheep!$R$351-Sheep!$N$249                                )&gt;(CO$33-CP$33),(CO$33-Sheep!$R$351-Sheep!$N$249                                )&lt;=0),"WeanStd","")
&amp;                   IF(AND((CO$33-Sheep!$R$352-Sheep!$N$249                                )&gt;(CO$33-CP$33),(CO$33-Sheep!$R$352-Sheep!$N$249                                )&lt;=0),"WeanAlt1","")
&amp;                   IF(AND((CO$33-Sheep!$R$353-Sheep!$N$249                                )&gt;(CO$33-CP$33),(CO$33-Sheep!$R$353-Sheep!$N$249                                )&lt;=0),"WeanAlt2","")
&amp;IFERROR(IF(AND((CO$33-CO38                                                                                     )&gt;(CO$33-CP$33),(CO$33-CO38                                                                                     )&lt;=0),"Join-"    &amp;CO37,""),"")
&amp;IFERROR(IF(AND((CO$33-CO38-INDEX(Sheep!$V$358:$V$365,CO37,1))&gt;(CO$33-CP$33),(CO$33-CO38-INDEX(Sheep!$V$358:$V$365,CO37,1))&lt;=0),"Scan-"  &amp;CO37,""),"")
&amp;IFERROR(IF(AND((CO$33-CO38-150                                                                            )&gt;(CO$33-CP$33),(CO$33-CO38-150                                                                             )&lt;=0),"Birth-" &amp;CO37,""),"")
&amp;IFERROR(IF(AND((CO$33-CO38-150-Sheep!$R$351                                           )&gt;(CO$33-CP$33),(CO$33-CO38-150-Sheep!$R$351                                            )&lt;=0),"Wean-"&amp;CO37,""),"")
&amp;IFERROR(IF(AND((CO$33-CO38-150-Sheep!$R$352                                           )&gt;(CO$33-CP$33),(CO$33-CO38-150-Sheep!$R$352                                            )&lt;=0),"Alt1-"   &amp;CO37,""),"")
&amp;IFERROR(IF(AND((CO$33-CO38-150-Sheep!$R$353                                           )&gt;(CO$33-CP$33),(CO$33-CO38-150-Sheep!$R$353                                            )&lt;=0),"Alt2-"   &amp;CO37,""),"")</f>
        <v/>
      </c>
      <c r="CP39" s="274" t="str">
        <f xml:space="preserve">                    IF(AND((CP$33                                  -Sheep!$N$249                               )&gt;(CP$33-CQ$33),(CP$33                                  -Sheep!$N$249                                )&lt;=0),"Born","")
&amp;                   IF(AND((CP$33-Sheep!$R$351-Sheep!$N$249                                )&gt;(CP$33-CQ$33),(CP$33-Sheep!$R$351-Sheep!$N$249                                )&lt;=0),"WeanStd","")
&amp;                   IF(AND((CP$33-Sheep!$R$352-Sheep!$N$249                                )&gt;(CP$33-CQ$33),(CP$33-Sheep!$R$352-Sheep!$N$249                                )&lt;=0),"WeanAlt1","")
&amp;                   IF(AND((CP$33-Sheep!$R$353-Sheep!$N$249                                )&gt;(CP$33-CQ$33),(CP$33-Sheep!$R$353-Sheep!$N$249                                )&lt;=0),"WeanAlt2","")
&amp;IFERROR(IF(AND((CP$33-CP38                                                                                     )&gt;(CP$33-CQ$33),(CP$33-CP38                                                                                     )&lt;=0),"Join-"    &amp;CP37,""),"")
&amp;IFERROR(IF(AND((CP$33-CP38-INDEX(Sheep!$V$358:$V$365,CP37,1))&gt;(CP$33-CQ$33),(CP$33-CP38-INDEX(Sheep!$V$358:$V$365,CP37,1))&lt;=0),"Scan-"  &amp;CP37,""),"")
&amp;IFERROR(IF(AND((CP$33-CP38-150                                                                            )&gt;(CP$33-CQ$33),(CP$33-CP38-150                                                                             )&lt;=0),"Birth-" &amp;CP37,""),"")
&amp;IFERROR(IF(AND((CP$33-CP38-150-Sheep!$R$351                                           )&gt;(CP$33-CQ$33),(CP$33-CP38-150-Sheep!$R$351                                            )&lt;=0),"Wean-"&amp;CP37,""),"")
&amp;IFERROR(IF(AND((CP$33-CP38-150-Sheep!$R$352                                           )&gt;(CP$33-CQ$33),(CP$33-CP38-150-Sheep!$R$352                                            )&lt;=0),"Alt1-"   &amp;CP37,""),"")
&amp;IFERROR(IF(AND((CP$33-CP38-150-Sheep!$R$353                                           )&gt;(CP$33-CQ$33),(CP$33-CP38-150-Sheep!$R$353                                            )&lt;=0),"Alt2-"   &amp;CP37,""),"")</f>
        <v/>
      </c>
      <c r="CQ39" s="274" t="str">
        <f xml:space="preserve">                    IF(AND((CQ$33                                  -Sheep!$N$249                               )&gt;(CQ$33-CR$33),(CQ$33                                  -Sheep!$N$249                                )&lt;=0),"Born","")
&amp;                   IF(AND((CQ$33-Sheep!$R$351-Sheep!$N$249                                )&gt;(CQ$33-CR$33),(CQ$33-Sheep!$R$351-Sheep!$N$249                                )&lt;=0),"WeanStd","")
&amp;                   IF(AND((CQ$33-Sheep!$R$352-Sheep!$N$249                                )&gt;(CQ$33-CR$33),(CQ$33-Sheep!$R$352-Sheep!$N$249                                )&lt;=0),"WeanAlt1","")
&amp;                   IF(AND((CQ$33-Sheep!$R$353-Sheep!$N$249                                )&gt;(CQ$33-CR$33),(CQ$33-Sheep!$R$353-Sheep!$N$249                                )&lt;=0),"WeanAlt2","")
&amp;IFERROR(IF(AND((CQ$33-CQ38                                                                                     )&gt;(CQ$33-CR$33),(CQ$33-CQ38                                                                                     )&lt;=0),"Join-"    &amp;CQ37,""),"")
&amp;IFERROR(IF(AND((CQ$33-CQ38-INDEX(Sheep!$V$358:$V$365,CQ37,1))&gt;(CQ$33-CR$33),(CQ$33-CQ38-INDEX(Sheep!$V$358:$V$365,CQ37,1))&lt;=0),"Scan-"  &amp;CQ37,""),"")
&amp;IFERROR(IF(AND((CQ$33-CQ38-150                                                                            )&gt;(CQ$33-CR$33),(CQ$33-CQ38-150                                                                             )&lt;=0),"Birth-" &amp;CQ37,""),"")
&amp;IFERROR(IF(AND((CQ$33-CQ38-150-Sheep!$R$351                                           )&gt;(CQ$33-CR$33),(CQ$33-CQ38-150-Sheep!$R$351                                            )&lt;=0),"Wean-"&amp;CQ37,""),"")
&amp;IFERROR(IF(AND((CQ$33-CQ38-150-Sheep!$R$352                                           )&gt;(CQ$33-CR$33),(CQ$33-CQ38-150-Sheep!$R$352                                            )&lt;=0),"Alt1-"   &amp;CQ37,""),"")
&amp;IFERROR(IF(AND((CQ$33-CQ38-150-Sheep!$R$353                                           )&gt;(CQ$33-CR$33),(CQ$33-CQ38-150-Sheep!$R$353                                            )&lt;=0),"Alt2-"   &amp;CQ37,""),"")</f>
        <v/>
      </c>
      <c r="CR39" s="274" t="str">
        <f xml:space="preserve">                    IF(AND((CR$33                                  -Sheep!$N$249                               )&gt;(CR$33-CS$33),(CR$33                                  -Sheep!$N$249                                )&lt;=0),"Born","")
&amp;                   IF(AND((CR$33-Sheep!$R$351-Sheep!$N$249                                )&gt;(CR$33-CS$33),(CR$33-Sheep!$R$351-Sheep!$N$249                                )&lt;=0),"WeanStd","")
&amp;                   IF(AND((CR$33-Sheep!$R$352-Sheep!$N$249                                )&gt;(CR$33-CS$33),(CR$33-Sheep!$R$352-Sheep!$N$249                                )&lt;=0),"WeanAlt1","")
&amp;                   IF(AND((CR$33-Sheep!$R$353-Sheep!$N$249                                )&gt;(CR$33-CS$33),(CR$33-Sheep!$R$353-Sheep!$N$249                                )&lt;=0),"WeanAlt2","")
&amp;IFERROR(IF(AND((CR$33-CR38                                                                                     )&gt;(CR$33-CS$33),(CR$33-CR38                                                                                     )&lt;=0),"Join-"    &amp;CR37,""),"")
&amp;IFERROR(IF(AND((CR$33-CR38-INDEX(Sheep!$V$358:$V$365,CR37,1))&gt;(CR$33-CS$33),(CR$33-CR38-INDEX(Sheep!$V$358:$V$365,CR37,1))&lt;=0),"Scan-"  &amp;CR37,""),"")
&amp;IFERROR(IF(AND((CR$33-CR38-150                                                                            )&gt;(CR$33-CS$33),(CR$33-CR38-150                                                                             )&lt;=0),"Birth-" &amp;CR37,""),"")
&amp;IFERROR(IF(AND((CR$33-CR38-150-Sheep!$R$351                                           )&gt;(CR$33-CS$33),(CR$33-CR38-150-Sheep!$R$351                                            )&lt;=0),"Wean-"&amp;CR37,""),"")
&amp;IFERROR(IF(AND((CR$33-CR38-150-Sheep!$R$352                                           )&gt;(CR$33-CS$33),(CR$33-CR38-150-Sheep!$R$352                                            )&lt;=0),"Alt1-"   &amp;CR37,""),"")
&amp;IFERROR(IF(AND((CR$33-CR38-150-Sheep!$R$353                                           )&gt;(CR$33-CS$33),(CR$33-CR38-150-Sheep!$R$353                                            )&lt;=0),"Alt2-"   &amp;CR37,""),"")</f>
        <v/>
      </c>
      <c r="CS39" s="274" t="str">
        <f xml:space="preserve">                    IF(AND((CS$33                                  -Sheep!$N$249                               )&gt;(CS$33-CT$33),(CS$33                                  -Sheep!$N$249                                )&lt;=0),"Born","")
&amp;                   IF(AND((CS$33-Sheep!$R$351-Sheep!$N$249                                )&gt;(CS$33-CT$33),(CS$33-Sheep!$R$351-Sheep!$N$249                                )&lt;=0),"WeanStd","")
&amp;                   IF(AND((CS$33-Sheep!$R$352-Sheep!$N$249                                )&gt;(CS$33-CT$33),(CS$33-Sheep!$R$352-Sheep!$N$249                                )&lt;=0),"WeanAlt1","")
&amp;                   IF(AND((CS$33-Sheep!$R$353-Sheep!$N$249                                )&gt;(CS$33-CT$33),(CS$33-Sheep!$R$353-Sheep!$N$249                                )&lt;=0),"WeanAlt2","")
&amp;IFERROR(IF(AND((CS$33-CS38                                                                                     )&gt;(CS$33-CT$33),(CS$33-CS38                                                                                     )&lt;=0),"Join-"    &amp;CS37,""),"")
&amp;IFERROR(IF(AND((CS$33-CS38-INDEX(Sheep!$V$358:$V$365,CS37,1))&gt;(CS$33-CT$33),(CS$33-CS38-INDEX(Sheep!$V$358:$V$365,CS37,1))&lt;=0),"Scan-"  &amp;CS37,""),"")
&amp;IFERROR(IF(AND((CS$33-CS38-150                                                                            )&gt;(CS$33-CT$33),(CS$33-CS38-150                                                                             )&lt;=0),"Birth-" &amp;CS37,""),"")
&amp;IFERROR(IF(AND((CS$33-CS38-150-Sheep!$R$351                                           )&gt;(CS$33-CT$33),(CS$33-CS38-150-Sheep!$R$351                                            )&lt;=0),"Wean-"&amp;CS37,""),"")
&amp;IFERROR(IF(AND((CS$33-CS38-150-Sheep!$R$352                                           )&gt;(CS$33-CT$33),(CS$33-CS38-150-Sheep!$R$352                                            )&lt;=0),"Alt1-"   &amp;CS37,""),"")
&amp;IFERROR(IF(AND((CS$33-CS38-150-Sheep!$R$353                                           )&gt;(CS$33-CT$33),(CS$33-CS38-150-Sheep!$R$353                                            )&lt;=0),"Alt2-"   &amp;CS37,""),"")</f>
        <v/>
      </c>
      <c r="CT39" s="274" t="str">
        <f xml:space="preserve">                    IF(AND((CT$33                                  -Sheep!$N$249                               )&gt;(CT$33-CU$33),(CT$33                                  -Sheep!$N$249                                )&lt;=0),"Born","")
&amp;                   IF(AND((CT$33-Sheep!$R$351-Sheep!$N$249                                )&gt;(CT$33-CU$33),(CT$33-Sheep!$R$351-Sheep!$N$249                                )&lt;=0),"WeanStd","")
&amp;                   IF(AND((CT$33-Sheep!$R$352-Sheep!$N$249                                )&gt;(CT$33-CU$33),(CT$33-Sheep!$R$352-Sheep!$N$249                                )&lt;=0),"WeanAlt1","")
&amp;                   IF(AND((CT$33-Sheep!$R$353-Sheep!$N$249                                )&gt;(CT$33-CU$33),(CT$33-Sheep!$R$353-Sheep!$N$249                                )&lt;=0),"WeanAlt2","")
&amp;IFERROR(IF(AND((CT$33-CT38                                                                                     )&gt;(CT$33-CU$33),(CT$33-CT38                                                                                     )&lt;=0),"Join-"    &amp;CT37,""),"")
&amp;IFERROR(IF(AND((CT$33-CT38-INDEX(Sheep!$V$358:$V$365,CT37,1))&gt;(CT$33-CU$33),(CT$33-CT38-INDEX(Sheep!$V$358:$V$365,CT37,1))&lt;=0),"Scan-"  &amp;CT37,""),"")
&amp;IFERROR(IF(AND((CT$33-CT38-150                                                                            )&gt;(CT$33-CU$33),(CT$33-CT38-150                                                                             )&lt;=0),"Birth-" &amp;CT37,""),"")
&amp;IFERROR(IF(AND((CT$33-CT38-150-Sheep!$R$351                                           )&gt;(CT$33-CU$33),(CT$33-CT38-150-Sheep!$R$351                                            )&lt;=0),"Wean-"&amp;CT37,""),"")
&amp;IFERROR(IF(AND((CT$33-CT38-150-Sheep!$R$352                                           )&gt;(CT$33-CU$33),(CT$33-CT38-150-Sheep!$R$352                                            )&lt;=0),"Alt1-"   &amp;CT37,""),"")
&amp;IFERROR(IF(AND((CT$33-CT38-150-Sheep!$R$353                                           )&gt;(CT$33-CU$33),(CT$33-CT38-150-Sheep!$R$353                                            )&lt;=0),"Alt2-"   &amp;CT37,""),"")</f>
        <v/>
      </c>
      <c r="CU39" s="274" t="str">
        <f xml:space="preserve">                    IF(AND((CU$33                                  -Sheep!$N$249                               )&gt;(CU$33-CV$33),(CU$33                                  -Sheep!$N$249                                )&lt;=0),"Born","")
&amp;                   IF(AND((CU$33-Sheep!$R$351-Sheep!$N$249                                )&gt;(CU$33-CV$33),(CU$33-Sheep!$R$351-Sheep!$N$249                                )&lt;=0),"WeanStd","")
&amp;                   IF(AND((CU$33-Sheep!$R$352-Sheep!$N$249                                )&gt;(CU$33-CV$33),(CU$33-Sheep!$R$352-Sheep!$N$249                                )&lt;=0),"WeanAlt1","")
&amp;                   IF(AND((CU$33-Sheep!$R$353-Sheep!$N$249                                )&gt;(CU$33-CV$33),(CU$33-Sheep!$R$353-Sheep!$N$249                                )&lt;=0),"WeanAlt2","")
&amp;IFERROR(IF(AND((CU$33-CU38                                                                                     )&gt;(CU$33-CV$33),(CU$33-CU38                                                                                     )&lt;=0),"Join-"    &amp;CU37,""),"")
&amp;IFERROR(IF(AND((CU$33-CU38-INDEX(Sheep!$V$358:$V$365,CU37,1))&gt;(CU$33-CV$33),(CU$33-CU38-INDEX(Sheep!$V$358:$V$365,CU37,1))&lt;=0),"Scan-"  &amp;CU37,""),"")
&amp;IFERROR(IF(AND((CU$33-CU38-150                                                                            )&gt;(CU$33-CV$33),(CU$33-CU38-150                                                                             )&lt;=0),"Birth-" &amp;CU37,""),"")
&amp;IFERROR(IF(AND((CU$33-CU38-150-Sheep!$R$351                                           )&gt;(CU$33-CV$33),(CU$33-CU38-150-Sheep!$R$351                                            )&lt;=0),"Wean-"&amp;CU37,""),"")
&amp;IFERROR(IF(AND((CU$33-CU38-150-Sheep!$R$352                                           )&gt;(CU$33-CV$33),(CU$33-CU38-150-Sheep!$R$352                                            )&lt;=0),"Alt1-"   &amp;CU37,""),"")
&amp;IFERROR(IF(AND((CU$33-CU38-150-Sheep!$R$353                                           )&gt;(CU$33-CV$33),(CU$33-CU38-150-Sheep!$R$353                                            )&lt;=0),"Alt2-"   &amp;CU37,""),"")</f>
        <v/>
      </c>
      <c r="CV39" s="274" t="str">
        <f xml:space="preserve">                    IF(AND((CV$33                                  -Sheep!$N$249                               )&gt;(CV$33-CW$33),(CV$33                                  -Sheep!$N$249                                )&lt;=0),"Born","")
&amp;                   IF(AND((CV$33-Sheep!$R$351-Sheep!$N$249                                )&gt;(CV$33-CW$33),(CV$33-Sheep!$R$351-Sheep!$N$249                                )&lt;=0),"WeanStd","")
&amp;                   IF(AND((CV$33-Sheep!$R$352-Sheep!$N$249                                )&gt;(CV$33-CW$33),(CV$33-Sheep!$R$352-Sheep!$N$249                                )&lt;=0),"WeanAlt1","")
&amp;                   IF(AND((CV$33-Sheep!$R$353-Sheep!$N$249                                )&gt;(CV$33-CW$33),(CV$33-Sheep!$R$353-Sheep!$N$249                                )&lt;=0),"WeanAlt2","")
&amp;IFERROR(IF(AND((CV$33-CV38                                                                                     )&gt;(CV$33-CW$33),(CV$33-CV38                                                                                     )&lt;=0),"Join-"    &amp;CV37,""),"")
&amp;IFERROR(IF(AND((CV$33-CV38-INDEX(Sheep!$V$358:$V$365,CV37,1))&gt;(CV$33-CW$33),(CV$33-CV38-INDEX(Sheep!$V$358:$V$365,CV37,1))&lt;=0),"Scan-"  &amp;CV37,""),"")
&amp;IFERROR(IF(AND((CV$33-CV38-150                                                                            )&gt;(CV$33-CW$33),(CV$33-CV38-150                                                                             )&lt;=0),"Birth-" &amp;CV37,""),"")
&amp;IFERROR(IF(AND((CV$33-CV38-150-Sheep!$R$351                                           )&gt;(CV$33-CW$33),(CV$33-CV38-150-Sheep!$R$351                                            )&lt;=0),"Wean-"&amp;CV37,""),"")
&amp;IFERROR(IF(AND((CV$33-CV38-150-Sheep!$R$352                                           )&gt;(CV$33-CW$33),(CV$33-CV38-150-Sheep!$R$352                                            )&lt;=0),"Alt1-"   &amp;CV37,""),"")
&amp;IFERROR(IF(AND((CV$33-CV38-150-Sheep!$R$353                                           )&gt;(CV$33-CW$33),(CV$33-CV38-150-Sheep!$R$353                                            )&lt;=0),"Alt2-"   &amp;CV37,""),"")</f>
        <v>Wean-1</v>
      </c>
      <c r="CW39" s="274" t="str">
        <f xml:space="preserve">                    IF(AND((CW$33                                  -Sheep!$N$249                               )&gt;(CW$33-CX$33),(CW$33                                  -Sheep!$N$249                                )&lt;=0),"Born","")
&amp;                   IF(AND((CW$33-Sheep!$R$351-Sheep!$N$249                                )&gt;(CW$33-CX$33),(CW$33-Sheep!$R$351-Sheep!$N$249                                )&lt;=0),"WeanStd","")
&amp;                   IF(AND((CW$33-Sheep!$R$352-Sheep!$N$249                                )&gt;(CW$33-CX$33),(CW$33-Sheep!$R$352-Sheep!$N$249                                )&lt;=0),"WeanAlt1","")
&amp;                   IF(AND((CW$33-Sheep!$R$353-Sheep!$N$249                                )&gt;(CW$33-CX$33),(CW$33-Sheep!$R$353-Sheep!$N$249                                )&lt;=0),"WeanAlt2","")
&amp;IFERROR(IF(AND((CW$33-CW38                                                                                     )&gt;(CW$33-CX$33),(CW$33-CW38                                                                                     )&lt;=0),"Join-"    &amp;CW37,""),"")
&amp;IFERROR(IF(AND((CW$33-CW38-INDEX(Sheep!$V$358:$V$365,CW37,1))&gt;(CW$33-CX$33),(CW$33-CW38-INDEX(Sheep!$V$358:$V$365,CW37,1))&lt;=0),"Scan-"  &amp;CW37,""),"")
&amp;IFERROR(IF(AND((CW$33-CW38-150                                                                            )&gt;(CW$33-CX$33),(CW$33-CW38-150                                                                             )&lt;=0),"Birth-" &amp;CW37,""),"")
&amp;IFERROR(IF(AND((CW$33-CW38-150-Sheep!$R$351                                           )&gt;(CW$33-CX$33),(CW$33-CW38-150-Sheep!$R$351                                            )&lt;=0),"Wean-"&amp;CW37,""),"")
&amp;IFERROR(IF(AND((CW$33-CW38-150-Sheep!$R$352                                           )&gt;(CW$33-CX$33),(CW$33-CW38-150-Sheep!$R$352                                            )&lt;=0),"Alt1-"   &amp;CW37,""),"")
&amp;IFERROR(IF(AND((CW$33-CW38-150-Sheep!$R$353                                           )&gt;(CW$33-CX$33),(CW$33-CW38-150-Sheep!$R$353                                            )&lt;=0),"Alt2-"   &amp;CW37,""),"")</f>
        <v/>
      </c>
      <c r="CX39" s="274" t="str">
        <f xml:space="preserve">                    IF(AND((CX$33                                  -Sheep!$N$249                               )&gt;(CX$33-CY$33),(CX$33                                  -Sheep!$N$249                                )&lt;=0),"Born","")
&amp;                   IF(AND((CX$33-Sheep!$R$351-Sheep!$N$249                                )&gt;(CX$33-CY$33),(CX$33-Sheep!$R$351-Sheep!$N$249                                )&lt;=0),"WeanStd","")
&amp;                   IF(AND((CX$33-Sheep!$R$352-Sheep!$N$249                                )&gt;(CX$33-CY$33),(CX$33-Sheep!$R$352-Sheep!$N$249                                )&lt;=0),"WeanAlt1","")
&amp;                   IF(AND((CX$33-Sheep!$R$353-Sheep!$N$249                                )&gt;(CX$33-CY$33),(CX$33-Sheep!$R$353-Sheep!$N$249                                )&lt;=0),"WeanAlt2","")
&amp;IFERROR(IF(AND((CX$33-CX38                                                                                     )&gt;(CX$33-CY$33),(CX$33-CX38                                                                                     )&lt;=0),"Join-"    &amp;CX37,""),"")
&amp;IFERROR(IF(AND((CX$33-CX38-INDEX(Sheep!$V$358:$V$365,CX37,1))&gt;(CX$33-CY$33),(CX$33-CX38-INDEX(Sheep!$V$358:$V$365,CX37,1))&lt;=0),"Scan-"  &amp;CX37,""),"")
&amp;IFERROR(IF(AND((CX$33-CX38-150                                                                            )&gt;(CX$33-CY$33),(CX$33-CX38-150                                                                             )&lt;=0),"Birth-" &amp;CX37,""),"")
&amp;IFERROR(IF(AND((CX$33-CX38-150-Sheep!$R$351                                           )&gt;(CX$33-CY$33),(CX$33-CX38-150-Sheep!$R$351                                            )&lt;=0),"Wean-"&amp;CX37,""),"")
&amp;IFERROR(IF(AND((CX$33-CX38-150-Sheep!$R$352                                           )&gt;(CX$33-CY$33),(CX$33-CX38-150-Sheep!$R$352                                            )&lt;=0),"Alt1-"   &amp;CX37,""),"")
&amp;IFERROR(IF(AND((CX$33-CX38-150-Sheep!$R$353                                           )&gt;(CX$33-CY$33),(CX$33-CX38-150-Sheep!$R$353                                            )&lt;=0),"Alt2-"   &amp;CX37,""),"")</f>
        <v/>
      </c>
      <c r="CY39" s="274" t="str">
        <f xml:space="preserve">                    IF(AND((CY$33                                  -Sheep!$N$249                               )&gt;(CY$33-CZ$33),(CY$33                                  -Sheep!$N$249                                )&lt;=0),"Born","")
&amp;                   IF(AND((CY$33-Sheep!$R$351-Sheep!$N$249                                )&gt;(CY$33-CZ$33),(CY$33-Sheep!$R$351-Sheep!$N$249                                )&lt;=0),"WeanStd","")
&amp;                   IF(AND((CY$33-Sheep!$R$352-Sheep!$N$249                                )&gt;(CY$33-CZ$33),(CY$33-Sheep!$R$352-Sheep!$N$249                                )&lt;=0),"WeanAlt1","")
&amp;                   IF(AND((CY$33-Sheep!$R$353-Sheep!$N$249                                )&gt;(CY$33-CZ$33),(CY$33-Sheep!$R$353-Sheep!$N$249                                )&lt;=0),"WeanAlt2","")
&amp;IFERROR(IF(AND((CY$33-CY38                                                                                     )&gt;(CY$33-CZ$33),(CY$33-CY38                                                                                     )&lt;=0),"Join-"    &amp;CY37,""),"")
&amp;IFERROR(IF(AND((CY$33-CY38-INDEX(Sheep!$V$358:$V$365,CY37,1))&gt;(CY$33-CZ$33),(CY$33-CY38-INDEX(Sheep!$V$358:$V$365,CY37,1))&lt;=0),"Scan-"  &amp;CY37,""),"")
&amp;IFERROR(IF(AND((CY$33-CY38-150                                                                            )&gt;(CY$33-CZ$33),(CY$33-CY38-150                                                                             )&lt;=0),"Birth-" &amp;CY37,""),"")
&amp;IFERROR(IF(AND((CY$33-CY38-150-Sheep!$R$351                                           )&gt;(CY$33-CZ$33),(CY$33-CY38-150-Sheep!$R$351                                            )&lt;=0),"Wean-"&amp;CY37,""),"")
&amp;IFERROR(IF(AND((CY$33-CY38-150-Sheep!$R$352                                           )&gt;(CY$33-CZ$33),(CY$33-CY38-150-Sheep!$R$352                                            )&lt;=0),"Alt1-"   &amp;CY37,""),"")
&amp;IFERROR(IF(AND((CY$33-CY38-150-Sheep!$R$353                                           )&gt;(CY$33-CZ$33),(CY$33-CY38-150-Sheep!$R$353                                            )&lt;=0),"Alt2-"   &amp;CY37,""),"")</f>
        <v/>
      </c>
      <c r="CZ39" s="274" t="str">
        <f xml:space="preserve">                    IF(AND((CZ$33                                  -Sheep!$N$249                               )&gt;(CZ$33-DA$33),(CZ$33                                  -Sheep!$N$249                                )&lt;=0),"Born","")
&amp;                   IF(AND((CZ$33-Sheep!$R$351-Sheep!$N$249                                )&gt;(CZ$33-DA$33),(CZ$33-Sheep!$R$351-Sheep!$N$249                                )&lt;=0),"WeanStd","")
&amp;                   IF(AND((CZ$33-Sheep!$R$352-Sheep!$N$249                                )&gt;(CZ$33-DA$33),(CZ$33-Sheep!$R$352-Sheep!$N$249                                )&lt;=0),"WeanAlt1","")
&amp;                   IF(AND((CZ$33-Sheep!$R$353-Sheep!$N$249                                )&gt;(CZ$33-DA$33),(CZ$33-Sheep!$R$353-Sheep!$N$249                                )&lt;=0),"WeanAlt2","")
&amp;IFERROR(IF(AND((CZ$33-CZ38                                                                                     )&gt;(CZ$33-DA$33),(CZ$33-CZ38                                                                                     )&lt;=0),"Join-"    &amp;CZ37,""),"")
&amp;IFERROR(IF(AND((CZ$33-CZ38-INDEX(Sheep!$V$358:$V$365,CZ37,1))&gt;(CZ$33-DA$33),(CZ$33-CZ38-INDEX(Sheep!$V$358:$V$365,CZ37,1))&lt;=0),"Scan-"  &amp;CZ37,""),"")
&amp;IFERROR(IF(AND((CZ$33-CZ38-150                                                                            )&gt;(CZ$33-DA$33),(CZ$33-CZ38-150                                                                             )&lt;=0),"Birth-" &amp;CZ37,""),"")
&amp;IFERROR(IF(AND((CZ$33-CZ38-150-Sheep!$R$351                                           )&gt;(CZ$33-DA$33),(CZ$33-CZ38-150-Sheep!$R$351                                            )&lt;=0),"Wean-"&amp;CZ37,""),"")
&amp;IFERROR(IF(AND((CZ$33-CZ38-150-Sheep!$R$352                                           )&gt;(CZ$33-DA$33),(CZ$33-CZ38-150-Sheep!$R$352                                            )&lt;=0),"Alt1-"   &amp;CZ37,""),"")
&amp;IFERROR(IF(AND((CZ$33-CZ38-150-Sheep!$R$353                                           )&gt;(CZ$33-DA$33),(CZ$33-CZ38-150-Sheep!$R$353                                            )&lt;=0),"Alt2-"   &amp;CZ37,""),"")</f>
        <v>Alt1-1</v>
      </c>
      <c r="DA39" s="274" t="str">
        <f xml:space="preserve">                    IF(AND((DA$33                                  -Sheep!$N$249                               )&gt;(DA$33-DB$33),(DA$33                                  -Sheep!$N$249                                )&lt;=0),"Born","")
&amp;                   IF(AND((DA$33-Sheep!$R$351-Sheep!$N$249                                )&gt;(DA$33-DB$33),(DA$33-Sheep!$R$351-Sheep!$N$249                                )&lt;=0),"WeanStd","")
&amp;                   IF(AND((DA$33-Sheep!$R$352-Sheep!$N$249                                )&gt;(DA$33-DB$33),(DA$33-Sheep!$R$352-Sheep!$N$249                                )&lt;=0),"WeanAlt1","")
&amp;                   IF(AND((DA$33-Sheep!$R$353-Sheep!$N$249                                )&gt;(DA$33-DB$33),(DA$33-Sheep!$R$353-Sheep!$N$249                                )&lt;=0),"WeanAlt2","")
&amp;IFERROR(IF(AND((DA$33-DA38                                                                                     )&gt;(DA$33-DB$33),(DA$33-DA38                                                                                     )&lt;=0),"Join-"    &amp;DA37,""),"")
&amp;IFERROR(IF(AND((DA$33-DA38-INDEX(Sheep!$V$358:$V$365,DA37,1))&gt;(DA$33-DB$33),(DA$33-DA38-INDEX(Sheep!$V$358:$V$365,DA37,1))&lt;=0),"Scan-"  &amp;DA37,""),"")
&amp;IFERROR(IF(AND((DA$33-DA38-150                                                                            )&gt;(DA$33-DB$33),(DA$33-DA38-150                                                                             )&lt;=0),"Birth-" &amp;DA37,""),"")
&amp;IFERROR(IF(AND((DA$33-DA38-150-Sheep!$R$351                                           )&gt;(DA$33-DB$33),(DA$33-DA38-150-Sheep!$R$351                                            )&lt;=0),"Wean-"&amp;DA37,""),"")
&amp;IFERROR(IF(AND((DA$33-DA38-150-Sheep!$R$352                                           )&gt;(DA$33-DB$33),(DA$33-DA38-150-Sheep!$R$352                                            )&lt;=0),"Alt1-"   &amp;DA37,""),"")
&amp;IFERROR(IF(AND((DA$33-DA38-150-Sheep!$R$353                                           )&gt;(DA$33-DB$33),(DA$33-DA38-150-Sheep!$R$353                                            )&lt;=0),"Alt2-"   &amp;DA37,""),"")</f>
        <v/>
      </c>
      <c r="DB39" s="274" t="str">
        <f xml:space="preserve">                    IF(AND((DB$33                                  -Sheep!$N$249                               )&gt;(DB$33-DC$33),(DB$33                                  -Sheep!$N$249                                )&lt;=0),"Born","")
&amp;                   IF(AND((DB$33-Sheep!$R$351-Sheep!$N$249                                )&gt;(DB$33-DC$33),(DB$33-Sheep!$R$351-Sheep!$N$249                                )&lt;=0),"WeanStd","")
&amp;                   IF(AND((DB$33-Sheep!$R$352-Sheep!$N$249                                )&gt;(DB$33-DC$33),(DB$33-Sheep!$R$352-Sheep!$N$249                                )&lt;=0),"WeanAlt1","")
&amp;                   IF(AND((DB$33-Sheep!$R$353-Sheep!$N$249                                )&gt;(DB$33-DC$33),(DB$33-Sheep!$R$353-Sheep!$N$249                                )&lt;=0),"WeanAlt2","")
&amp;IFERROR(IF(AND((DB$33-DB38                                                                                     )&gt;(DB$33-DC$33),(DB$33-DB38                                                                                     )&lt;=0),"Join-"    &amp;DB37,""),"")
&amp;IFERROR(IF(AND((DB$33-DB38-INDEX(Sheep!$V$358:$V$365,DB37,1))&gt;(DB$33-DC$33),(DB$33-DB38-INDEX(Sheep!$V$358:$V$365,DB37,1))&lt;=0),"Scan-"  &amp;DB37,""),"")
&amp;IFERROR(IF(AND((DB$33-DB38-150                                                                            )&gt;(DB$33-DC$33),(DB$33-DB38-150                                                                             )&lt;=0),"Birth-" &amp;DB37,""),"")
&amp;IFERROR(IF(AND((DB$33-DB38-150-Sheep!$R$351                                           )&gt;(DB$33-DC$33),(DB$33-DB38-150-Sheep!$R$351                                            )&lt;=0),"Wean-"&amp;DB37,""),"")
&amp;IFERROR(IF(AND((DB$33-DB38-150-Sheep!$R$352                                           )&gt;(DB$33-DC$33),(DB$33-DB38-150-Sheep!$R$352                                            )&lt;=0),"Alt1-"   &amp;DB37,""),"")
&amp;IFERROR(IF(AND((DB$33-DB38-150-Sheep!$R$353                                           )&gt;(DB$33-DC$33),(DB$33-DB38-150-Sheep!$R$353                                            )&lt;=0),"Alt2-"   &amp;DB37,""),"")</f>
        <v/>
      </c>
      <c r="DC39" s="274" t="str">
        <f xml:space="preserve">                    IF(AND((DC$33                                  -Sheep!$N$249                               )&gt;(DC$33-DD$33),(DC$33                                  -Sheep!$N$249                                )&lt;=0),"Born","")
&amp;                   IF(AND((DC$33-Sheep!$R$351-Sheep!$N$249                                )&gt;(DC$33-DD$33),(DC$33-Sheep!$R$351-Sheep!$N$249                                )&lt;=0),"WeanStd","")
&amp;                   IF(AND((DC$33-Sheep!$R$352-Sheep!$N$249                                )&gt;(DC$33-DD$33),(DC$33-Sheep!$R$352-Sheep!$N$249                                )&lt;=0),"WeanAlt1","")
&amp;                   IF(AND((DC$33-Sheep!$R$353-Sheep!$N$249                                )&gt;(DC$33-DD$33),(DC$33-Sheep!$R$353-Sheep!$N$249                                )&lt;=0),"WeanAlt2","")
&amp;IFERROR(IF(AND((DC$33-DC38                                                                                     )&gt;(DC$33-DD$33),(DC$33-DC38                                                                                     )&lt;=0),"Join-"    &amp;DC37,""),"")
&amp;IFERROR(IF(AND((DC$33-DC38-INDEX(Sheep!$V$358:$V$365,DC37,1))&gt;(DC$33-DD$33),(DC$33-DC38-INDEX(Sheep!$V$358:$V$365,DC37,1))&lt;=0),"Scan-"  &amp;DC37,""),"")
&amp;IFERROR(IF(AND((DC$33-DC38-150                                                                            )&gt;(DC$33-DD$33),(DC$33-DC38-150                                                                             )&lt;=0),"Birth-" &amp;DC37,""),"")
&amp;IFERROR(IF(AND((DC$33-DC38-150-Sheep!$R$351                                           )&gt;(DC$33-DD$33),(DC$33-DC38-150-Sheep!$R$351                                            )&lt;=0),"Wean-"&amp;DC37,""),"")
&amp;IFERROR(IF(AND((DC$33-DC38-150-Sheep!$R$352                                           )&gt;(DC$33-DD$33),(DC$33-DC38-150-Sheep!$R$352                                            )&lt;=0),"Alt1-"   &amp;DC37,""),"")
&amp;IFERROR(IF(AND((DC$33-DC38-150-Sheep!$R$353                                           )&gt;(DC$33-DD$33),(DC$33-DC38-150-Sheep!$R$353                                            )&lt;=0),"Alt2-"   &amp;DC37,""),"")</f>
        <v/>
      </c>
      <c r="DD39" s="274" t="str">
        <f xml:space="preserve">                    IF(AND((DD$33                                  -Sheep!$N$249                               )&gt;(DD$33-DE$33),(DD$33                                  -Sheep!$N$249                                )&lt;=0),"Born","")
&amp;                   IF(AND((DD$33-Sheep!$R$351-Sheep!$N$249                                )&gt;(DD$33-DE$33),(DD$33-Sheep!$R$351-Sheep!$N$249                                )&lt;=0),"WeanStd","")
&amp;                   IF(AND((DD$33-Sheep!$R$352-Sheep!$N$249                                )&gt;(DD$33-DE$33),(DD$33-Sheep!$R$352-Sheep!$N$249                                )&lt;=0),"WeanAlt1","")
&amp;                   IF(AND((DD$33-Sheep!$R$353-Sheep!$N$249                                )&gt;(DD$33-DE$33),(DD$33-Sheep!$R$353-Sheep!$N$249                                )&lt;=0),"WeanAlt2","")
&amp;IFERROR(IF(AND((DD$33-DD38                                                                                     )&gt;(DD$33-DE$33),(DD$33-DD38                                                                                     )&lt;=0),"Join-"    &amp;DD37,""),"")
&amp;IFERROR(IF(AND((DD$33-DD38-INDEX(Sheep!$V$358:$V$365,DD37,1))&gt;(DD$33-DE$33),(DD$33-DD38-INDEX(Sheep!$V$358:$V$365,DD37,1))&lt;=0),"Scan-"  &amp;DD37,""),"")
&amp;IFERROR(IF(AND((DD$33-DD38-150                                                                            )&gt;(DD$33-DE$33),(DD$33-DD38-150                                                                             )&lt;=0),"Birth-" &amp;DD37,""),"")
&amp;IFERROR(IF(AND((DD$33-DD38-150-Sheep!$R$351                                           )&gt;(DD$33-DE$33),(DD$33-DD38-150-Sheep!$R$351                                            )&lt;=0),"Wean-"&amp;DD37,""),"")
&amp;IFERROR(IF(AND((DD$33-DD38-150-Sheep!$R$352                                           )&gt;(DD$33-DE$33),(DD$33-DD38-150-Sheep!$R$352                                            )&lt;=0),"Alt1-"   &amp;DD37,""),"")
&amp;IFERROR(IF(AND((DD$33-DD38-150-Sheep!$R$353                                           )&gt;(DD$33-DE$33),(DD$33-DD38-150-Sheep!$R$353                                            )&lt;=0),"Alt2-"   &amp;DD37,""),"")</f>
        <v>Alt2-1</v>
      </c>
      <c r="DE39" s="274" t="str">
        <f xml:space="preserve">                    IF(AND((DE$33                                  -Sheep!$N$249                               )&gt;(DE$33-DF$33),(DE$33                                  -Sheep!$N$249                                )&lt;=0),"Born","")
&amp;                   IF(AND((DE$33-Sheep!$R$351-Sheep!$N$249                                )&gt;(DE$33-DF$33),(DE$33-Sheep!$R$351-Sheep!$N$249                                )&lt;=0),"WeanStd","")
&amp;                   IF(AND((DE$33-Sheep!$R$352-Sheep!$N$249                                )&gt;(DE$33-DF$33),(DE$33-Sheep!$R$352-Sheep!$N$249                                )&lt;=0),"WeanAlt1","")
&amp;                   IF(AND((DE$33-Sheep!$R$353-Sheep!$N$249                                )&gt;(DE$33-DF$33),(DE$33-Sheep!$R$353-Sheep!$N$249                                )&lt;=0),"WeanAlt2","")
&amp;IFERROR(IF(AND((DE$33-DE38                                                                                     )&gt;(DE$33-DF$33),(DE$33-DE38                                                                                     )&lt;=0),"Join-"    &amp;DE37,""),"")
&amp;IFERROR(IF(AND((DE$33-DE38-INDEX(Sheep!$V$358:$V$365,DE37,1))&gt;(DE$33-DF$33),(DE$33-DE38-INDEX(Sheep!$V$358:$V$365,DE37,1))&lt;=0),"Scan-"  &amp;DE37,""),"")
&amp;IFERROR(IF(AND((DE$33-DE38-150                                                                            )&gt;(DE$33-DF$33),(DE$33-DE38-150                                                                             )&lt;=0),"Birth-" &amp;DE37,""),"")
&amp;IFERROR(IF(AND((DE$33-DE38-150-Sheep!$R$351                                           )&gt;(DE$33-DF$33),(DE$33-DE38-150-Sheep!$R$351                                            )&lt;=0),"Wean-"&amp;DE37,""),"")
&amp;IFERROR(IF(AND((DE$33-DE38-150-Sheep!$R$352                                           )&gt;(DE$33-DF$33),(DE$33-DE38-150-Sheep!$R$352                                            )&lt;=0),"Alt1-"   &amp;DE37,""),"")
&amp;IFERROR(IF(AND((DE$33-DE38-150-Sheep!$R$353                                           )&gt;(DE$33-DF$33),(DE$33-DE38-150-Sheep!$R$353                                            )&lt;=0),"Alt2-"   &amp;DE37,""),"")</f>
        <v/>
      </c>
      <c r="DF39" s="274" t="str">
        <f xml:space="preserve">                    IF(AND((DF$33                                  -Sheep!$N$249                               )&gt;(DF$33-DG$33),(DF$33                                  -Sheep!$N$249                                )&lt;=0),"Born","")
&amp;                   IF(AND((DF$33-Sheep!$R$351-Sheep!$N$249                                )&gt;(DF$33-DG$33),(DF$33-Sheep!$R$351-Sheep!$N$249                                )&lt;=0),"WeanStd","")
&amp;                   IF(AND((DF$33-Sheep!$R$352-Sheep!$N$249                                )&gt;(DF$33-DG$33),(DF$33-Sheep!$R$352-Sheep!$N$249                                )&lt;=0),"WeanAlt1","")
&amp;                   IF(AND((DF$33-Sheep!$R$353-Sheep!$N$249                                )&gt;(DF$33-DG$33),(DF$33-Sheep!$R$353-Sheep!$N$249                                )&lt;=0),"WeanAlt2","")
&amp;IFERROR(IF(AND((DF$33-DF38                                                                                     )&gt;(DF$33-DG$33),(DF$33-DF38                                                                                     )&lt;=0),"Join-"    &amp;DF37,""),"")
&amp;IFERROR(IF(AND((DF$33-DF38-INDEX(Sheep!$V$358:$V$365,DF37,1))&gt;(DF$33-DG$33),(DF$33-DF38-INDEX(Sheep!$V$358:$V$365,DF37,1))&lt;=0),"Scan-"  &amp;DF37,""),"")
&amp;IFERROR(IF(AND((DF$33-DF38-150                                                                            )&gt;(DF$33-DG$33),(DF$33-DF38-150                                                                             )&lt;=0),"Birth-" &amp;DF37,""),"")
&amp;IFERROR(IF(AND((DF$33-DF38-150-Sheep!$R$351                                           )&gt;(DF$33-DG$33),(DF$33-DF38-150-Sheep!$R$351                                            )&lt;=0),"Wean-"&amp;DF37,""),"")
&amp;IFERROR(IF(AND((DF$33-DF38-150-Sheep!$R$352                                           )&gt;(DF$33-DG$33),(DF$33-DF38-150-Sheep!$R$352                                            )&lt;=0),"Alt1-"   &amp;DF37,""),"")
&amp;IFERROR(IF(AND((DF$33-DF38-150-Sheep!$R$353                                           )&gt;(DF$33-DG$33),(DF$33-DF38-150-Sheep!$R$353                                            )&lt;=0),"Alt2-"   &amp;DF37,""),"")</f>
        <v/>
      </c>
      <c r="DG39" s="274" t="str">
        <f xml:space="preserve">                    IF(AND((DG$33                                  -Sheep!$N$249                               )&gt;(DG$33-DH$33),(DG$33                                  -Sheep!$N$249                                )&lt;=0),"Born","")
&amp;                   IF(AND((DG$33-Sheep!$R$351-Sheep!$N$249                                )&gt;(DG$33-DH$33),(DG$33-Sheep!$R$351-Sheep!$N$249                                )&lt;=0),"WeanStd","")
&amp;                   IF(AND((DG$33-Sheep!$R$352-Sheep!$N$249                                )&gt;(DG$33-DH$33),(DG$33-Sheep!$R$352-Sheep!$N$249                                )&lt;=0),"WeanAlt1","")
&amp;                   IF(AND((DG$33-Sheep!$R$353-Sheep!$N$249                                )&gt;(DG$33-DH$33),(DG$33-Sheep!$R$353-Sheep!$N$249                                )&lt;=0),"WeanAlt2","")
&amp;IFERROR(IF(AND((DG$33-DG38                                                                                     )&gt;(DG$33-DH$33),(DG$33-DG38                                                                                     )&lt;=0),"Join-"    &amp;DG37,""),"")
&amp;IFERROR(IF(AND((DG$33-DG38-INDEX(Sheep!$V$358:$V$365,DG37,1))&gt;(DG$33-DH$33),(DG$33-DG38-INDEX(Sheep!$V$358:$V$365,DG37,1))&lt;=0),"Scan-"  &amp;DG37,""),"")
&amp;IFERROR(IF(AND((DG$33-DG38-150                                                                            )&gt;(DG$33-DH$33),(DG$33-DG38-150                                                                             )&lt;=0),"Birth-" &amp;DG37,""),"")
&amp;IFERROR(IF(AND((DG$33-DG38-150-Sheep!$R$351                                           )&gt;(DG$33-DH$33),(DG$33-DG38-150-Sheep!$R$351                                            )&lt;=0),"Wean-"&amp;DG37,""),"")
&amp;IFERROR(IF(AND((DG$33-DG38-150-Sheep!$R$352                                           )&gt;(DG$33-DH$33),(DG$33-DG38-150-Sheep!$R$352                                            )&lt;=0),"Alt1-"   &amp;DG37,""),"")
&amp;IFERROR(IF(AND((DG$33-DG38-150-Sheep!$R$353                                           )&gt;(DG$33-DH$33),(DG$33-DG38-150-Sheep!$R$353                                            )&lt;=0),"Alt2-"   &amp;DG37,""),"")</f>
        <v/>
      </c>
      <c r="DH39" s="274" t="str">
        <f xml:space="preserve">                    IF(AND((DH$33                                  -Sheep!$N$249                               )&gt;(DH$33-DI$33),(DH$33                                  -Sheep!$N$249                                )&lt;=0),"Born","")
&amp;                   IF(AND((DH$33-Sheep!$R$351-Sheep!$N$249                                )&gt;(DH$33-DI$33),(DH$33-Sheep!$R$351-Sheep!$N$249                                )&lt;=0),"WeanStd","")
&amp;                   IF(AND((DH$33-Sheep!$R$352-Sheep!$N$249                                )&gt;(DH$33-DI$33),(DH$33-Sheep!$R$352-Sheep!$N$249                                )&lt;=0),"WeanAlt1","")
&amp;                   IF(AND((DH$33-Sheep!$R$353-Sheep!$N$249                                )&gt;(DH$33-DI$33),(DH$33-Sheep!$R$353-Sheep!$N$249                                )&lt;=0),"WeanAlt2","")
&amp;IFERROR(IF(AND((DH$33-DH38                                                                                     )&gt;(DH$33-DI$33),(DH$33-DH38                                                                                     )&lt;=0),"Join-"    &amp;DH37,""),"")
&amp;IFERROR(IF(AND((DH$33-DH38-INDEX(Sheep!$V$358:$V$365,DH37,1))&gt;(DH$33-DI$33),(DH$33-DH38-INDEX(Sheep!$V$358:$V$365,DH37,1))&lt;=0),"Scan-"  &amp;DH37,""),"")
&amp;IFERROR(IF(AND((DH$33-DH38-150                                                                            )&gt;(DH$33-DI$33),(DH$33-DH38-150                                                                             )&lt;=0),"Birth-" &amp;DH37,""),"")
&amp;IFERROR(IF(AND((DH$33-DH38-150-Sheep!$R$351                                           )&gt;(DH$33-DI$33),(DH$33-DH38-150-Sheep!$R$351                                            )&lt;=0),"Wean-"&amp;DH37,""),"")
&amp;IFERROR(IF(AND((DH$33-DH38-150-Sheep!$R$352                                           )&gt;(DH$33-DI$33),(DH$33-DH38-150-Sheep!$R$352                                            )&lt;=0),"Alt1-"   &amp;DH37,""),"")
&amp;IFERROR(IF(AND((DH$33-DH38-150-Sheep!$R$353                                           )&gt;(DH$33-DI$33),(DH$33-DH38-150-Sheep!$R$353                                            )&lt;=0),"Alt2-"   &amp;DH37,""),"")</f>
        <v/>
      </c>
      <c r="DI39" s="274" t="str">
        <f xml:space="preserve">                    IF(AND((DI$33                                  -Sheep!$N$249                               )&gt;(DI$33-DJ$33),(DI$33                                  -Sheep!$N$249                                )&lt;=0),"Born","")
&amp;                   IF(AND((DI$33-Sheep!$R$351-Sheep!$N$249                                )&gt;(DI$33-DJ$33),(DI$33-Sheep!$R$351-Sheep!$N$249                                )&lt;=0),"WeanStd","")
&amp;                   IF(AND((DI$33-Sheep!$R$352-Sheep!$N$249                                )&gt;(DI$33-DJ$33),(DI$33-Sheep!$R$352-Sheep!$N$249                                )&lt;=0),"WeanAlt1","")
&amp;                   IF(AND((DI$33-Sheep!$R$353-Sheep!$N$249                                )&gt;(DI$33-DJ$33),(DI$33-Sheep!$R$353-Sheep!$N$249                                )&lt;=0),"WeanAlt2","")
&amp;IFERROR(IF(AND((DI$33-DI38                                                                                     )&gt;(DI$33-DJ$33),(DI$33-DI38                                                                                     )&lt;=0),"Join-"    &amp;DI37,""),"")
&amp;IFERROR(IF(AND((DI$33-DI38-INDEX(Sheep!$V$358:$V$365,DI37,1))&gt;(DI$33-DJ$33),(DI$33-DI38-INDEX(Sheep!$V$358:$V$365,DI37,1))&lt;=0),"Scan-"  &amp;DI37,""),"")
&amp;IFERROR(IF(AND((DI$33-DI38-150                                                                            )&gt;(DI$33-DJ$33),(DI$33-DI38-150                                                                             )&lt;=0),"Birth-" &amp;DI37,""),"")
&amp;IFERROR(IF(AND((DI$33-DI38-150-Sheep!$R$351                                           )&gt;(DI$33-DJ$33),(DI$33-DI38-150-Sheep!$R$351                                            )&lt;=0),"Wean-"&amp;DI37,""),"")
&amp;IFERROR(IF(AND((DI$33-DI38-150-Sheep!$R$352                                           )&gt;(DI$33-DJ$33),(DI$33-DI38-150-Sheep!$R$352                                            )&lt;=0),"Alt1-"   &amp;DI37,""),"")
&amp;IFERROR(IF(AND((DI$33-DI38-150-Sheep!$R$353                                           )&gt;(DI$33-DJ$33),(DI$33-DI38-150-Sheep!$R$353                                            )&lt;=0),"Alt2-"   &amp;DI37,""),"")</f>
        <v/>
      </c>
      <c r="DJ39" s="274" t="str">
        <f xml:space="preserve">                    IF(AND((DJ$33                                  -Sheep!$N$249                               )&gt;(DJ$33-DK$33),(DJ$33                                  -Sheep!$N$249                                )&lt;=0),"Born","")
&amp;                   IF(AND((DJ$33-Sheep!$R$351-Sheep!$N$249                                )&gt;(DJ$33-DK$33),(DJ$33-Sheep!$R$351-Sheep!$N$249                                )&lt;=0),"WeanStd","")
&amp;                   IF(AND((DJ$33-Sheep!$R$352-Sheep!$N$249                                )&gt;(DJ$33-DK$33),(DJ$33-Sheep!$R$352-Sheep!$N$249                                )&lt;=0),"WeanAlt1","")
&amp;                   IF(AND((DJ$33-Sheep!$R$353-Sheep!$N$249                                )&gt;(DJ$33-DK$33),(DJ$33-Sheep!$R$353-Sheep!$N$249                                )&lt;=0),"WeanAlt2","")
&amp;IFERROR(IF(AND((DJ$33-DJ38                                                                                     )&gt;(DJ$33-DK$33),(DJ$33-DJ38                                                                                     )&lt;=0),"Join-"    &amp;DJ37,""),"")
&amp;IFERROR(IF(AND((DJ$33-DJ38-INDEX(Sheep!$V$358:$V$365,DJ37,1))&gt;(DJ$33-DK$33),(DJ$33-DJ38-INDEX(Sheep!$V$358:$V$365,DJ37,1))&lt;=0),"Scan-"  &amp;DJ37,""),"")
&amp;IFERROR(IF(AND((DJ$33-DJ38-150                                                                            )&gt;(DJ$33-DK$33),(DJ$33-DJ38-150                                                                             )&lt;=0),"Birth-" &amp;DJ37,""),"")
&amp;IFERROR(IF(AND((DJ$33-DJ38-150-Sheep!$R$351                                           )&gt;(DJ$33-DK$33),(DJ$33-DJ38-150-Sheep!$R$351                                            )&lt;=0),"Wean-"&amp;DJ37,""),"")
&amp;IFERROR(IF(AND((DJ$33-DJ38-150-Sheep!$R$352                                           )&gt;(DJ$33-DK$33),(DJ$33-DJ38-150-Sheep!$R$352                                            )&lt;=0),"Alt1-"   &amp;DJ37,""),"")
&amp;IFERROR(IF(AND((DJ$33-DJ38-150-Sheep!$R$353                                           )&gt;(DJ$33-DK$33),(DJ$33-DJ38-150-Sheep!$R$353                                            )&lt;=0),"Alt2-"   &amp;DJ37,""),"")</f>
        <v/>
      </c>
      <c r="DK39" s="274" t="str">
        <f xml:space="preserve">                    IF(AND((DK$33                                  -Sheep!$N$249                               )&gt;(DK$33-DL$33),(DK$33                                  -Sheep!$N$249                                )&lt;=0),"Born","")
&amp;                   IF(AND((DK$33-Sheep!$R$351-Sheep!$N$249                                )&gt;(DK$33-DL$33),(DK$33-Sheep!$R$351-Sheep!$N$249                                )&lt;=0),"WeanStd","")
&amp;                   IF(AND((DK$33-Sheep!$R$352-Sheep!$N$249                                )&gt;(DK$33-DL$33),(DK$33-Sheep!$R$352-Sheep!$N$249                                )&lt;=0),"WeanAlt1","")
&amp;                   IF(AND((DK$33-Sheep!$R$353-Sheep!$N$249                                )&gt;(DK$33-DL$33),(DK$33-Sheep!$R$353-Sheep!$N$249                                )&lt;=0),"WeanAlt2","")
&amp;IFERROR(IF(AND((DK$33-DK38                                                                                     )&gt;(DK$33-DL$33),(DK$33-DK38                                                                                     )&lt;=0),"Join-"    &amp;DK37,""),"")
&amp;IFERROR(IF(AND((DK$33-DK38-INDEX(Sheep!$V$358:$V$365,DK37,1))&gt;(DK$33-DL$33),(DK$33-DK38-INDEX(Sheep!$V$358:$V$365,DK37,1))&lt;=0),"Scan-"  &amp;DK37,""),"")
&amp;IFERROR(IF(AND((DK$33-DK38-150                                                                            )&gt;(DK$33-DL$33),(DK$33-DK38-150                                                                             )&lt;=0),"Birth-" &amp;DK37,""),"")
&amp;IFERROR(IF(AND((DK$33-DK38-150-Sheep!$R$351                                           )&gt;(DK$33-DL$33),(DK$33-DK38-150-Sheep!$R$351                                            )&lt;=0),"Wean-"&amp;DK37,""),"")
&amp;IFERROR(IF(AND((DK$33-DK38-150-Sheep!$R$352                                           )&gt;(DK$33-DL$33),(DK$33-DK38-150-Sheep!$R$352                                            )&lt;=0),"Alt1-"   &amp;DK37,""),"")
&amp;IFERROR(IF(AND((DK$33-DK38-150-Sheep!$R$353                                           )&gt;(DK$33-DL$33),(DK$33-DK38-150-Sheep!$R$353                                            )&lt;=0),"Alt2-"   &amp;DK37,""),"")</f>
        <v/>
      </c>
      <c r="DL39" s="274" t="str">
        <f xml:space="preserve">                    IF(AND((DL$33                                  -Sheep!$N$249                               )&gt;(DL$33-DM$33),(DL$33                                  -Sheep!$N$249                                )&lt;=0),"Born","")
&amp;                   IF(AND((DL$33-Sheep!$R$351-Sheep!$N$249                                )&gt;(DL$33-DM$33),(DL$33-Sheep!$R$351-Sheep!$N$249                                )&lt;=0),"WeanStd","")
&amp;                   IF(AND((DL$33-Sheep!$R$352-Sheep!$N$249                                )&gt;(DL$33-DM$33),(DL$33-Sheep!$R$352-Sheep!$N$249                                )&lt;=0),"WeanAlt1","")
&amp;                   IF(AND((DL$33-Sheep!$R$353-Sheep!$N$249                                )&gt;(DL$33-DM$33),(DL$33-Sheep!$R$353-Sheep!$N$249                                )&lt;=0),"WeanAlt2","")
&amp;IFERROR(IF(AND((DL$33-DL38                                                                                     )&gt;(DL$33-DM$33),(DL$33-DL38                                                                                     )&lt;=0),"Join-"    &amp;DL37,""),"")
&amp;IFERROR(IF(AND((DL$33-DL38-INDEX(Sheep!$V$358:$V$365,DL37,1))&gt;(DL$33-DM$33),(DL$33-DL38-INDEX(Sheep!$V$358:$V$365,DL37,1))&lt;=0),"Scan-"  &amp;DL37,""),"")
&amp;IFERROR(IF(AND((DL$33-DL38-150                                                                            )&gt;(DL$33-DM$33),(DL$33-DL38-150                                                                             )&lt;=0),"Birth-" &amp;DL37,""),"")
&amp;IFERROR(IF(AND((DL$33-DL38-150-Sheep!$R$351                                           )&gt;(DL$33-DM$33),(DL$33-DL38-150-Sheep!$R$351                                            )&lt;=0),"Wean-"&amp;DL37,""),"")
&amp;IFERROR(IF(AND((DL$33-DL38-150-Sheep!$R$352                                           )&gt;(DL$33-DM$33),(DL$33-DL38-150-Sheep!$R$352                                            )&lt;=0),"Alt1-"   &amp;DL37,""),"")
&amp;IFERROR(IF(AND((DL$33-DL38-150-Sheep!$R$353                                           )&gt;(DL$33-DM$33),(DL$33-DL38-150-Sheep!$R$353                                            )&lt;=0),"Alt2-"   &amp;DL37,""),"")</f>
        <v/>
      </c>
      <c r="DM39" s="274" t="str">
        <f xml:space="preserve">                    IF(AND((DM$33                                  -Sheep!$N$249                               )&gt;(DM$33-DN$33),(DM$33                                  -Sheep!$N$249                                )&lt;=0),"Born","")
&amp;                   IF(AND((DM$33-Sheep!$R$351-Sheep!$N$249                                )&gt;(DM$33-DN$33),(DM$33-Sheep!$R$351-Sheep!$N$249                                )&lt;=0),"WeanStd","")
&amp;                   IF(AND((DM$33-Sheep!$R$352-Sheep!$N$249                                )&gt;(DM$33-DN$33),(DM$33-Sheep!$R$352-Sheep!$N$249                                )&lt;=0),"WeanAlt1","")
&amp;                   IF(AND((DM$33-Sheep!$R$353-Sheep!$N$249                                )&gt;(DM$33-DN$33),(DM$33-Sheep!$R$353-Sheep!$N$249                                )&lt;=0),"WeanAlt2","")
&amp;IFERROR(IF(AND((DM$33-DM38                                                                                     )&gt;(DM$33-DN$33),(DM$33-DM38                                                                                     )&lt;=0),"Join-"    &amp;DM37,""),"")
&amp;IFERROR(IF(AND((DM$33-DM38-INDEX(Sheep!$V$358:$V$365,DM37,1))&gt;(DM$33-DN$33),(DM$33-DM38-INDEX(Sheep!$V$358:$V$365,DM37,1))&lt;=0),"Scan-"  &amp;DM37,""),"")
&amp;IFERROR(IF(AND((DM$33-DM38-150                                                                            )&gt;(DM$33-DN$33),(DM$33-DM38-150                                                                             )&lt;=0),"Birth-" &amp;DM37,""),"")
&amp;IFERROR(IF(AND((DM$33-DM38-150-Sheep!$R$351                                           )&gt;(DM$33-DN$33),(DM$33-DM38-150-Sheep!$R$351                                            )&lt;=0),"Wean-"&amp;DM37,""),"")
&amp;IFERROR(IF(AND((DM$33-DM38-150-Sheep!$R$352                                           )&gt;(DM$33-DN$33),(DM$33-DM38-150-Sheep!$R$352                                            )&lt;=0),"Alt1-"   &amp;DM37,""),"")
&amp;IFERROR(IF(AND((DM$33-DM38-150-Sheep!$R$353                                           )&gt;(DM$33-DN$33),(DM$33-DM38-150-Sheep!$R$353                                            )&lt;=0),"Alt2-"   &amp;DM37,""),"")</f>
        <v>Join-2</v>
      </c>
      <c r="DN39" s="274" t="str">
        <f xml:space="preserve">                    IF(AND((DN$33                                  -Sheep!$N$249                               )&gt;(DN$33-DO$33),(DN$33                                  -Sheep!$N$249                                )&lt;=0),"Born","")
&amp;                   IF(AND((DN$33-Sheep!$R$351-Sheep!$N$249                                )&gt;(DN$33-DO$33),(DN$33-Sheep!$R$351-Sheep!$N$249                                )&lt;=0),"WeanStd","")
&amp;                   IF(AND((DN$33-Sheep!$R$352-Sheep!$N$249                                )&gt;(DN$33-DO$33),(DN$33-Sheep!$R$352-Sheep!$N$249                                )&lt;=0),"WeanAlt1","")
&amp;                   IF(AND((DN$33-Sheep!$R$353-Sheep!$N$249                                )&gt;(DN$33-DO$33),(DN$33-Sheep!$R$353-Sheep!$N$249                                )&lt;=0),"WeanAlt2","")
&amp;IFERROR(IF(AND((DN$33-DN38                                                                                     )&gt;(DN$33-DO$33),(DN$33-DN38                                                                                     )&lt;=0),"Join-"    &amp;DN37,""),"")
&amp;IFERROR(IF(AND((DN$33-DN38-INDEX(Sheep!$V$358:$V$365,DN37,1))&gt;(DN$33-DO$33),(DN$33-DN38-INDEX(Sheep!$V$358:$V$365,DN37,1))&lt;=0),"Scan-"  &amp;DN37,""),"")
&amp;IFERROR(IF(AND((DN$33-DN38-150                                                                            )&gt;(DN$33-DO$33),(DN$33-DN38-150                                                                             )&lt;=0),"Birth-" &amp;DN37,""),"")
&amp;IFERROR(IF(AND((DN$33-DN38-150-Sheep!$R$351                                           )&gt;(DN$33-DO$33),(DN$33-DN38-150-Sheep!$R$351                                            )&lt;=0),"Wean-"&amp;DN37,""),"")
&amp;IFERROR(IF(AND((DN$33-DN38-150-Sheep!$R$352                                           )&gt;(DN$33-DO$33),(DN$33-DN38-150-Sheep!$R$352                                            )&lt;=0),"Alt1-"   &amp;DN37,""),"")
&amp;IFERROR(IF(AND((DN$33-DN38-150-Sheep!$R$353                                           )&gt;(DN$33-DO$33),(DN$33-DN38-150-Sheep!$R$353                                            )&lt;=0),"Alt2-"   &amp;DN37,""),"")</f>
        <v/>
      </c>
      <c r="DO39" s="274" t="str">
        <f xml:space="preserve">                    IF(AND((DO$33                                  -Sheep!$N$249                               )&gt;(DO$33-DP$33),(DO$33                                  -Sheep!$N$249                                )&lt;=0),"Born","")
&amp;                   IF(AND((DO$33-Sheep!$R$351-Sheep!$N$249                                )&gt;(DO$33-DP$33),(DO$33-Sheep!$R$351-Sheep!$N$249                                )&lt;=0),"WeanStd","")
&amp;                   IF(AND((DO$33-Sheep!$R$352-Sheep!$N$249                                )&gt;(DO$33-DP$33),(DO$33-Sheep!$R$352-Sheep!$N$249                                )&lt;=0),"WeanAlt1","")
&amp;                   IF(AND((DO$33-Sheep!$R$353-Sheep!$N$249                                )&gt;(DO$33-DP$33),(DO$33-Sheep!$R$353-Sheep!$N$249                                )&lt;=0),"WeanAlt2","")
&amp;IFERROR(IF(AND((DO$33-DO38                                                                                     )&gt;(DO$33-DP$33),(DO$33-DO38                                                                                     )&lt;=0),"Join-"    &amp;DO37,""),"")
&amp;IFERROR(IF(AND((DO$33-DO38-INDEX(Sheep!$V$358:$V$365,DO37,1))&gt;(DO$33-DP$33),(DO$33-DO38-INDEX(Sheep!$V$358:$V$365,DO37,1))&lt;=0),"Scan-"  &amp;DO37,""),"")
&amp;IFERROR(IF(AND((DO$33-DO38-150                                                                            )&gt;(DO$33-DP$33),(DO$33-DO38-150                                                                             )&lt;=0),"Birth-" &amp;DO37,""),"")
&amp;IFERROR(IF(AND((DO$33-DO38-150-Sheep!$R$351                                           )&gt;(DO$33-DP$33),(DO$33-DO38-150-Sheep!$R$351                                            )&lt;=0),"Wean-"&amp;DO37,""),"")
&amp;IFERROR(IF(AND((DO$33-DO38-150-Sheep!$R$352                                           )&gt;(DO$33-DP$33),(DO$33-DO38-150-Sheep!$R$352                                            )&lt;=0),"Alt1-"   &amp;DO37,""),"")
&amp;IFERROR(IF(AND((DO$33-DO38-150-Sheep!$R$353                                           )&gt;(DO$33-DP$33),(DO$33-DO38-150-Sheep!$R$353                                            )&lt;=0),"Alt2-"   &amp;DO37,""),"")</f>
        <v/>
      </c>
      <c r="DP39" s="274" t="str">
        <f xml:space="preserve">                    IF(AND((DP$33                                  -Sheep!$N$249                               )&gt;(DP$33-DQ$33),(DP$33                                  -Sheep!$N$249                                )&lt;=0),"Born","")
&amp;                   IF(AND((DP$33-Sheep!$R$351-Sheep!$N$249                                )&gt;(DP$33-DQ$33),(DP$33-Sheep!$R$351-Sheep!$N$249                                )&lt;=0),"WeanStd","")
&amp;                   IF(AND((DP$33-Sheep!$R$352-Sheep!$N$249                                )&gt;(DP$33-DQ$33),(DP$33-Sheep!$R$352-Sheep!$N$249                                )&lt;=0),"WeanAlt1","")
&amp;                   IF(AND((DP$33-Sheep!$R$353-Sheep!$N$249                                )&gt;(DP$33-DQ$33),(DP$33-Sheep!$R$353-Sheep!$N$249                                )&lt;=0),"WeanAlt2","")
&amp;IFERROR(IF(AND((DP$33-DP38                                                                                     )&gt;(DP$33-DQ$33),(DP$33-DP38                                                                                     )&lt;=0),"Join-"    &amp;DP37,""),"")
&amp;IFERROR(IF(AND((DP$33-DP38-INDEX(Sheep!$V$358:$V$365,DP37,1))&gt;(DP$33-DQ$33),(DP$33-DP38-INDEX(Sheep!$V$358:$V$365,DP37,1))&lt;=0),"Scan-"  &amp;DP37,""),"")
&amp;IFERROR(IF(AND((DP$33-DP38-150                                                                            )&gt;(DP$33-DQ$33),(DP$33-DP38-150                                                                             )&lt;=0),"Birth-" &amp;DP37,""),"")
&amp;IFERROR(IF(AND((DP$33-DP38-150-Sheep!$R$351                                           )&gt;(DP$33-DQ$33),(DP$33-DP38-150-Sheep!$R$351                                            )&lt;=0),"Wean-"&amp;DP37,""),"")
&amp;IFERROR(IF(AND((DP$33-DP38-150-Sheep!$R$352                                           )&gt;(DP$33-DQ$33),(DP$33-DP38-150-Sheep!$R$352                                            )&lt;=0),"Alt1-"   &amp;DP37,""),"")
&amp;IFERROR(IF(AND((DP$33-DP38-150-Sheep!$R$353                                           )&gt;(DP$33-DQ$33),(DP$33-DP38-150-Sheep!$R$353                                            )&lt;=0),"Alt2-"   &amp;DP37,""),"")</f>
        <v/>
      </c>
      <c r="DQ39" s="274" t="str">
        <f xml:space="preserve">                    IF(AND((DQ$33                                  -Sheep!$N$249                               )&gt;(DQ$33-DR$33),(DQ$33                                  -Sheep!$N$249                                )&lt;=0),"Born","")
&amp;                   IF(AND((DQ$33-Sheep!$R$351-Sheep!$N$249                                )&gt;(DQ$33-DR$33),(DQ$33-Sheep!$R$351-Sheep!$N$249                                )&lt;=0),"WeanStd","")
&amp;                   IF(AND((DQ$33-Sheep!$R$352-Sheep!$N$249                                )&gt;(DQ$33-DR$33),(DQ$33-Sheep!$R$352-Sheep!$N$249                                )&lt;=0),"WeanAlt1","")
&amp;                   IF(AND((DQ$33-Sheep!$R$353-Sheep!$N$249                                )&gt;(DQ$33-DR$33),(DQ$33-Sheep!$R$353-Sheep!$N$249                                )&lt;=0),"WeanAlt2","")
&amp;IFERROR(IF(AND((DQ$33-DQ38                                                                                     )&gt;(DQ$33-DR$33),(DQ$33-DQ38                                                                                     )&lt;=0),"Join-"    &amp;DQ37,""),"")
&amp;IFERROR(IF(AND((DQ$33-DQ38-INDEX(Sheep!$V$358:$V$365,DQ37,1))&gt;(DQ$33-DR$33),(DQ$33-DQ38-INDEX(Sheep!$V$358:$V$365,DQ37,1))&lt;=0),"Scan-"  &amp;DQ37,""),"")
&amp;IFERROR(IF(AND((DQ$33-DQ38-150                                                                            )&gt;(DQ$33-DR$33),(DQ$33-DQ38-150                                                                             )&lt;=0),"Birth-" &amp;DQ37,""),"")
&amp;IFERROR(IF(AND((DQ$33-DQ38-150-Sheep!$R$351                                           )&gt;(DQ$33-DR$33),(DQ$33-DQ38-150-Sheep!$R$351                                            )&lt;=0),"Wean-"&amp;DQ37,""),"")
&amp;IFERROR(IF(AND((DQ$33-DQ38-150-Sheep!$R$352                                           )&gt;(DQ$33-DR$33),(DQ$33-DQ38-150-Sheep!$R$352                                            )&lt;=0),"Alt1-"   &amp;DQ37,""),"")
&amp;IFERROR(IF(AND((DQ$33-DQ38-150-Sheep!$R$353                                           )&gt;(DQ$33-DR$33),(DQ$33-DQ38-150-Sheep!$R$353                                            )&lt;=0),"Alt2-"   &amp;DQ37,""),"")</f>
        <v/>
      </c>
      <c r="DR39" s="274" t="str">
        <f xml:space="preserve">                    IF(AND((DR$33                                  -Sheep!$N$249                               )&gt;(DR$33-DS$33),(DR$33                                  -Sheep!$N$249                                )&lt;=0),"Born","")
&amp;                   IF(AND((DR$33-Sheep!$R$351-Sheep!$N$249                                )&gt;(DR$33-DS$33),(DR$33-Sheep!$R$351-Sheep!$N$249                                )&lt;=0),"WeanStd","")
&amp;                   IF(AND((DR$33-Sheep!$R$352-Sheep!$N$249                                )&gt;(DR$33-DS$33),(DR$33-Sheep!$R$352-Sheep!$N$249                                )&lt;=0),"WeanAlt1","")
&amp;                   IF(AND((DR$33-Sheep!$R$353-Sheep!$N$249                                )&gt;(DR$33-DS$33),(DR$33-Sheep!$R$353-Sheep!$N$249                                )&lt;=0),"WeanAlt2","")
&amp;IFERROR(IF(AND((DR$33-DR38                                                                                     )&gt;(DR$33-DS$33),(DR$33-DR38                                                                                     )&lt;=0),"Join-"    &amp;DR37,""),"")
&amp;IFERROR(IF(AND((DR$33-DR38-INDEX(Sheep!$V$358:$V$365,DR37,1))&gt;(DR$33-DS$33),(DR$33-DR38-INDEX(Sheep!$V$358:$V$365,DR37,1))&lt;=0),"Scan-"  &amp;DR37,""),"")
&amp;IFERROR(IF(AND((DR$33-DR38-150                                                                            )&gt;(DR$33-DS$33),(DR$33-DR38-150                                                                             )&lt;=0),"Birth-" &amp;DR37,""),"")
&amp;IFERROR(IF(AND((DR$33-DR38-150-Sheep!$R$351                                           )&gt;(DR$33-DS$33),(DR$33-DR38-150-Sheep!$R$351                                            )&lt;=0),"Wean-"&amp;DR37,""),"")
&amp;IFERROR(IF(AND((DR$33-DR38-150-Sheep!$R$352                                           )&gt;(DR$33-DS$33),(DR$33-DR38-150-Sheep!$R$352                                            )&lt;=0),"Alt1-"   &amp;DR37,""),"")
&amp;IFERROR(IF(AND((DR$33-DR38-150-Sheep!$R$353                                           )&gt;(DR$33-DS$33),(DR$33-DR38-150-Sheep!$R$353                                            )&lt;=0),"Alt2-"   &amp;DR37,""),"")</f>
        <v/>
      </c>
      <c r="DS39" s="274" t="str">
        <f xml:space="preserve">                    IF(AND((DS$33                                  -Sheep!$N$249                               )&gt;(DS$33-DT$33),(DS$33                                  -Sheep!$N$249                                )&lt;=0),"Born","")
&amp;                   IF(AND((DS$33-Sheep!$R$351-Sheep!$N$249                                )&gt;(DS$33-DT$33),(DS$33-Sheep!$R$351-Sheep!$N$249                                )&lt;=0),"WeanStd","")
&amp;                   IF(AND((DS$33-Sheep!$R$352-Sheep!$N$249                                )&gt;(DS$33-DT$33),(DS$33-Sheep!$R$352-Sheep!$N$249                                )&lt;=0),"WeanAlt1","")
&amp;                   IF(AND((DS$33-Sheep!$R$353-Sheep!$N$249                                )&gt;(DS$33-DT$33),(DS$33-Sheep!$R$353-Sheep!$N$249                                )&lt;=0),"WeanAlt2","")
&amp;IFERROR(IF(AND((DS$33-DS38                                                                                     )&gt;(DS$33-DT$33),(DS$33-DS38                                                                                     )&lt;=0),"Join-"    &amp;DS37,""),"")
&amp;IFERROR(IF(AND((DS$33-DS38-INDEX(Sheep!$V$358:$V$365,DS37,1))&gt;(DS$33-DT$33),(DS$33-DS38-INDEX(Sheep!$V$358:$V$365,DS37,1))&lt;=0),"Scan-"  &amp;DS37,""),"")
&amp;IFERROR(IF(AND((DS$33-DS38-150                                                                            )&gt;(DS$33-DT$33),(DS$33-DS38-150                                                                             )&lt;=0),"Birth-" &amp;DS37,""),"")
&amp;IFERROR(IF(AND((DS$33-DS38-150-Sheep!$R$351                                           )&gt;(DS$33-DT$33),(DS$33-DS38-150-Sheep!$R$351                                            )&lt;=0),"Wean-"&amp;DS37,""),"")
&amp;IFERROR(IF(AND((DS$33-DS38-150-Sheep!$R$352                                           )&gt;(DS$33-DT$33),(DS$33-DS38-150-Sheep!$R$352                                            )&lt;=0),"Alt1-"   &amp;DS37,""),"")
&amp;IFERROR(IF(AND((DS$33-DS38-150-Sheep!$R$353                                           )&gt;(DS$33-DT$33),(DS$33-DS38-150-Sheep!$R$353                                            )&lt;=0),"Alt2-"   &amp;DS37,""),"")</f>
        <v/>
      </c>
      <c r="DT39" s="274" t="str">
        <f xml:space="preserve">                    IF(AND((DT$33                                  -Sheep!$N$249                               )&gt;(DT$33-DU$33),(DT$33                                  -Sheep!$N$249                                )&lt;=0),"Born","")
&amp;                   IF(AND((DT$33-Sheep!$R$351-Sheep!$N$249                                )&gt;(DT$33-DU$33),(DT$33-Sheep!$R$351-Sheep!$N$249                                )&lt;=0),"WeanStd","")
&amp;                   IF(AND((DT$33-Sheep!$R$352-Sheep!$N$249                                )&gt;(DT$33-DU$33),(DT$33-Sheep!$R$352-Sheep!$N$249                                )&lt;=0),"WeanAlt1","")
&amp;                   IF(AND((DT$33-Sheep!$R$353-Sheep!$N$249                                )&gt;(DT$33-DU$33),(DT$33-Sheep!$R$353-Sheep!$N$249                                )&lt;=0),"WeanAlt2","")
&amp;IFERROR(IF(AND((DT$33-DT38                                                                                     )&gt;(DT$33-DU$33),(DT$33-DT38                                                                                     )&lt;=0),"Join-"    &amp;DT37,""),"")
&amp;IFERROR(IF(AND((DT$33-DT38-INDEX(Sheep!$V$358:$V$365,DT37,1))&gt;(DT$33-DU$33),(DT$33-DT38-INDEX(Sheep!$V$358:$V$365,DT37,1))&lt;=0),"Scan-"  &amp;DT37,""),"")
&amp;IFERROR(IF(AND((DT$33-DT38-150                                                                            )&gt;(DT$33-DU$33),(DT$33-DT38-150                                                                             )&lt;=0),"Birth-" &amp;DT37,""),"")
&amp;IFERROR(IF(AND((DT$33-DT38-150-Sheep!$R$351                                           )&gt;(DT$33-DU$33),(DT$33-DT38-150-Sheep!$R$351                                            )&lt;=0),"Wean-"&amp;DT37,""),"")
&amp;IFERROR(IF(AND((DT$33-DT38-150-Sheep!$R$352                                           )&gt;(DT$33-DU$33),(DT$33-DT38-150-Sheep!$R$352                                            )&lt;=0),"Alt1-"   &amp;DT37,""),"")
&amp;IFERROR(IF(AND((DT$33-DT38-150-Sheep!$R$353                                           )&gt;(DT$33-DU$33),(DT$33-DT38-150-Sheep!$R$353                                            )&lt;=0),"Alt2-"   &amp;DT37,""),"")</f>
        <v/>
      </c>
      <c r="DU39" s="274" t="str">
        <f xml:space="preserve">                    IF(AND((DU$33                                  -Sheep!$N$249                               )&gt;(DU$33-DV$33),(DU$33                                  -Sheep!$N$249                                )&lt;=0),"Born","")
&amp;                   IF(AND((DU$33-Sheep!$R$351-Sheep!$N$249                                )&gt;(DU$33-DV$33),(DU$33-Sheep!$R$351-Sheep!$N$249                                )&lt;=0),"WeanStd","")
&amp;                   IF(AND((DU$33-Sheep!$R$352-Sheep!$N$249                                )&gt;(DU$33-DV$33),(DU$33-Sheep!$R$352-Sheep!$N$249                                )&lt;=0),"WeanAlt1","")
&amp;                   IF(AND((DU$33-Sheep!$R$353-Sheep!$N$249                                )&gt;(DU$33-DV$33),(DU$33-Sheep!$R$353-Sheep!$N$249                                )&lt;=0),"WeanAlt2","")
&amp;IFERROR(IF(AND((DU$33-DU38                                                                                     )&gt;(DU$33-DV$33),(DU$33-DU38                                                                                     )&lt;=0),"Join-"    &amp;DU37,""),"")
&amp;IFERROR(IF(AND((DU$33-DU38-INDEX(Sheep!$V$358:$V$365,DU37,1))&gt;(DU$33-DV$33),(DU$33-DU38-INDEX(Sheep!$V$358:$V$365,DU37,1))&lt;=0),"Scan-"  &amp;DU37,""),"")
&amp;IFERROR(IF(AND((DU$33-DU38-150                                                                            )&gt;(DU$33-DV$33),(DU$33-DU38-150                                                                             )&lt;=0),"Birth-" &amp;DU37,""),"")
&amp;IFERROR(IF(AND((DU$33-DU38-150-Sheep!$R$351                                           )&gt;(DU$33-DV$33),(DU$33-DU38-150-Sheep!$R$351                                            )&lt;=0),"Wean-"&amp;DU37,""),"")
&amp;IFERROR(IF(AND((DU$33-DU38-150-Sheep!$R$352                                           )&gt;(DU$33-DV$33),(DU$33-DU38-150-Sheep!$R$352                                            )&lt;=0),"Alt1-"   &amp;DU37,""),"")
&amp;IFERROR(IF(AND((DU$33-DU38-150-Sheep!$R$353                                           )&gt;(DU$33-DV$33),(DU$33-DU38-150-Sheep!$R$353                                            )&lt;=0),"Alt2-"   &amp;DU37,""),"")</f>
        <v/>
      </c>
      <c r="DV39" s="274" t="str">
        <f xml:space="preserve">                    IF(AND((DV$33                                  -Sheep!$N$249                               )&gt;(DV$33-DW$33),(DV$33                                  -Sheep!$N$249                                )&lt;=0),"Born","")
&amp;                   IF(AND((DV$33-Sheep!$R$351-Sheep!$N$249                                )&gt;(DV$33-DW$33),(DV$33-Sheep!$R$351-Sheep!$N$249                                )&lt;=0),"WeanStd","")
&amp;                   IF(AND((DV$33-Sheep!$R$352-Sheep!$N$249                                )&gt;(DV$33-DW$33),(DV$33-Sheep!$R$352-Sheep!$N$249                                )&lt;=0),"WeanAlt1","")
&amp;                   IF(AND((DV$33-Sheep!$R$353-Sheep!$N$249                                )&gt;(DV$33-DW$33),(DV$33-Sheep!$R$353-Sheep!$N$249                                )&lt;=0),"WeanAlt2","")
&amp;IFERROR(IF(AND((DV$33-DV38                                                                                     )&gt;(DV$33-DW$33),(DV$33-DV38                                                                                     )&lt;=0),"Join-"    &amp;DV37,""),"")
&amp;IFERROR(IF(AND((DV$33-DV38-INDEX(Sheep!$V$358:$V$365,DV37,1))&gt;(DV$33-DW$33),(DV$33-DV38-INDEX(Sheep!$V$358:$V$365,DV37,1))&lt;=0),"Scan-"  &amp;DV37,""),"")
&amp;IFERROR(IF(AND((DV$33-DV38-150                                                                            )&gt;(DV$33-DW$33),(DV$33-DV38-150                                                                             )&lt;=0),"Birth-" &amp;DV37,""),"")
&amp;IFERROR(IF(AND((DV$33-DV38-150-Sheep!$R$351                                           )&gt;(DV$33-DW$33),(DV$33-DV38-150-Sheep!$R$351                                            )&lt;=0),"Wean-"&amp;DV37,""),"")
&amp;IFERROR(IF(AND((DV$33-DV38-150-Sheep!$R$352                                           )&gt;(DV$33-DW$33),(DV$33-DV38-150-Sheep!$R$352                                            )&lt;=0),"Alt1-"   &amp;DV37,""),"")
&amp;IFERROR(IF(AND((DV$33-DV38-150-Sheep!$R$353                                           )&gt;(DV$33-DW$33),(DV$33-DV38-150-Sheep!$R$353                                            )&lt;=0),"Alt2-"   &amp;DV37,""),"")</f>
        <v/>
      </c>
      <c r="DW39" s="274" t="str">
        <f xml:space="preserve">                    IF(AND((DW$33                                  -Sheep!$N$249                               )&gt;(DW$33-DX$33),(DW$33                                  -Sheep!$N$249                                )&lt;=0),"Born","")
&amp;                   IF(AND((DW$33-Sheep!$R$351-Sheep!$N$249                                )&gt;(DW$33-DX$33),(DW$33-Sheep!$R$351-Sheep!$N$249                                )&lt;=0),"WeanStd","")
&amp;                   IF(AND((DW$33-Sheep!$R$352-Sheep!$N$249                                )&gt;(DW$33-DX$33),(DW$33-Sheep!$R$352-Sheep!$N$249                                )&lt;=0),"WeanAlt1","")
&amp;                   IF(AND((DW$33-Sheep!$R$353-Sheep!$N$249                                )&gt;(DW$33-DX$33),(DW$33-Sheep!$R$353-Sheep!$N$249                                )&lt;=0),"WeanAlt2","")
&amp;IFERROR(IF(AND((DW$33-DW38                                                                                     )&gt;(DW$33-DX$33),(DW$33-DW38                                                                                     )&lt;=0),"Join-"    &amp;DW37,""),"")
&amp;IFERROR(IF(AND((DW$33-DW38-INDEX(Sheep!$V$358:$V$365,DW37,1))&gt;(DW$33-DX$33),(DW$33-DW38-INDEX(Sheep!$V$358:$V$365,DW37,1))&lt;=0),"Scan-"  &amp;DW37,""),"")
&amp;IFERROR(IF(AND((DW$33-DW38-150                                                                            )&gt;(DW$33-DX$33),(DW$33-DW38-150                                                                             )&lt;=0),"Birth-" &amp;DW37,""),"")
&amp;IFERROR(IF(AND((DW$33-DW38-150-Sheep!$R$351                                           )&gt;(DW$33-DX$33),(DW$33-DW38-150-Sheep!$R$351                                            )&lt;=0),"Wean-"&amp;DW37,""),"")
&amp;IFERROR(IF(AND((DW$33-DW38-150-Sheep!$R$352                                           )&gt;(DW$33-DX$33),(DW$33-DW38-150-Sheep!$R$352                                            )&lt;=0),"Alt1-"   &amp;DW37,""),"")
&amp;IFERROR(IF(AND((DW$33-DW38-150-Sheep!$R$353                                           )&gt;(DW$33-DX$33),(DW$33-DW38-150-Sheep!$R$353                                            )&lt;=0),"Alt2-"   &amp;DW37,""),"")</f>
        <v>Scan-2</v>
      </c>
      <c r="DX39" s="274" t="str">
        <f xml:space="preserve">                    IF(AND((DX$33                                  -Sheep!$N$249                               )&gt;(DX$33-DY$33),(DX$33                                  -Sheep!$N$249                                )&lt;=0),"Born","")
&amp;                   IF(AND((DX$33-Sheep!$R$351-Sheep!$N$249                                )&gt;(DX$33-DY$33),(DX$33-Sheep!$R$351-Sheep!$N$249                                )&lt;=0),"WeanStd","")
&amp;                   IF(AND((DX$33-Sheep!$R$352-Sheep!$N$249                                )&gt;(DX$33-DY$33),(DX$33-Sheep!$R$352-Sheep!$N$249                                )&lt;=0),"WeanAlt1","")
&amp;                   IF(AND((DX$33-Sheep!$R$353-Sheep!$N$249                                )&gt;(DX$33-DY$33),(DX$33-Sheep!$R$353-Sheep!$N$249                                )&lt;=0),"WeanAlt2","")
&amp;IFERROR(IF(AND((DX$33-DX38                                                                                     )&gt;(DX$33-DY$33),(DX$33-DX38                                                                                     )&lt;=0),"Join-"    &amp;DX37,""),"")
&amp;IFERROR(IF(AND((DX$33-DX38-INDEX(Sheep!$V$358:$V$365,DX37,1))&gt;(DX$33-DY$33),(DX$33-DX38-INDEX(Sheep!$V$358:$V$365,DX37,1))&lt;=0),"Scan-"  &amp;DX37,""),"")
&amp;IFERROR(IF(AND((DX$33-DX38-150                                                                            )&gt;(DX$33-DY$33),(DX$33-DX38-150                                                                             )&lt;=0),"Birth-" &amp;DX37,""),"")
&amp;IFERROR(IF(AND((DX$33-DX38-150-Sheep!$R$351                                           )&gt;(DX$33-DY$33),(DX$33-DX38-150-Sheep!$R$351                                            )&lt;=0),"Wean-"&amp;DX37,""),"")
&amp;IFERROR(IF(AND((DX$33-DX38-150-Sheep!$R$352                                           )&gt;(DX$33-DY$33),(DX$33-DX38-150-Sheep!$R$352                                            )&lt;=0),"Alt1-"   &amp;DX37,""),"")
&amp;IFERROR(IF(AND((DX$33-DX38-150-Sheep!$R$353                                           )&gt;(DX$33-DY$33),(DX$33-DX38-150-Sheep!$R$353                                            )&lt;=0),"Alt2-"   &amp;DX37,""),"")</f>
        <v/>
      </c>
      <c r="DY39" s="274" t="str">
        <f xml:space="preserve">                    IF(AND((DY$33                                  -Sheep!$N$249                               )&gt;(DY$33-DZ$33),(DY$33                                  -Sheep!$N$249                                )&lt;=0),"Born","")
&amp;                   IF(AND((DY$33-Sheep!$R$351-Sheep!$N$249                                )&gt;(DY$33-DZ$33),(DY$33-Sheep!$R$351-Sheep!$N$249                                )&lt;=0),"WeanStd","")
&amp;                   IF(AND((DY$33-Sheep!$R$352-Sheep!$N$249                                )&gt;(DY$33-DZ$33),(DY$33-Sheep!$R$352-Sheep!$N$249                                )&lt;=0),"WeanAlt1","")
&amp;                   IF(AND((DY$33-Sheep!$R$353-Sheep!$N$249                                )&gt;(DY$33-DZ$33),(DY$33-Sheep!$R$353-Sheep!$N$249                                )&lt;=0),"WeanAlt2","")
&amp;IFERROR(IF(AND((DY$33-DY38                                                                                     )&gt;(DY$33-DZ$33),(DY$33-DY38                                                                                     )&lt;=0),"Join-"    &amp;DY37,""),"")
&amp;IFERROR(IF(AND((DY$33-DY38-INDEX(Sheep!$V$358:$V$365,DY37,1))&gt;(DY$33-DZ$33),(DY$33-DY38-INDEX(Sheep!$V$358:$V$365,DY37,1))&lt;=0),"Scan-"  &amp;DY37,""),"")
&amp;IFERROR(IF(AND((DY$33-DY38-150                                                                            )&gt;(DY$33-DZ$33),(DY$33-DY38-150                                                                             )&lt;=0),"Birth-" &amp;DY37,""),"")
&amp;IFERROR(IF(AND((DY$33-DY38-150-Sheep!$R$351                                           )&gt;(DY$33-DZ$33),(DY$33-DY38-150-Sheep!$R$351                                            )&lt;=0),"Wean-"&amp;DY37,""),"")
&amp;IFERROR(IF(AND((DY$33-DY38-150-Sheep!$R$352                                           )&gt;(DY$33-DZ$33),(DY$33-DY38-150-Sheep!$R$352                                            )&lt;=0),"Alt1-"   &amp;DY37,""),"")
&amp;IFERROR(IF(AND((DY$33-DY38-150-Sheep!$R$353                                           )&gt;(DY$33-DZ$33),(DY$33-DY38-150-Sheep!$R$353                                            )&lt;=0),"Alt2-"   &amp;DY37,""),"")</f>
        <v/>
      </c>
      <c r="DZ39" s="274" t="str">
        <f xml:space="preserve">                    IF(AND((DZ$33                                  -Sheep!$N$249                               )&gt;(DZ$33-EA$33),(DZ$33                                  -Sheep!$N$249                                )&lt;=0),"Born","")
&amp;                   IF(AND((DZ$33-Sheep!$R$351-Sheep!$N$249                                )&gt;(DZ$33-EA$33),(DZ$33-Sheep!$R$351-Sheep!$N$249                                )&lt;=0),"WeanStd","")
&amp;                   IF(AND((DZ$33-Sheep!$R$352-Sheep!$N$249                                )&gt;(DZ$33-EA$33),(DZ$33-Sheep!$R$352-Sheep!$N$249                                )&lt;=0),"WeanAlt1","")
&amp;                   IF(AND((DZ$33-Sheep!$R$353-Sheep!$N$249                                )&gt;(DZ$33-EA$33),(DZ$33-Sheep!$R$353-Sheep!$N$249                                )&lt;=0),"WeanAlt2","")
&amp;IFERROR(IF(AND((DZ$33-DZ38                                                                                     )&gt;(DZ$33-EA$33),(DZ$33-DZ38                                                                                     )&lt;=0),"Join-"    &amp;DZ37,""),"")
&amp;IFERROR(IF(AND((DZ$33-DZ38-INDEX(Sheep!$V$358:$V$365,DZ37,1))&gt;(DZ$33-EA$33),(DZ$33-DZ38-INDEX(Sheep!$V$358:$V$365,DZ37,1))&lt;=0),"Scan-"  &amp;DZ37,""),"")
&amp;IFERROR(IF(AND((DZ$33-DZ38-150                                                                            )&gt;(DZ$33-EA$33),(DZ$33-DZ38-150                                                                             )&lt;=0),"Birth-" &amp;DZ37,""),"")
&amp;IFERROR(IF(AND((DZ$33-DZ38-150-Sheep!$R$351                                           )&gt;(DZ$33-EA$33),(DZ$33-DZ38-150-Sheep!$R$351                                            )&lt;=0),"Wean-"&amp;DZ37,""),"")
&amp;IFERROR(IF(AND((DZ$33-DZ38-150-Sheep!$R$352                                           )&gt;(DZ$33-EA$33),(DZ$33-DZ38-150-Sheep!$R$352                                            )&lt;=0),"Alt1-"   &amp;DZ37,""),"")
&amp;IFERROR(IF(AND((DZ$33-DZ38-150-Sheep!$R$353                                           )&gt;(DZ$33-EA$33),(DZ$33-DZ38-150-Sheep!$R$353                                            )&lt;=0),"Alt2-"   &amp;DZ37,""),"")</f>
        <v/>
      </c>
      <c r="EA39" s="274" t="str">
        <f xml:space="preserve">                    IF(AND((EA$33                                  -Sheep!$N$249                               )&gt;(EA$33-EB$33),(EA$33                                  -Sheep!$N$249                                )&lt;=0),"Born","")
&amp;                   IF(AND((EA$33-Sheep!$R$351-Sheep!$N$249                                )&gt;(EA$33-EB$33),(EA$33-Sheep!$R$351-Sheep!$N$249                                )&lt;=0),"WeanStd","")
&amp;                   IF(AND((EA$33-Sheep!$R$352-Sheep!$N$249                                )&gt;(EA$33-EB$33),(EA$33-Sheep!$R$352-Sheep!$N$249                                )&lt;=0),"WeanAlt1","")
&amp;                   IF(AND((EA$33-Sheep!$R$353-Sheep!$N$249                                )&gt;(EA$33-EB$33),(EA$33-Sheep!$R$353-Sheep!$N$249                                )&lt;=0),"WeanAlt2","")
&amp;IFERROR(IF(AND((EA$33-EA38                                                                                     )&gt;(EA$33-EB$33),(EA$33-EA38                                                                                     )&lt;=0),"Join-"    &amp;EA37,""),"")
&amp;IFERROR(IF(AND((EA$33-EA38-INDEX(Sheep!$V$358:$V$365,EA37,1))&gt;(EA$33-EB$33),(EA$33-EA38-INDEX(Sheep!$V$358:$V$365,EA37,1))&lt;=0),"Scan-"  &amp;EA37,""),"")
&amp;IFERROR(IF(AND((EA$33-EA38-150                                                                            )&gt;(EA$33-EB$33),(EA$33-EA38-150                                                                             )&lt;=0),"Birth-" &amp;EA37,""),"")
&amp;IFERROR(IF(AND((EA$33-EA38-150-Sheep!$R$351                                           )&gt;(EA$33-EB$33),(EA$33-EA38-150-Sheep!$R$351                                            )&lt;=0),"Wean-"&amp;EA37,""),"")
&amp;IFERROR(IF(AND((EA$33-EA38-150-Sheep!$R$352                                           )&gt;(EA$33-EB$33),(EA$33-EA38-150-Sheep!$R$352                                            )&lt;=0),"Alt1-"   &amp;EA37,""),"")
&amp;IFERROR(IF(AND((EA$33-EA38-150-Sheep!$R$353                                           )&gt;(EA$33-EB$33),(EA$33-EA38-150-Sheep!$R$353                                            )&lt;=0),"Alt2-"   &amp;EA37,""),"")</f>
        <v/>
      </c>
      <c r="EB39" s="274" t="str">
        <f xml:space="preserve">                    IF(AND((EB$33                                  -Sheep!$N$249                               )&gt;(EB$33-EC$33),(EB$33                                  -Sheep!$N$249                                )&lt;=0),"Born","")
&amp;                   IF(AND((EB$33-Sheep!$R$351-Sheep!$N$249                                )&gt;(EB$33-EC$33),(EB$33-Sheep!$R$351-Sheep!$N$249                                )&lt;=0),"WeanStd","")
&amp;                   IF(AND((EB$33-Sheep!$R$352-Sheep!$N$249                                )&gt;(EB$33-EC$33),(EB$33-Sheep!$R$352-Sheep!$N$249                                )&lt;=0),"WeanAlt1","")
&amp;                   IF(AND((EB$33-Sheep!$R$353-Sheep!$N$249                                )&gt;(EB$33-EC$33),(EB$33-Sheep!$R$353-Sheep!$N$249                                )&lt;=0),"WeanAlt2","")
&amp;IFERROR(IF(AND((EB$33-EB38                                                                                     )&gt;(EB$33-EC$33),(EB$33-EB38                                                                                     )&lt;=0),"Join-"    &amp;EB37,""),"")
&amp;IFERROR(IF(AND((EB$33-EB38-INDEX(Sheep!$V$358:$V$365,EB37,1))&gt;(EB$33-EC$33),(EB$33-EB38-INDEX(Sheep!$V$358:$V$365,EB37,1))&lt;=0),"Scan-"  &amp;EB37,""),"")
&amp;IFERROR(IF(AND((EB$33-EB38-150                                                                            )&gt;(EB$33-EC$33),(EB$33-EB38-150                                                                             )&lt;=0),"Birth-" &amp;EB37,""),"")
&amp;IFERROR(IF(AND((EB$33-EB38-150-Sheep!$R$351                                           )&gt;(EB$33-EC$33),(EB$33-EB38-150-Sheep!$R$351                                            )&lt;=0),"Wean-"&amp;EB37,""),"")
&amp;IFERROR(IF(AND((EB$33-EB38-150-Sheep!$R$352                                           )&gt;(EB$33-EC$33),(EB$33-EB38-150-Sheep!$R$352                                            )&lt;=0),"Alt1-"   &amp;EB37,""),"")
&amp;IFERROR(IF(AND((EB$33-EB38-150-Sheep!$R$353                                           )&gt;(EB$33-EC$33),(EB$33-EB38-150-Sheep!$R$353                                            )&lt;=0),"Alt2-"   &amp;EB37,""),"")</f>
        <v/>
      </c>
      <c r="EC39" s="274" t="str">
        <f xml:space="preserve">                    IF(AND((EC$33                                  -Sheep!$N$249                               )&gt;(EC$33-ED$33),(EC$33                                  -Sheep!$N$249                                )&lt;=0),"Born","")
&amp;                   IF(AND((EC$33-Sheep!$R$351-Sheep!$N$249                                )&gt;(EC$33-ED$33),(EC$33-Sheep!$R$351-Sheep!$N$249                                )&lt;=0),"WeanStd","")
&amp;                   IF(AND((EC$33-Sheep!$R$352-Sheep!$N$249                                )&gt;(EC$33-ED$33),(EC$33-Sheep!$R$352-Sheep!$N$249                                )&lt;=0),"WeanAlt1","")
&amp;                   IF(AND((EC$33-Sheep!$R$353-Sheep!$N$249                                )&gt;(EC$33-ED$33),(EC$33-Sheep!$R$353-Sheep!$N$249                                )&lt;=0),"WeanAlt2","")
&amp;IFERROR(IF(AND((EC$33-EC38                                                                                     )&gt;(EC$33-ED$33),(EC$33-EC38                                                                                     )&lt;=0),"Join-"    &amp;EC37,""),"")
&amp;IFERROR(IF(AND((EC$33-EC38-INDEX(Sheep!$V$358:$V$365,EC37,1))&gt;(EC$33-ED$33),(EC$33-EC38-INDEX(Sheep!$V$358:$V$365,EC37,1))&lt;=0),"Scan-"  &amp;EC37,""),"")
&amp;IFERROR(IF(AND((EC$33-EC38-150                                                                            )&gt;(EC$33-ED$33),(EC$33-EC38-150                                                                             )&lt;=0),"Birth-" &amp;EC37,""),"")
&amp;IFERROR(IF(AND((EC$33-EC38-150-Sheep!$R$351                                           )&gt;(EC$33-ED$33),(EC$33-EC38-150-Sheep!$R$351                                            )&lt;=0),"Wean-"&amp;EC37,""),"")
&amp;IFERROR(IF(AND((EC$33-EC38-150-Sheep!$R$352                                           )&gt;(EC$33-ED$33),(EC$33-EC38-150-Sheep!$R$352                                            )&lt;=0),"Alt1-"   &amp;EC37,""),"")
&amp;IFERROR(IF(AND((EC$33-EC38-150-Sheep!$R$353                                           )&gt;(EC$33-ED$33),(EC$33-EC38-150-Sheep!$R$353                                            )&lt;=0),"Alt2-"   &amp;EC37,""),"")</f>
        <v/>
      </c>
      <c r="ED39" s="274" t="str">
        <f xml:space="preserve">                    IF(AND((ED$33                                  -Sheep!$N$249                               )&gt;(ED$33-EE$33),(ED$33                                  -Sheep!$N$249                                )&lt;=0),"Born","")
&amp;                   IF(AND((ED$33-Sheep!$R$351-Sheep!$N$249                                )&gt;(ED$33-EE$33),(ED$33-Sheep!$R$351-Sheep!$N$249                                )&lt;=0),"WeanStd","")
&amp;                   IF(AND((ED$33-Sheep!$R$352-Sheep!$N$249                                )&gt;(ED$33-EE$33),(ED$33-Sheep!$R$352-Sheep!$N$249                                )&lt;=0),"WeanAlt1","")
&amp;                   IF(AND((ED$33-Sheep!$R$353-Sheep!$N$249                                )&gt;(ED$33-EE$33),(ED$33-Sheep!$R$353-Sheep!$N$249                                )&lt;=0),"WeanAlt2","")
&amp;IFERROR(IF(AND((ED$33-ED38                                                                                     )&gt;(ED$33-EE$33),(ED$33-ED38                                                                                     )&lt;=0),"Join-"    &amp;ED37,""),"")
&amp;IFERROR(IF(AND((ED$33-ED38-INDEX(Sheep!$V$358:$V$365,ED37,1))&gt;(ED$33-EE$33),(ED$33-ED38-INDEX(Sheep!$V$358:$V$365,ED37,1))&lt;=0),"Scan-"  &amp;ED37,""),"")
&amp;IFERROR(IF(AND((ED$33-ED38-150                                                                            )&gt;(ED$33-EE$33),(ED$33-ED38-150                                                                             )&lt;=0),"Birth-" &amp;ED37,""),"")
&amp;IFERROR(IF(AND((ED$33-ED38-150-Sheep!$R$351                                           )&gt;(ED$33-EE$33),(ED$33-ED38-150-Sheep!$R$351                                            )&lt;=0),"Wean-"&amp;ED37,""),"")
&amp;IFERROR(IF(AND((ED$33-ED38-150-Sheep!$R$352                                           )&gt;(ED$33-EE$33),(ED$33-ED38-150-Sheep!$R$352                                            )&lt;=0),"Alt1-"   &amp;ED37,""),"")
&amp;IFERROR(IF(AND((ED$33-ED38-150-Sheep!$R$353                                           )&gt;(ED$33-EE$33),(ED$33-ED38-150-Sheep!$R$353                                            )&lt;=0),"Alt2-"   &amp;ED37,""),"")</f>
        <v/>
      </c>
      <c r="EE39" s="274" t="str">
        <f xml:space="preserve">                    IF(AND((EE$33                                  -Sheep!$N$249                               )&gt;(EE$33-EF$33),(EE$33                                  -Sheep!$N$249                                )&lt;=0),"Born","")
&amp;                   IF(AND((EE$33-Sheep!$R$351-Sheep!$N$249                                )&gt;(EE$33-EF$33),(EE$33-Sheep!$R$351-Sheep!$N$249                                )&lt;=0),"WeanStd","")
&amp;                   IF(AND((EE$33-Sheep!$R$352-Sheep!$N$249                                )&gt;(EE$33-EF$33),(EE$33-Sheep!$R$352-Sheep!$N$249                                )&lt;=0),"WeanAlt1","")
&amp;                   IF(AND((EE$33-Sheep!$R$353-Sheep!$N$249                                )&gt;(EE$33-EF$33),(EE$33-Sheep!$R$353-Sheep!$N$249                                )&lt;=0),"WeanAlt2","")
&amp;IFERROR(IF(AND((EE$33-EE38                                                                                     )&gt;(EE$33-EF$33),(EE$33-EE38                                                                                     )&lt;=0),"Join-"    &amp;EE37,""),"")
&amp;IFERROR(IF(AND((EE$33-EE38-INDEX(Sheep!$V$358:$V$365,EE37,1))&gt;(EE$33-EF$33),(EE$33-EE38-INDEX(Sheep!$V$358:$V$365,EE37,1))&lt;=0),"Scan-"  &amp;EE37,""),"")
&amp;IFERROR(IF(AND((EE$33-EE38-150                                                                            )&gt;(EE$33-EF$33),(EE$33-EE38-150                                                                             )&lt;=0),"Birth-" &amp;EE37,""),"")
&amp;IFERROR(IF(AND((EE$33-EE38-150-Sheep!$R$351                                           )&gt;(EE$33-EF$33),(EE$33-EE38-150-Sheep!$R$351                                            )&lt;=0),"Wean-"&amp;EE37,""),"")
&amp;IFERROR(IF(AND((EE$33-EE38-150-Sheep!$R$352                                           )&gt;(EE$33-EF$33),(EE$33-EE38-150-Sheep!$R$352                                            )&lt;=0),"Alt1-"   &amp;EE37,""),"")
&amp;IFERROR(IF(AND((EE$33-EE38-150-Sheep!$R$353                                           )&gt;(EE$33-EF$33),(EE$33-EE38-150-Sheep!$R$353                                            )&lt;=0),"Alt2-"   &amp;EE37,""),"")</f>
        <v/>
      </c>
      <c r="EF39" s="274" t="str">
        <f xml:space="preserve">                    IF(AND((EF$33                                  -Sheep!$N$249                               )&gt;(EF$33-EG$33),(EF$33                                  -Sheep!$N$249                                )&lt;=0),"Born","")
&amp;                   IF(AND((EF$33-Sheep!$R$351-Sheep!$N$249                                )&gt;(EF$33-EG$33),(EF$33-Sheep!$R$351-Sheep!$N$249                                )&lt;=0),"WeanStd","")
&amp;                   IF(AND((EF$33-Sheep!$R$352-Sheep!$N$249                                )&gt;(EF$33-EG$33),(EF$33-Sheep!$R$352-Sheep!$N$249                                )&lt;=0),"WeanAlt1","")
&amp;                   IF(AND((EF$33-Sheep!$R$353-Sheep!$N$249                                )&gt;(EF$33-EG$33),(EF$33-Sheep!$R$353-Sheep!$N$249                                )&lt;=0),"WeanAlt2","")
&amp;IFERROR(IF(AND((EF$33-EF38                                                                                     )&gt;(EF$33-EG$33),(EF$33-EF38                                                                                     )&lt;=0),"Join-"    &amp;EF37,""),"")
&amp;IFERROR(IF(AND((EF$33-EF38-INDEX(Sheep!$V$358:$V$365,EF37,1))&gt;(EF$33-EG$33),(EF$33-EF38-INDEX(Sheep!$V$358:$V$365,EF37,1))&lt;=0),"Scan-"  &amp;EF37,""),"")
&amp;IFERROR(IF(AND((EF$33-EF38-150                                                                            )&gt;(EF$33-EG$33),(EF$33-EF38-150                                                                             )&lt;=0),"Birth-" &amp;EF37,""),"")
&amp;IFERROR(IF(AND((EF$33-EF38-150-Sheep!$R$351                                           )&gt;(EF$33-EG$33),(EF$33-EF38-150-Sheep!$R$351                                            )&lt;=0),"Wean-"&amp;EF37,""),"")
&amp;IFERROR(IF(AND((EF$33-EF38-150-Sheep!$R$352                                           )&gt;(EF$33-EG$33),(EF$33-EF38-150-Sheep!$R$352                                            )&lt;=0),"Alt1-"   &amp;EF37,""),"")
&amp;IFERROR(IF(AND((EF$33-EF38-150-Sheep!$R$353                                           )&gt;(EF$33-EG$33),(EF$33-EF38-150-Sheep!$R$353                                            )&lt;=0),"Alt2-"   &amp;EF37,""),"")</f>
        <v/>
      </c>
      <c r="EG39" s="274" t="str">
        <f xml:space="preserve">                    IF(AND((EG$33                                  -Sheep!$N$249                               )&gt;(EG$33-EH$33),(EG$33                                  -Sheep!$N$249                                )&lt;=0),"Born","")
&amp;                   IF(AND((EG$33-Sheep!$R$351-Sheep!$N$249                                )&gt;(EG$33-EH$33),(EG$33-Sheep!$R$351-Sheep!$N$249                                )&lt;=0),"WeanStd","")
&amp;                   IF(AND((EG$33-Sheep!$R$352-Sheep!$N$249                                )&gt;(EG$33-EH$33),(EG$33-Sheep!$R$352-Sheep!$N$249                                )&lt;=0),"WeanAlt1","")
&amp;                   IF(AND((EG$33-Sheep!$R$353-Sheep!$N$249                                )&gt;(EG$33-EH$33),(EG$33-Sheep!$R$353-Sheep!$N$249                                )&lt;=0),"WeanAlt2","")
&amp;IFERROR(IF(AND((EG$33-EG38                                                                                     )&gt;(EG$33-EH$33),(EG$33-EG38                                                                                     )&lt;=0),"Join-"    &amp;EG37,""),"")
&amp;IFERROR(IF(AND((EG$33-EG38-INDEX(Sheep!$V$358:$V$365,EG37,1))&gt;(EG$33-EH$33),(EG$33-EG38-INDEX(Sheep!$V$358:$V$365,EG37,1))&lt;=0),"Scan-"  &amp;EG37,""),"")
&amp;IFERROR(IF(AND((EG$33-EG38-150                                                                            )&gt;(EG$33-EH$33),(EG$33-EG38-150                                                                             )&lt;=0),"Birth-" &amp;EG37,""),"")
&amp;IFERROR(IF(AND((EG$33-EG38-150-Sheep!$R$351                                           )&gt;(EG$33-EH$33),(EG$33-EG38-150-Sheep!$R$351                                            )&lt;=0),"Wean-"&amp;EG37,""),"")
&amp;IFERROR(IF(AND((EG$33-EG38-150-Sheep!$R$352                                           )&gt;(EG$33-EH$33),(EG$33-EG38-150-Sheep!$R$352                                            )&lt;=0),"Alt1-"   &amp;EG37,""),"")
&amp;IFERROR(IF(AND((EG$33-EG38-150-Sheep!$R$353                                           )&gt;(EG$33-EH$33),(EG$33-EG38-150-Sheep!$R$353                                            )&lt;=0),"Alt2-"   &amp;EG37,""),"")</f>
        <v/>
      </c>
      <c r="EH39" s="274" t="str">
        <f xml:space="preserve">                    IF(AND((EH$33                                  -Sheep!$N$249                               )&gt;(EH$33-EI$33),(EH$33                                  -Sheep!$N$249                                )&lt;=0),"Born","")
&amp;                   IF(AND((EH$33-Sheep!$R$351-Sheep!$N$249                                )&gt;(EH$33-EI$33),(EH$33-Sheep!$R$351-Sheep!$N$249                                )&lt;=0),"WeanStd","")
&amp;                   IF(AND((EH$33-Sheep!$R$352-Sheep!$N$249                                )&gt;(EH$33-EI$33),(EH$33-Sheep!$R$352-Sheep!$N$249                                )&lt;=0),"WeanAlt1","")
&amp;                   IF(AND((EH$33-Sheep!$R$353-Sheep!$N$249                                )&gt;(EH$33-EI$33),(EH$33-Sheep!$R$353-Sheep!$N$249                                )&lt;=0),"WeanAlt2","")
&amp;IFERROR(IF(AND((EH$33-EH38                                                                                     )&gt;(EH$33-EI$33),(EH$33-EH38                                                                                     )&lt;=0),"Join-"    &amp;EH37,""),"")
&amp;IFERROR(IF(AND((EH$33-EH38-INDEX(Sheep!$V$358:$V$365,EH37,1))&gt;(EH$33-EI$33),(EH$33-EH38-INDEX(Sheep!$V$358:$V$365,EH37,1))&lt;=0),"Scan-"  &amp;EH37,""),"")
&amp;IFERROR(IF(AND((EH$33-EH38-150                                                                            )&gt;(EH$33-EI$33),(EH$33-EH38-150                                                                             )&lt;=0),"Birth-" &amp;EH37,""),"")
&amp;IFERROR(IF(AND((EH$33-EH38-150-Sheep!$R$351                                           )&gt;(EH$33-EI$33),(EH$33-EH38-150-Sheep!$R$351                                            )&lt;=0),"Wean-"&amp;EH37,""),"")
&amp;IFERROR(IF(AND((EH$33-EH38-150-Sheep!$R$352                                           )&gt;(EH$33-EI$33),(EH$33-EH38-150-Sheep!$R$352                                            )&lt;=0),"Alt1-"   &amp;EH37,""),"")
&amp;IFERROR(IF(AND((EH$33-EH38-150-Sheep!$R$353                                           )&gt;(EH$33-EI$33),(EH$33-EH38-150-Sheep!$R$353                                            )&lt;=0),"Alt2-"   &amp;EH37,""),"")</f>
        <v/>
      </c>
      <c r="EI39" s="274" t="str">
        <f xml:space="preserve">                    IF(AND((EI$33                                  -Sheep!$N$249                               )&gt;(EI$33-EJ$33),(EI$33                                  -Sheep!$N$249                                )&lt;=0),"Born","")
&amp;                   IF(AND((EI$33-Sheep!$R$351-Sheep!$N$249                                )&gt;(EI$33-EJ$33),(EI$33-Sheep!$R$351-Sheep!$N$249                                )&lt;=0),"WeanStd","")
&amp;                   IF(AND((EI$33-Sheep!$R$352-Sheep!$N$249                                )&gt;(EI$33-EJ$33),(EI$33-Sheep!$R$352-Sheep!$N$249                                )&lt;=0),"WeanAlt1","")
&amp;                   IF(AND((EI$33-Sheep!$R$353-Sheep!$N$249                                )&gt;(EI$33-EJ$33),(EI$33-Sheep!$R$353-Sheep!$N$249                                )&lt;=0),"WeanAlt2","")
&amp;IFERROR(IF(AND((EI$33-EI38                                                                                     )&gt;(EI$33-EJ$33),(EI$33-EI38                                                                                     )&lt;=0),"Join-"    &amp;EI37,""),"")
&amp;IFERROR(IF(AND((EI$33-EI38-INDEX(Sheep!$V$358:$V$365,EI37,1))&gt;(EI$33-EJ$33),(EI$33-EI38-INDEX(Sheep!$V$358:$V$365,EI37,1))&lt;=0),"Scan-"  &amp;EI37,""),"")
&amp;IFERROR(IF(AND((EI$33-EI38-150                                                                            )&gt;(EI$33-EJ$33),(EI$33-EI38-150                                                                             )&lt;=0),"Birth-" &amp;EI37,""),"")
&amp;IFERROR(IF(AND((EI$33-EI38-150-Sheep!$R$351                                           )&gt;(EI$33-EJ$33),(EI$33-EI38-150-Sheep!$R$351                                            )&lt;=0),"Wean-"&amp;EI37,""),"")
&amp;IFERROR(IF(AND((EI$33-EI38-150-Sheep!$R$352                                           )&gt;(EI$33-EJ$33),(EI$33-EI38-150-Sheep!$R$352                                            )&lt;=0),"Alt1-"   &amp;EI37,""),"")
&amp;IFERROR(IF(AND((EI$33-EI38-150-Sheep!$R$353                                           )&gt;(EI$33-EJ$33),(EI$33-EI38-150-Sheep!$R$353                                            )&lt;=0),"Alt2-"   &amp;EI37,""),"")</f>
        <v>Birth-2</v>
      </c>
      <c r="EJ39" s="274" t="str">
        <f xml:space="preserve">                    IF(AND((EJ$33                                  -Sheep!$N$249                               )&gt;(EJ$33-EK$33),(EJ$33                                  -Sheep!$N$249                                )&lt;=0),"Born","")
&amp;                   IF(AND((EJ$33-Sheep!$R$351-Sheep!$N$249                                )&gt;(EJ$33-EK$33),(EJ$33-Sheep!$R$351-Sheep!$N$249                                )&lt;=0),"WeanStd","")
&amp;                   IF(AND((EJ$33-Sheep!$R$352-Sheep!$N$249                                )&gt;(EJ$33-EK$33),(EJ$33-Sheep!$R$352-Sheep!$N$249                                )&lt;=0),"WeanAlt1","")
&amp;                   IF(AND((EJ$33-Sheep!$R$353-Sheep!$N$249                                )&gt;(EJ$33-EK$33),(EJ$33-Sheep!$R$353-Sheep!$N$249                                )&lt;=0),"WeanAlt2","")
&amp;IFERROR(IF(AND((EJ$33-EJ38                                                                                     )&gt;(EJ$33-EK$33),(EJ$33-EJ38                                                                                     )&lt;=0),"Join-"    &amp;EJ37,""),"")
&amp;IFERROR(IF(AND((EJ$33-EJ38-INDEX(Sheep!$V$358:$V$365,EJ37,1))&gt;(EJ$33-EK$33),(EJ$33-EJ38-INDEX(Sheep!$V$358:$V$365,EJ37,1))&lt;=0),"Scan-"  &amp;EJ37,""),"")
&amp;IFERROR(IF(AND((EJ$33-EJ38-150                                                                            )&gt;(EJ$33-EK$33),(EJ$33-EJ38-150                                                                             )&lt;=0),"Birth-" &amp;EJ37,""),"")
&amp;IFERROR(IF(AND((EJ$33-EJ38-150-Sheep!$R$351                                           )&gt;(EJ$33-EK$33),(EJ$33-EJ38-150-Sheep!$R$351                                            )&lt;=0),"Wean-"&amp;EJ37,""),"")
&amp;IFERROR(IF(AND((EJ$33-EJ38-150-Sheep!$R$352                                           )&gt;(EJ$33-EK$33),(EJ$33-EJ38-150-Sheep!$R$352                                            )&lt;=0),"Alt1-"   &amp;EJ37,""),"")
&amp;IFERROR(IF(AND((EJ$33-EJ38-150-Sheep!$R$353                                           )&gt;(EJ$33-EK$33),(EJ$33-EJ38-150-Sheep!$R$353                                            )&lt;=0),"Alt2-"   &amp;EJ37,""),"")</f>
        <v/>
      </c>
      <c r="EK39" s="274" t="str">
        <f xml:space="preserve">                    IF(AND((EK$33                                  -Sheep!$N$249                               )&gt;(EK$33-EL$33),(EK$33                                  -Sheep!$N$249                                )&lt;=0),"Born","")
&amp;                   IF(AND((EK$33-Sheep!$R$351-Sheep!$N$249                                )&gt;(EK$33-EL$33),(EK$33-Sheep!$R$351-Sheep!$N$249                                )&lt;=0),"WeanStd","")
&amp;                   IF(AND((EK$33-Sheep!$R$352-Sheep!$N$249                                )&gt;(EK$33-EL$33),(EK$33-Sheep!$R$352-Sheep!$N$249                                )&lt;=0),"WeanAlt1","")
&amp;                   IF(AND((EK$33-Sheep!$R$353-Sheep!$N$249                                )&gt;(EK$33-EL$33),(EK$33-Sheep!$R$353-Sheep!$N$249                                )&lt;=0),"WeanAlt2","")
&amp;IFERROR(IF(AND((EK$33-EK38                                                                                     )&gt;(EK$33-EL$33),(EK$33-EK38                                                                                     )&lt;=0),"Join-"    &amp;EK37,""),"")
&amp;IFERROR(IF(AND((EK$33-EK38-INDEX(Sheep!$V$358:$V$365,EK37,1))&gt;(EK$33-EL$33),(EK$33-EK38-INDEX(Sheep!$V$358:$V$365,EK37,1))&lt;=0),"Scan-"  &amp;EK37,""),"")
&amp;IFERROR(IF(AND((EK$33-EK38-150                                                                            )&gt;(EK$33-EL$33),(EK$33-EK38-150                                                                             )&lt;=0),"Birth-" &amp;EK37,""),"")
&amp;IFERROR(IF(AND((EK$33-EK38-150-Sheep!$R$351                                           )&gt;(EK$33-EL$33),(EK$33-EK38-150-Sheep!$R$351                                            )&lt;=0),"Wean-"&amp;EK37,""),"")
&amp;IFERROR(IF(AND((EK$33-EK38-150-Sheep!$R$352                                           )&gt;(EK$33-EL$33),(EK$33-EK38-150-Sheep!$R$352                                            )&lt;=0),"Alt1-"   &amp;EK37,""),"")
&amp;IFERROR(IF(AND((EK$33-EK38-150-Sheep!$R$353                                           )&gt;(EK$33-EL$33),(EK$33-EK38-150-Sheep!$R$353                                            )&lt;=0),"Alt2-"   &amp;EK37,""),"")</f>
        <v/>
      </c>
      <c r="EL39" s="274" t="str">
        <f xml:space="preserve">                    IF(AND((EL$33                                  -Sheep!$N$249                               )&gt;(EL$33-EM$33),(EL$33                                  -Sheep!$N$249                                )&lt;=0),"Born","")
&amp;                   IF(AND((EL$33-Sheep!$R$351-Sheep!$N$249                                )&gt;(EL$33-EM$33),(EL$33-Sheep!$R$351-Sheep!$N$249                                )&lt;=0),"WeanStd","")
&amp;                   IF(AND((EL$33-Sheep!$R$352-Sheep!$N$249                                )&gt;(EL$33-EM$33),(EL$33-Sheep!$R$352-Sheep!$N$249                                )&lt;=0),"WeanAlt1","")
&amp;                   IF(AND((EL$33-Sheep!$R$353-Sheep!$N$249                                )&gt;(EL$33-EM$33),(EL$33-Sheep!$R$353-Sheep!$N$249                                )&lt;=0),"WeanAlt2","")
&amp;IFERROR(IF(AND((EL$33-EL38                                                                                     )&gt;(EL$33-EM$33),(EL$33-EL38                                                                                     )&lt;=0),"Join-"    &amp;EL37,""),"")
&amp;IFERROR(IF(AND((EL$33-EL38-INDEX(Sheep!$V$358:$V$365,EL37,1))&gt;(EL$33-EM$33),(EL$33-EL38-INDEX(Sheep!$V$358:$V$365,EL37,1))&lt;=0),"Scan-"  &amp;EL37,""),"")
&amp;IFERROR(IF(AND((EL$33-EL38-150                                                                            )&gt;(EL$33-EM$33),(EL$33-EL38-150                                                                             )&lt;=0),"Birth-" &amp;EL37,""),"")
&amp;IFERROR(IF(AND((EL$33-EL38-150-Sheep!$R$351                                           )&gt;(EL$33-EM$33),(EL$33-EL38-150-Sheep!$R$351                                            )&lt;=0),"Wean-"&amp;EL37,""),"")
&amp;IFERROR(IF(AND((EL$33-EL38-150-Sheep!$R$352                                           )&gt;(EL$33-EM$33),(EL$33-EL38-150-Sheep!$R$352                                            )&lt;=0),"Alt1-"   &amp;EL37,""),"")
&amp;IFERROR(IF(AND((EL$33-EL38-150-Sheep!$R$353                                           )&gt;(EL$33-EM$33),(EL$33-EL38-150-Sheep!$R$353                                            )&lt;=0),"Alt2-"   &amp;EL37,""),"")</f>
        <v/>
      </c>
      <c r="EM39" s="274" t="str">
        <f xml:space="preserve">                    IF(AND((EM$33                                  -Sheep!$N$249                               )&gt;(EM$33-EN$33),(EM$33                                  -Sheep!$N$249                                )&lt;=0),"Born","")
&amp;                   IF(AND((EM$33-Sheep!$R$351-Sheep!$N$249                                )&gt;(EM$33-EN$33),(EM$33-Sheep!$R$351-Sheep!$N$249                                )&lt;=0),"WeanStd","")
&amp;                   IF(AND((EM$33-Sheep!$R$352-Sheep!$N$249                                )&gt;(EM$33-EN$33),(EM$33-Sheep!$R$352-Sheep!$N$249                                )&lt;=0),"WeanAlt1","")
&amp;                   IF(AND((EM$33-Sheep!$R$353-Sheep!$N$249                                )&gt;(EM$33-EN$33),(EM$33-Sheep!$R$353-Sheep!$N$249                                )&lt;=0),"WeanAlt2","")
&amp;IFERROR(IF(AND((EM$33-EM38                                                                                     )&gt;(EM$33-EN$33),(EM$33-EM38                                                                                     )&lt;=0),"Join-"    &amp;EM37,""),"")
&amp;IFERROR(IF(AND((EM$33-EM38-INDEX(Sheep!$V$358:$V$365,EM37,1))&gt;(EM$33-EN$33),(EM$33-EM38-INDEX(Sheep!$V$358:$V$365,EM37,1))&lt;=0),"Scan-"  &amp;EM37,""),"")
&amp;IFERROR(IF(AND((EM$33-EM38-150                                                                            )&gt;(EM$33-EN$33),(EM$33-EM38-150                                                                             )&lt;=0),"Birth-" &amp;EM37,""),"")
&amp;IFERROR(IF(AND((EM$33-EM38-150-Sheep!$R$351                                           )&gt;(EM$33-EN$33),(EM$33-EM38-150-Sheep!$R$351                                            )&lt;=0),"Wean-"&amp;EM37,""),"")
&amp;IFERROR(IF(AND((EM$33-EM38-150-Sheep!$R$352                                           )&gt;(EM$33-EN$33),(EM$33-EM38-150-Sheep!$R$352                                            )&lt;=0),"Alt1-"   &amp;EM37,""),"")
&amp;IFERROR(IF(AND((EM$33-EM38-150-Sheep!$R$353                                           )&gt;(EM$33-EN$33),(EM$33-EM38-150-Sheep!$R$353                                            )&lt;=0),"Alt2-"   &amp;EM37,""),"")</f>
        <v/>
      </c>
      <c r="EN39" s="274" t="str">
        <f xml:space="preserve">                    IF(AND((EN$33                                  -Sheep!$N$249                               )&gt;(EN$33-EO$33),(EN$33                                  -Sheep!$N$249                                )&lt;=0),"Born","")
&amp;                   IF(AND((EN$33-Sheep!$R$351-Sheep!$N$249                                )&gt;(EN$33-EO$33),(EN$33-Sheep!$R$351-Sheep!$N$249                                )&lt;=0),"WeanStd","")
&amp;                   IF(AND((EN$33-Sheep!$R$352-Sheep!$N$249                                )&gt;(EN$33-EO$33),(EN$33-Sheep!$R$352-Sheep!$N$249                                )&lt;=0),"WeanAlt1","")
&amp;                   IF(AND((EN$33-Sheep!$R$353-Sheep!$N$249                                )&gt;(EN$33-EO$33),(EN$33-Sheep!$R$353-Sheep!$N$249                                )&lt;=0),"WeanAlt2","")
&amp;IFERROR(IF(AND((EN$33-EN38                                                                                     )&gt;(EN$33-EO$33),(EN$33-EN38                                                                                     )&lt;=0),"Join-"    &amp;EN37,""),"")
&amp;IFERROR(IF(AND((EN$33-EN38-INDEX(Sheep!$V$358:$V$365,EN37,1))&gt;(EN$33-EO$33),(EN$33-EN38-INDEX(Sheep!$V$358:$V$365,EN37,1))&lt;=0),"Scan-"  &amp;EN37,""),"")
&amp;IFERROR(IF(AND((EN$33-EN38-150                                                                            )&gt;(EN$33-EO$33),(EN$33-EN38-150                                                                             )&lt;=0),"Birth-" &amp;EN37,""),"")
&amp;IFERROR(IF(AND((EN$33-EN38-150-Sheep!$R$351                                           )&gt;(EN$33-EO$33),(EN$33-EN38-150-Sheep!$R$351                                            )&lt;=0),"Wean-"&amp;EN37,""),"")
&amp;IFERROR(IF(AND((EN$33-EN38-150-Sheep!$R$352                                           )&gt;(EN$33-EO$33),(EN$33-EN38-150-Sheep!$R$352                                            )&lt;=0),"Alt1-"   &amp;EN37,""),"")
&amp;IFERROR(IF(AND((EN$33-EN38-150-Sheep!$R$353                                           )&gt;(EN$33-EO$33),(EN$33-EN38-150-Sheep!$R$353                                            )&lt;=0),"Alt2-"   &amp;EN37,""),"")</f>
        <v/>
      </c>
      <c r="EO39" s="274" t="str">
        <f xml:space="preserve">                    IF(AND((EO$33                                  -Sheep!$N$249                               )&gt;(EO$33-EP$33),(EO$33                                  -Sheep!$N$249                                )&lt;=0),"Born","")
&amp;                   IF(AND((EO$33-Sheep!$R$351-Sheep!$N$249                                )&gt;(EO$33-EP$33),(EO$33-Sheep!$R$351-Sheep!$N$249                                )&lt;=0),"WeanStd","")
&amp;                   IF(AND((EO$33-Sheep!$R$352-Sheep!$N$249                                )&gt;(EO$33-EP$33),(EO$33-Sheep!$R$352-Sheep!$N$249                                )&lt;=0),"WeanAlt1","")
&amp;                   IF(AND((EO$33-Sheep!$R$353-Sheep!$N$249                                )&gt;(EO$33-EP$33),(EO$33-Sheep!$R$353-Sheep!$N$249                                )&lt;=0),"WeanAlt2","")
&amp;IFERROR(IF(AND((EO$33-EO38                                                                                     )&gt;(EO$33-EP$33),(EO$33-EO38                                                                                     )&lt;=0),"Join-"    &amp;EO37,""),"")
&amp;IFERROR(IF(AND((EO$33-EO38-INDEX(Sheep!$V$358:$V$365,EO37,1))&gt;(EO$33-EP$33),(EO$33-EO38-INDEX(Sheep!$V$358:$V$365,EO37,1))&lt;=0),"Scan-"  &amp;EO37,""),"")
&amp;IFERROR(IF(AND((EO$33-EO38-150                                                                            )&gt;(EO$33-EP$33),(EO$33-EO38-150                                                                             )&lt;=0),"Birth-" &amp;EO37,""),"")
&amp;IFERROR(IF(AND((EO$33-EO38-150-Sheep!$R$351                                           )&gt;(EO$33-EP$33),(EO$33-EO38-150-Sheep!$R$351                                            )&lt;=0),"Wean-"&amp;EO37,""),"")
&amp;IFERROR(IF(AND((EO$33-EO38-150-Sheep!$R$352                                           )&gt;(EO$33-EP$33),(EO$33-EO38-150-Sheep!$R$352                                            )&lt;=0),"Alt1-"   &amp;EO37,""),"")
&amp;IFERROR(IF(AND((EO$33-EO38-150-Sheep!$R$353                                           )&gt;(EO$33-EP$33),(EO$33-EO38-150-Sheep!$R$353                                            )&lt;=0),"Alt2-"   &amp;EO37,""),"")</f>
        <v/>
      </c>
      <c r="EP39" s="274" t="str">
        <f xml:space="preserve">                    IF(AND((EP$33                                  -Sheep!$N$249                               )&gt;(EP$33-EQ$33),(EP$33                                  -Sheep!$N$249                                )&lt;=0),"Born","")
&amp;                   IF(AND((EP$33-Sheep!$R$351-Sheep!$N$249                                )&gt;(EP$33-EQ$33),(EP$33-Sheep!$R$351-Sheep!$N$249                                )&lt;=0),"WeanStd","")
&amp;                   IF(AND((EP$33-Sheep!$R$352-Sheep!$N$249                                )&gt;(EP$33-EQ$33),(EP$33-Sheep!$R$352-Sheep!$N$249                                )&lt;=0),"WeanAlt1","")
&amp;                   IF(AND((EP$33-Sheep!$R$353-Sheep!$N$249                                )&gt;(EP$33-EQ$33),(EP$33-Sheep!$R$353-Sheep!$N$249                                )&lt;=0),"WeanAlt2","")
&amp;IFERROR(IF(AND((EP$33-EP38                                                                                     )&gt;(EP$33-EQ$33),(EP$33-EP38                                                                                     )&lt;=0),"Join-"    &amp;EP37,""),"")
&amp;IFERROR(IF(AND((EP$33-EP38-INDEX(Sheep!$V$358:$V$365,EP37,1))&gt;(EP$33-EQ$33),(EP$33-EP38-INDEX(Sheep!$V$358:$V$365,EP37,1))&lt;=0),"Scan-"  &amp;EP37,""),"")
&amp;IFERROR(IF(AND((EP$33-EP38-150                                                                            )&gt;(EP$33-EQ$33),(EP$33-EP38-150                                                                             )&lt;=0),"Birth-" &amp;EP37,""),"")
&amp;IFERROR(IF(AND((EP$33-EP38-150-Sheep!$R$351                                           )&gt;(EP$33-EQ$33),(EP$33-EP38-150-Sheep!$R$351                                            )&lt;=0),"Wean-"&amp;EP37,""),"")
&amp;IFERROR(IF(AND((EP$33-EP38-150-Sheep!$R$352                                           )&gt;(EP$33-EQ$33),(EP$33-EP38-150-Sheep!$R$352                                            )&lt;=0),"Alt1-"   &amp;EP37,""),"")
&amp;IFERROR(IF(AND((EP$33-EP38-150-Sheep!$R$353                                           )&gt;(EP$33-EQ$33),(EP$33-EP38-150-Sheep!$R$353                                            )&lt;=0),"Alt2-"   &amp;EP37,""),"")</f>
        <v/>
      </c>
      <c r="EQ39" s="274" t="str">
        <f xml:space="preserve">                    IF(AND((EQ$33                                  -Sheep!$N$249                               )&gt;(EQ$33-ER$33),(EQ$33                                  -Sheep!$N$249                                )&lt;=0),"Born","")
&amp;                   IF(AND((EQ$33-Sheep!$R$351-Sheep!$N$249                                )&gt;(EQ$33-ER$33),(EQ$33-Sheep!$R$351-Sheep!$N$249                                )&lt;=0),"WeanStd","")
&amp;                   IF(AND((EQ$33-Sheep!$R$352-Sheep!$N$249                                )&gt;(EQ$33-ER$33),(EQ$33-Sheep!$R$352-Sheep!$N$249                                )&lt;=0),"WeanAlt1","")
&amp;                   IF(AND((EQ$33-Sheep!$R$353-Sheep!$N$249                                )&gt;(EQ$33-ER$33),(EQ$33-Sheep!$R$353-Sheep!$N$249                                )&lt;=0),"WeanAlt2","")
&amp;IFERROR(IF(AND((EQ$33-EQ38                                                                                     )&gt;(EQ$33-ER$33),(EQ$33-EQ38                                                                                     )&lt;=0),"Join-"    &amp;EQ37,""),"")
&amp;IFERROR(IF(AND((EQ$33-EQ38-INDEX(Sheep!$V$358:$V$365,EQ37,1))&gt;(EQ$33-ER$33),(EQ$33-EQ38-INDEX(Sheep!$V$358:$V$365,EQ37,1))&lt;=0),"Scan-"  &amp;EQ37,""),"")
&amp;IFERROR(IF(AND((EQ$33-EQ38-150                                                                            )&gt;(EQ$33-ER$33),(EQ$33-EQ38-150                                                                             )&lt;=0),"Birth-" &amp;EQ37,""),"")
&amp;IFERROR(IF(AND((EQ$33-EQ38-150-Sheep!$R$351                                           )&gt;(EQ$33-ER$33),(EQ$33-EQ38-150-Sheep!$R$351                                            )&lt;=0),"Wean-"&amp;EQ37,""),"")
&amp;IFERROR(IF(AND((EQ$33-EQ38-150-Sheep!$R$352                                           )&gt;(EQ$33-ER$33),(EQ$33-EQ38-150-Sheep!$R$352                                            )&lt;=0),"Alt1-"   &amp;EQ37,""),"")
&amp;IFERROR(IF(AND((EQ$33-EQ38-150-Sheep!$R$353                                           )&gt;(EQ$33-ER$33),(EQ$33-EQ38-150-Sheep!$R$353                                            )&lt;=0),"Alt2-"   &amp;EQ37,""),"")</f>
        <v/>
      </c>
      <c r="ER39" s="274" t="str">
        <f xml:space="preserve">                    IF(AND((ER$33                                  -Sheep!$N$249                               )&gt;(ER$33-ES$33),(ER$33                                  -Sheep!$N$249                                )&lt;=0),"Born","")
&amp;                   IF(AND((ER$33-Sheep!$R$351-Sheep!$N$249                                )&gt;(ER$33-ES$33),(ER$33-Sheep!$R$351-Sheep!$N$249                                )&lt;=0),"WeanStd","")
&amp;                   IF(AND((ER$33-Sheep!$R$352-Sheep!$N$249                                )&gt;(ER$33-ES$33),(ER$33-Sheep!$R$352-Sheep!$N$249                                )&lt;=0),"WeanAlt1","")
&amp;                   IF(AND((ER$33-Sheep!$R$353-Sheep!$N$249                                )&gt;(ER$33-ES$33),(ER$33-Sheep!$R$353-Sheep!$N$249                                )&lt;=0),"WeanAlt2","")
&amp;IFERROR(IF(AND((ER$33-ER38                                                                                     )&gt;(ER$33-ES$33),(ER$33-ER38                                                                                     )&lt;=0),"Join-"    &amp;ER37,""),"")
&amp;IFERROR(IF(AND((ER$33-ER38-INDEX(Sheep!$V$358:$V$365,ER37,1))&gt;(ER$33-ES$33),(ER$33-ER38-INDEX(Sheep!$V$358:$V$365,ER37,1))&lt;=0),"Scan-"  &amp;ER37,""),"")
&amp;IFERROR(IF(AND((ER$33-ER38-150                                                                            )&gt;(ER$33-ES$33),(ER$33-ER38-150                                                                             )&lt;=0),"Birth-" &amp;ER37,""),"")
&amp;IFERROR(IF(AND((ER$33-ER38-150-Sheep!$R$351                                           )&gt;(ER$33-ES$33),(ER$33-ER38-150-Sheep!$R$351                                            )&lt;=0),"Wean-"&amp;ER37,""),"")
&amp;IFERROR(IF(AND((ER$33-ER38-150-Sheep!$R$352                                           )&gt;(ER$33-ES$33),(ER$33-ER38-150-Sheep!$R$352                                            )&lt;=0),"Alt1-"   &amp;ER37,""),"")
&amp;IFERROR(IF(AND((ER$33-ER38-150-Sheep!$R$353                                           )&gt;(ER$33-ES$33),(ER$33-ER38-150-Sheep!$R$353                                            )&lt;=0),"Alt2-"   &amp;ER37,""),"")</f>
        <v/>
      </c>
      <c r="ES39" s="274" t="str">
        <f xml:space="preserve">                    IF(AND((ES$33                                  -Sheep!$N$249                               )&gt;(ES$33-ET$33),(ES$33                                  -Sheep!$N$249                                )&lt;=0),"Born","")
&amp;                   IF(AND((ES$33-Sheep!$R$351-Sheep!$N$249                                )&gt;(ES$33-ET$33),(ES$33-Sheep!$R$351-Sheep!$N$249                                )&lt;=0),"WeanStd","")
&amp;                   IF(AND((ES$33-Sheep!$R$352-Sheep!$N$249                                )&gt;(ES$33-ET$33),(ES$33-Sheep!$R$352-Sheep!$N$249                                )&lt;=0),"WeanAlt1","")
&amp;                   IF(AND((ES$33-Sheep!$R$353-Sheep!$N$249                                )&gt;(ES$33-ET$33),(ES$33-Sheep!$R$353-Sheep!$N$249                                )&lt;=0),"WeanAlt2","")
&amp;IFERROR(IF(AND((ES$33-ES38                                                                                     )&gt;(ES$33-ET$33),(ES$33-ES38                                                                                     )&lt;=0),"Join-"    &amp;ES37,""),"")
&amp;IFERROR(IF(AND((ES$33-ES38-INDEX(Sheep!$V$358:$V$365,ES37,1))&gt;(ES$33-ET$33),(ES$33-ES38-INDEX(Sheep!$V$358:$V$365,ES37,1))&lt;=0),"Scan-"  &amp;ES37,""),"")
&amp;IFERROR(IF(AND((ES$33-ES38-150                                                                            )&gt;(ES$33-ET$33),(ES$33-ES38-150                                                                             )&lt;=0),"Birth-" &amp;ES37,""),"")
&amp;IFERROR(IF(AND((ES$33-ES38-150-Sheep!$R$351                                           )&gt;(ES$33-ET$33),(ES$33-ES38-150-Sheep!$R$351                                            )&lt;=0),"Wean-"&amp;ES37,""),"")
&amp;IFERROR(IF(AND((ES$33-ES38-150-Sheep!$R$352                                           )&gt;(ES$33-ET$33),(ES$33-ES38-150-Sheep!$R$352                                            )&lt;=0),"Alt1-"   &amp;ES37,""),"")
&amp;IFERROR(IF(AND((ES$33-ES38-150-Sheep!$R$353                                           )&gt;(ES$33-ET$33),(ES$33-ES38-150-Sheep!$R$353                                            )&lt;=0),"Alt2-"   &amp;ES37,""),"")</f>
        <v/>
      </c>
      <c r="ET39" s="274" t="str">
        <f xml:space="preserve">                    IF(AND((ET$33                                  -Sheep!$N$249                               )&gt;(ET$33-EU$33),(ET$33                                  -Sheep!$N$249                                )&lt;=0),"Born","")
&amp;                   IF(AND((ET$33-Sheep!$R$351-Sheep!$N$249                                )&gt;(ET$33-EU$33),(ET$33-Sheep!$R$351-Sheep!$N$249                                )&lt;=0),"WeanStd","")
&amp;                   IF(AND((ET$33-Sheep!$R$352-Sheep!$N$249                                )&gt;(ET$33-EU$33),(ET$33-Sheep!$R$352-Sheep!$N$249                                )&lt;=0),"WeanAlt1","")
&amp;                   IF(AND((ET$33-Sheep!$R$353-Sheep!$N$249                                )&gt;(ET$33-EU$33),(ET$33-Sheep!$R$353-Sheep!$N$249                                )&lt;=0),"WeanAlt2","")
&amp;IFERROR(IF(AND((ET$33-ET38                                                                                     )&gt;(ET$33-EU$33),(ET$33-ET38                                                                                     )&lt;=0),"Join-"    &amp;ET37,""),"")
&amp;IFERROR(IF(AND((ET$33-ET38-INDEX(Sheep!$V$358:$V$365,ET37,1))&gt;(ET$33-EU$33),(ET$33-ET38-INDEX(Sheep!$V$358:$V$365,ET37,1))&lt;=0),"Scan-"  &amp;ET37,""),"")
&amp;IFERROR(IF(AND((ET$33-ET38-150                                                                            )&gt;(ET$33-EU$33),(ET$33-ET38-150                                                                             )&lt;=0),"Birth-" &amp;ET37,""),"")
&amp;IFERROR(IF(AND((ET$33-ET38-150-Sheep!$R$351                                           )&gt;(ET$33-EU$33),(ET$33-ET38-150-Sheep!$R$351                                            )&lt;=0),"Wean-"&amp;ET37,""),"")
&amp;IFERROR(IF(AND((ET$33-ET38-150-Sheep!$R$352                                           )&gt;(ET$33-EU$33),(ET$33-ET38-150-Sheep!$R$352                                            )&lt;=0),"Alt1-"   &amp;ET37,""),"")
&amp;IFERROR(IF(AND((ET$33-ET38-150-Sheep!$R$353                                           )&gt;(ET$33-EU$33),(ET$33-ET38-150-Sheep!$R$353                                            )&lt;=0),"Alt2-"   &amp;ET37,""),"")</f>
        <v/>
      </c>
      <c r="EU39" s="274" t="str">
        <f xml:space="preserve">                    IF(AND((EU$33                                  -Sheep!$N$249                               )&gt;(EU$33-EV$33),(EU$33                                  -Sheep!$N$249                                )&lt;=0),"Born","")
&amp;                   IF(AND((EU$33-Sheep!$R$351-Sheep!$N$249                                )&gt;(EU$33-EV$33),(EU$33-Sheep!$R$351-Sheep!$N$249                                )&lt;=0),"WeanStd","")
&amp;                   IF(AND((EU$33-Sheep!$R$352-Sheep!$N$249                                )&gt;(EU$33-EV$33),(EU$33-Sheep!$R$352-Sheep!$N$249                                )&lt;=0),"WeanAlt1","")
&amp;                   IF(AND((EU$33-Sheep!$R$353-Sheep!$N$249                                )&gt;(EU$33-EV$33),(EU$33-Sheep!$R$353-Sheep!$N$249                                )&lt;=0),"WeanAlt2","")
&amp;IFERROR(IF(AND((EU$33-EU38                                                                                     )&gt;(EU$33-EV$33),(EU$33-EU38                                                                                     )&lt;=0),"Join-"    &amp;EU37,""),"")
&amp;IFERROR(IF(AND((EU$33-EU38-INDEX(Sheep!$V$358:$V$365,EU37,1))&gt;(EU$33-EV$33),(EU$33-EU38-INDEX(Sheep!$V$358:$V$365,EU37,1))&lt;=0),"Scan-"  &amp;EU37,""),"")
&amp;IFERROR(IF(AND((EU$33-EU38-150                                                                            )&gt;(EU$33-EV$33),(EU$33-EU38-150                                                                             )&lt;=0),"Birth-" &amp;EU37,""),"")
&amp;IFERROR(IF(AND((EU$33-EU38-150-Sheep!$R$351                                           )&gt;(EU$33-EV$33),(EU$33-EU38-150-Sheep!$R$351                                            )&lt;=0),"Wean-"&amp;EU37,""),"")
&amp;IFERROR(IF(AND((EU$33-EU38-150-Sheep!$R$352                                           )&gt;(EU$33-EV$33),(EU$33-EU38-150-Sheep!$R$352                                            )&lt;=0),"Alt1-"   &amp;EU37,""),"")
&amp;IFERROR(IF(AND((EU$33-EU38-150-Sheep!$R$353                                           )&gt;(EU$33-EV$33),(EU$33-EU38-150-Sheep!$R$353                                            )&lt;=0),"Alt2-"   &amp;EU37,""),"")</f>
        <v/>
      </c>
      <c r="EV39" s="274" t="str">
        <f xml:space="preserve">                    IF(AND((EV$33                                  -Sheep!$N$249                               )&gt;(EV$33-EW$33),(EV$33                                  -Sheep!$N$249                                )&lt;=0),"Born","")
&amp;                   IF(AND((EV$33-Sheep!$R$351-Sheep!$N$249                                )&gt;(EV$33-EW$33),(EV$33-Sheep!$R$351-Sheep!$N$249                                )&lt;=0),"WeanStd","")
&amp;                   IF(AND((EV$33-Sheep!$R$352-Sheep!$N$249                                )&gt;(EV$33-EW$33),(EV$33-Sheep!$R$352-Sheep!$N$249                                )&lt;=0),"WeanAlt1","")
&amp;                   IF(AND((EV$33-Sheep!$R$353-Sheep!$N$249                                )&gt;(EV$33-EW$33),(EV$33-Sheep!$R$353-Sheep!$N$249                                )&lt;=0),"WeanAlt2","")
&amp;IFERROR(IF(AND((EV$33-EV38                                                                                     )&gt;(EV$33-EW$33),(EV$33-EV38                                                                                     )&lt;=0),"Join-"    &amp;EV37,""),"")
&amp;IFERROR(IF(AND((EV$33-EV38-INDEX(Sheep!$V$358:$V$365,EV37,1))&gt;(EV$33-EW$33),(EV$33-EV38-INDEX(Sheep!$V$358:$V$365,EV37,1))&lt;=0),"Scan-"  &amp;EV37,""),"")
&amp;IFERROR(IF(AND((EV$33-EV38-150                                                                            )&gt;(EV$33-EW$33),(EV$33-EV38-150                                                                             )&lt;=0),"Birth-" &amp;EV37,""),"")
&amp;IFERROR(IF(AND((EV$33-EV38-150-Sheep!$R$351                                           )&gt;(EV$33-EW$33),(EV$33-EV38-150-Sheep!$R$351                                            )&lt;=0),"Wean-"&amp;EV37,""),"")
&amp;IFERROR(IF(AND((EV$33-EV38-150-Sheep!$R$352                                           )&gt;(EV$33-EW$33),(EV$33-EV38-150-Sheep!$R$352                                            )&lt;=0),"Alt1-"   &amp;EV37,""),"")
&amp;IFERROR(IF(AND((EV$33-EV38-150-Sheep!$R$353                                           )&gt;(EV$33-EW$33),(EV$33-EV38-150-Sheep!$R$353                                            )&lt;=0),"Alt2-"   &amp;EV37,""),"")</f>
        <v>Wean-2</v>
      </c>
      <c r="EW39" s="274" t="str">
        <f xml:space="preserve">                    IF(AND((EW$33                                  -Sheep!$N$249                               )&gt;(EW$33-EX$33),(EW$33                                  -Sheep!$N$249                                )&lt;=0),"Born","")
&amp;                   IF(AND((EW$33-Sheep!$R$351-Sheep!$N$249                                )&gt;(EW$33-EX$33),(EW$33-Sheep!$R$351-Sheep!$N$249                                )&lt;=0),"WeanStd","")
&amp;                   IF(AND((EW$33-Sheep!$R$352-Sheep!$N$249                                )&gt;(EW$33-EX$33),(EW$33-Sheep!$R$352-Sheep!$N$249                                )&lt;=0),"WeanAlt1","")
&amp;                   IF(AND((EW$33-Sheep!$R$353-Sheep!$N$249                                )&gt;(EW$33-EX$33),(EW$33-Sheep!$R$353-Sheep!$N$249                                )&lt;=0),"WeanAlt2","")
&amp;IFERROR(IF(AND((EW$33-EW38                                                                                     )&gt;(EW$33-EX$33),(EW$33-EW38                                                                                     )&lt;=0),"Join-"    &amp;EW37,""),"")
&amp;IFERROR(IF(AND((EW$33-EW38-INDEX(Sheep!$V$358:$V$365,EW37,1))&gt;(EW$33-EX$33),(EW$33-EW38-INDEX(Sheep!$V$358:$V$365,EW37,1))&lt;=0),"Scan-"  &amp;EW37,""),"")
&amp;IFERROR(IF(AND((EW$33-EW38-150                                                                            )&gt;(EW$33-EX$33),(EW$33-EW38-150                                                                             )&lt;=0),"Birth-" &amp;EW37,""),"")
&amp;IFERROR(IF(AND((EW$33-EW38-150-Sheep!$R$351                                           )&gt;(EW$33-EX$33),(EW$33-EW38-150-Sheep!$R$351                                            )&lt;=0),"Wean-"&amp;EW37,""),"")
&amp;IFERROR(IF(AND((EW$33-EW38-150-Sheep!$R$352                                           )&gt;(EW$33-EX$33),(EW$33-EW38-150-Sheep!$R$352                                            )&lt;=0),"Alt1-"   &amp;EW37,""),"")
&amp;IFERROR(IF(AND((EW$33-EW38-150-Sheep!$R$353                                           )&gt;(EW$33-EX$33),(EW$33-EW38-150-Sheep!$R$353                                            )&lt;=0),"Alt2-"   &amp;EW37,""),"")</f>
        <v/>
      </c>
      <c r="EX39" s="274" t="str">
        <f xml:space="preserve">                    IF(AND((EX$33                                  -Sheep!$N$249                               )&gt;(EX$33-EY$33),(EX$33                                  -Sheep!$N$249                                )&lt;=0),"Born","")
&amp;                   IF(AND((EX$33-Sheep!$R$351-Sheep!$N$249                                )&gt;(EX$33-EY$33),(EX$33-Sheep!$R$351-Sheep!$N$249                                )&lt;=0),"WeanStd","")
&amp;                   IF(AND((EX$33-Sheep!$R$352-Sheep!$N$249                                )&gt;(EX$33-EY$33),(EX$33-Sheep!$R$352-Sheep!$N$249                                )&lt;=0),"WeanAlt1","")
&amp;                   IF(AND((EX$33-Sheep!$R$353-Sheep!$N$249                                )&gt;(EX$33-EY$33),(EX$33-Sheep!$R$353-Sheep!$N$249                                )&lt;=0),"WeanAlt2","")
&amp;IFERROR(IF(AND((EX$33-EX38                                                                                     )&gt;(EX$33-EY$33),(EX$33-EX38                                                                                     )&lt;=0),"Join-"    &amp;EX37,""),"")
&amp;IFERROR(IF(AND((EX$33-EX38-INDEX(Sheep!$V$358:$V$365,EX37,1))&gt;(EX$33-EY$33),(EX$33-EX38-INDEX(Sheep!$V$358:$V$365,EX37,1))&lt;=0),"Scan-"  &amp;EX37,""),"")
&amp;IFERROR(IF(AND((EX$33-EX38-150                                                                            )&gt;(EX$33-EY$33),(EX$33-EX38-150                                                                             )&lt;=0),"Birth-" &amp;EX37,""),"")
&amp;IFERROR(IF(AND((EX$33-EX38-150-Sheep!$R$351                                           )&gt;(EX$33-EY$33),(EX$33-EX38-150-Sheep!$R$351                                            )&lt;=0),"Wean-"&amp;EX37,""),"")
&amp;IFERROR(IF(AND((EX$33-EX38-150-Sheep!$R$352                                           )&gt;(EX$33-EY$33),(EX$33-EX38-150-Sheep!$R$352                                            )&lt;=0),"Alt1-"   &amp;EX37,""),"")
&amp;IFERROR(IF(AND((EX$33-EX38-150-Sheep!$R$353                                           )&gt;(EX$33-EY$33),(EX$33-EX38-150-Sheep!$R$353                                            )&lt;=0),"Alt2-"   &amp;EX37,""),"")</f>
        <v/>
      </c>
      <c r="EY39" s="274" t="str">
        <f xml:space="preserve">                    IF(AND((EY$33                                  -Sheep!$N$249                               )&gt;(EY$33-EZ$33),(EY$33                                  -Sheep!$N$249                                )&lt;=0),"Born","")
&amp;                   IF(AND((EY$33-Sheep!$R$351-Sheep!$N$249                                )&gt;(EY$33-EZ$33),(EY$33-Sheep!$R$351-Sheep!$N$249                                )&lt;=0),"WeanStd","")
&amp;                   IF(AND((EY$33-Sheep!$R$352-Sheep!$N$249                                )&gt;(EY$33-EZ$33),(EY$33-Sheep!$R$352-Sheep!$N$249                                )&lt;=0),"WeanAlt1","")
&amp;                   IF(AND((EY$33-Sheep!$R$353-Sheep!$N$249                                )&gt;(EY$33-EZ$33),(EY$33-Sheep!$R$353-Sheep!$N$249                                )&lt;=0),"WeanAlt2","")
&amp;IFERROR(IF(AND((EY$33-EY38                                                                                     )&gt;(EY$33-EZ$33),(EY$33-EY38                                                                                     )&lt;=0),"Join-"    &amp;EY37,""),"")
&amp;IFERROR(IF(AND((EY$33-EY38-INDEX(Sheep!$V$358:$V$365,EY37,1))&gt;(EY$33-EZ$33),(EY$33-EY38-INDEX(Sheep!$V$358:$V$365,EY37,1))&lt;=0),"Scan-"  &amp;EY37,""),"")
&amp;IFERROR(IF(AND((EY$33-EY38-150                                                                            )&gt;(EY$33-EZ$33),(EY$33-EY38-150                                                                             )&lt;=0),"Birth-" &amp;EY37,""),"")
&amp;IFERROR(IF(AND((EY$33-EY38-150-Sheep!$R$351                                           )&gt;(EY$33-EZ$33),(EY$33-EY38-150-Sheep!$R$351                                            )&lt;=0),"Wean-"&amp;EY37,""),"")
&amp;IFERROR(IF(AND((EY$33-EY38-150-Sheep!$R$352                                           )&gt;(EY$33-EZ$33),(EY$33-EY38-150-Sheep!$R$352                                            )&lt;=0),"Alt1-"   &amp;EY37,""),"")
&amp;IFERROR(IF(AND((EY$33-EY38-150-Sheep!$R$353                                           )&gt;(EY$33-EZ$33),(EY$33-EY38-150-Sheep!$R$353                                            )&lt;=0),"Alt2-"   &amp;EY37,""),"")</f>
        <v/>
      </c>
      <c r="EZ39" s="274" t="str">
        <f xml:space="preserve">                    IF(AND((EZ$33                                  -Sheep!$N$249                               )&gt;(EZ$33-FA$33),(EZ$33                                  -Sheep!$N$249                                )&lt;=0),"Born","")
&amp;                   IF(AND((EZ$33-Sheep!$R$351-Sheep!$N$249                                )&gt;(EZ$33-FA$33),(EZ$33-Sheep!$R$351-Sheep!$N$249                                )&lt;=0),"WeanStd","")
&amp;                   IF(AND((EZ$33-Sheep!$R$352-Sheep!$N$249                                )&gt;(EZ$33-FA$33),(EZ$33-Sheep!$R$352-Sheep!$N$249                                )&lt;=0),"WeanAlt1","")
&amp;                   IF(AND((EZ$33-Sheep!$R$353-Sheep!$N$249                                )&gt;(EZ$33-FA$33),(EZ$33-Sheep!$R$353-Sheep!$N$249                                )&lt;=0),"WeanAlt2","")
&amp;IFERROR(IF(AND((EZ$33-EZ38                                                                                     )&gt;(EZ$33-FA$33),(EZ$33-EZ38                                                                                     )&lt;=0),"Join-"    &amp;EZ37,""),"")
&amp;IFERROR(IF(AND((EZ$33-EZ38-INDEX(Sheep!$V$358:$V$365,EZ37,1))&gt;(EZ$33-FA$33),(EZ$33-EZ38-INDEX(Sheep!$V$358:$V$365,EZ37,1))&lt;=0),"Scan-"  &amp;EZ37,""),"")
&amp;IFERROR(IF(AND((EZ$33-EZ38-150                                                                            )&gt;(EZ$33-FA$33),(EZ$33-EZ38-150                                                                             )&lt;=0),"Birth-" &amp;EZ37,""),"")
&amp;IFERROR(IF(AND((EZ$33-EZ38-150-Sheep!$R$351                                           )&gt;(EZ$33-FA$33),(EZ$33-EZ38-150-Sheep!$R$351                                            )&lt;=0),"Wean-"&amp;EZ37,""),"")
&amp;IFERROR(IF(AND((EZ$33-EZ38-150-Sheep!$R$352                                           )&gt;(EZ$33-FA$33),(EZ$33-EZ38-150-Sheep!$R$352                                            )&lt;=0),"Alt1-"   &amp;EZ37,""),"")
&amp;IFERROR(IF(AND((EZ$33-EZ38-150-Sheep!$R$353                                           )&gt;(EZ$33-FA$33),(EZ$33-EZ38-150-Sheep!$R$353                                            )&lt;=0),"Alt2-"   &amp;EZ37,""),"")</f>
        <v>Alt1-2</v>
      </c>
      <c r="FA39" s="274" t="str">
        <f xml:space="preserve">                    IF(AND((FA$33                                  -Sheep!$N$249                               )&gt;(FA$33-FB$33),(FA$33                                  -Sheep!$N$249                                )&lt;=0),"Born","")
&amp;                   IF(AND((FA$33-Sheep!$R$351-Sheep!$N$249                                )&gt;(FA$33-FB$33),(FA$33-Sheep!$R$351-Sheep!$N$249                                )&lt;=0),"WeanStd","")
&amp;                   IF(AND((FA$33-Sheep!$R$352-Sheep!$N$249                                )&gt;(FA$33-FB$33),(FA$33-Sheep!$R$352-Sheep!$N$249                                )&lt;=0),"WeanAlt1","")
&amp;                   IF(AND((FA$33-Sheep!$R$353-Sheep!$N$249                                )&gt;(FA$33-FB$33),(FA$33-Sheep!$R$353-Sheep!$N$249                                )&lt;=0),"WeanAlt2","")
&amp;IFERROR(IF(AND((FA$33-FA38                                                                                     )&gt;(FA$33-FB$33),(FA$33-FA38                                                                                     )&lt;=0),"Join-"    &amp;FA37,""),"")
&amp;IFERROR(IF(AND((FA$33-FA38-INDEX(Sheep!$V$358:$V$365,FA37,1))&gt;(FA$33-FB$33),(FA$33-FA38-INDEX(Sheep!$V$358:$V$365,FA37,1))&lt;=0),"Scan-"  &amp;FA37,""),"")
&amp;IFERROR(IF(AND((FA$33-FA38-150                                                                            )&gt;(FA$33-FB$33),(FA$33-FA38-150                                                                             )&lt;=0),"Birth-" &amp;FA37,""),"")
&amp;IFERROR(IF(AND((FA$33-FA38-150-Sheep!$R$351                                           )&gt;(FA$33-FB$33),(FA$33-FA38-150-Sheep!$R$351                                            )&lt;=0),"Wean-"&amp;FA37,""),"")
&amp;IFERROR(IF(AND((FA$33-FA38-150-Sheep!$R$352                                           )&gt;(FA$33-FB$33),(FA$33-FA38-150-Sheep!$R$352                                            )&lt;=0),"Alt1-"   &amp;FA37,""),"")
&amp;IFERROR(IF(AND((FA$33-FA38-150-Sheep!$R$353                                           )&gt;(FA$33-FB$33),(FA$33-FA38-150-Sheep!$R$353                                            )&lt;=0),"Alt2-"   &amp;FA37,""),"")</f>
        <v/>
      </c>
      <c r="FB39" s="274" t="str">
        <f xml:space="preserve">                    IF(AND((FB$33                                  -Sheep!$N$249                               )&gt;(FB$33-FC$33),(FB$33                                  -Sheep!$N$249                                )&lt;=0),"Born","")
&amp;                   IF(AND((FB$33-Sheep!$R$351-Sheep!$N$249                                )&gt;(FB$33-FC$33),(FB$33-Sheep!$R$351-Sheep!$N$249                                )&lt;=0),"WeanStd","")
&amp;                   IF(AND((FB$33-Sheep!$R$352-Sheep!$N$249                                )&gt;(FB$33-FC$33),(FB$33-Sheep!$R$352-Sheep!$N$249                                )&lt;=0),"WeanAlt1","")
&amp;                   IF(AND((FB$33-Sheep!$R$353-Sheep!$N$249                                )&gt;(FB$33-FC$33),(FB$33-Sheep!$R$353-Sheep!$N$249                                )&lt;=0),"WeanAlt2","")
&amp;IFERROR(IF(AND((FB$33-FB38                                                                                     )&gt;(FB$33-FC$33),(FB$33-FB38                                                                                     )&lt;=0),"Join-"    &amp;FB37,""),"")
&amp;IFERROR(IF(AND((FB$33-FB38-INDEX(Sheep!$V$358:$V$365,FB37,1))&gt;(FB$33-FC$33),(FB$33-FB38-INDEX(Sheep!$V$358:$V$365,FB37,1))&lt;=0),"Scan-"  &amp;FB37,""),"")
&amp;IFERROR(IF(AND((FB$33-FB38-150                                                                            )&gt;(FB$33-FC$33),(FB$33-FB38-150                                                                             )&lt;=0),"Birth-" &amp;FB37,""),"")
&amp;IFERROR(IF(AND((FB$33-FB38-150-Sheep!$R$351                                           )&gt;(FB$33-FC$33),(FB$33-FB38-150-Sheep!$R$351                                            )&lt;=0),"Wean-"&amp;FB37,""),"")
&amp;IFERROR(IF(AND((FB$33-FB38-150-Sheep!$R$352                                           )&gt;(FB$33-FC$33),(FB$33-FB38-150-Sheep!$R$352                                            )&lt;=0),"Alt1-"   &amp;FB37,""),"")
&amp;IFERROR(IF(AND((FB$33-FB38-150-Sheep!$R$353                                           )&gt;(FB$33-FC$33),(FB$33-FB38-150-Sheep!$R$353                                            )&lt;=0),"Alt2-"   &amp;FB37,""),"")</f>
        <v/>
      </c>
      <c r="FC39" s="274" t="str">
        <f xml:space="preserve">                    IF(AND((FC$33                                  -Sheep!$N$249                               )&gt;(FC$33-FD$33),(FC$33                                  -Sheep!$N$249                                )&lt;=0),"Born","")
&amp;                   IF(AND((FC$33-Sheep!$R$351-Sheep!$N$249                                )&gt;(FC$33-FD$33),(FC$33-Sheep!$R$351-Sheep!$N$249                                )&lt;=0),"WeanStd","")
&amp;                   IF(AND((FC$33-Sheep!$R$352-Sheep!$N$249                                )&gt;(FC$33-FD$33),(FC$33-Sheep!$R$352-Sheep!$N$249                                )&lt;=0),"WeanAlt1","")
&amp;                   IF(AND((FC$33-Sheep!$R$353-Sheep!$N$249                                )&gt;(FC$33-FD$33),(FC$33-Sheep!$R$353-Sheep!$N$249                                )&lt;=0),"WeanAlt2","")
&amp;IFERROR(IF(AND((FC$33-FC38                                                                                     )&gt;(FC$33-FD$33),(FC$33-FC38                                                                                     )&lt;=0),"Join-"    &amp;FC37,""),"")
&amp;IFERROR(IF(AND((FC$33-FC38-INDEX(Sheep!$V$358:$V$365,FC37,1))&gt;(FC$33-FD$33),(FC$33-FC38-INDEX(Sheep!$V$358:$V$365,FC37,1))&lt;=0),"Scan-"  &amp;FC37,""),"")
&amp;IFERROR(IF(AND((FC$33-FC38-150                                                                            )&gt;(FC$33-FD$33),(FC$33-FC38-150                                                                             )&lt;=0),"Birth-" &amp;FC37,""),"")
&amp;IFERROR(IF(AND((FC$33-FC38-150-Sheep!$R$351                                           )&gt;(FC$33-FD$33),(FC$33-FC38-150-Sheep!$R$351                                            )&lt;=0),"Wean-"&amp;FC37,""),"")
&amp;IFERROR(IF(AND((FC$33-FC38-150-Sheep!$R$352                                           )&gt;(FC$33-FD$33),(FC$33-FC38-150-Sheep!$R$352                                            )&lt;=0),"Alt1-"   &amp;FC37,""),"")
&amp;IFERROR(IF(AND((FC$33-FC38-150-Sheep!$R$353                                           )&gt;(FC$33-FD$33),(FC$33-FC38-150-Sheep!$R$353                                            )&lt;=0),"Alt2-"   &amp;FC37,""),"")</f>
        <v/>
      </c>
      <c r="FD39" s="274" t="str">
        <f xml:space="preserve">                    IF(AND((FD$33                                  -Sheep!$N$249                               )&gt;(FD$33-FE$33),(FD$33                                  -Sheep!$N$249                                )&lt;=0),"Born","")
&amp;                   IF(AND((FD$33-Sheep!$R$351-Sheep!$N$249                                )&gt;(FD$33-FE$33),(FD$33-Sheep!$R$351-Sheep!$N$249                                )&lt;=0),"WeanStd","")
&amp;                   IF(AND((FD$33-Sheep!$R$352-Sheep!$N$249                                )&gt;(FD$33-FE$33),(FD$33-Sheep!$R$352-Sheep!$N$249                                )&lt;=0),"WeanAlt1","")
&amp;                   IF(AND((FD$33-Sheep!$R$353-Sheep!$N$249                                )&gt;(FD$33-FE$33),(FD$33-Sheep!$R$353-Sheep!$N$249                                )&lt;=0),"WeanAlt2","")
&amp;IFERROR(IF(AND((FD$33-FD38                                                                                     )&gt;(FD$33-FE$33),(FD$33-FD38                                                                                     )&lt;=0),"Join-"    &amp;FD37,""),"")
&amp;IFERROR(IF(AND((FD$33-FD38-INDEX(Sheep!$V$358:$V$365,FD37,1))&gt;(FD$33-FE$33),(FD$33-FD38-INDEX(Sheep!$V$358:$V$365,FD37,1))&lt;=0),"Scan-"  &amp;FD37,""),"")
&amp;IFERROR(IF(AND((FD$33-FD38-150                                                                            )&gt;(FD$33-FE$33),(FD$33-FD38-150                                                                             )&lt;=0),"Birth-" &amp;FD37,""),"")
&amp;IFERROR(IF(AND((FD$33-FD38-150-Sheep!$R$351                                           )&gt;(FD$33-FE$33),(FD$33-FD38-150-Sheep!$R$351                                            )&lt;=0),"Wean-"&amp;FD37,""),"")
&amp;IFERROR(IF(AND((FD$33-FD38-150-Sheep!$R$352                                           )&gt;(FD$33-FE$33),(FD$33-FD38-150-Sheep!$R$352                                            )&lt;=0),"Alt1-"   &amp;FD37,""),"")
&amp;IFERROR(IF(AND((FD$33-FD38-150-Sheep!$R$353                                           )&gt;(FD$33-FE$33),(FD$33-FD38-150-Sheep!$R$353                                            )&lt;=0),"Alt2-"   &amp;FD37,""),"")</f>
        <v>Alt2-2</v>
      </c>
      <c r="FE39" s="274" t="str">
        <f xml:space="preserve">                    IF(AND((FE$33                                  -Sheep!$N$249                               )&gt;(FE$33-FF$33),(FE$33                                  -Sheep!$N$249                                )&lt;=0),"Born","")
&amp;                   IF(AND((FE$33-Sheep!$R$351-Sheep!$N$249                                )&gt;(FE$33-FF$33),(FE$33-Sheep!$R$351-Sheep!$N$249                                )&lt;=0),"WeanStd","")
&amp;                   IF(AND((FE$33-Sheep!$R$352-Sheep!$N$249                                )&gt;(FE$33-FF$33),(FE$33-Sheep!$R$352-Sheep!$N$249                                )&lt;=0),"WeanAlt1","")
&amp;                   IF(AND((FE$33-Sheep!$R$353-Sheep!$N$249                                )&gt;(FE$33-FF$33),(FE$33-Sheep!$R$353-Sheep!$N$249                                )&lt;=0),"WeanAlt2","")
&amp;IFERROR(IF(AND((FE$33-FE38                                                                                     )&gt;(FE$33-FF$33),(FE$33-FE38                                                                                     )&lt;=0),"Join-"    &amp;FE37,""),"")
&amp;IFERROR(IF(AND((FE$33-FE38-INDEX(Sheep!$V$358:$V$365,FE37,1))&gt;(FE$33-FF$33),(FE$33-FE38-INDEX(Sheep!$V$358:$V$365,FE37,1))&lt;=0),"Scan-"  &amp;FE37,""),"")
&amp;IFERROR(IF(AND((FE$33-FE38-150                                                                            )&gt;(FE$33-FF$33),(FE$33-FE38-150                                                                             )&lt;=0),"Birth-" &amp;FE37,""),"")
&amp;IFERROR(IF(AND((FE$33-FE38-150-Sheep!$R$351                                           )&gt;(FE$33-FF$33),(FE$33-FE38-150-Sheep!$R$351                                            )&lt;=0),"Wean-"&amp;FE37,""),"")
&amp;IFERROR(IF(AND((FE$33-FE38-150-Sheep!$R$352                                           )&gt;(FE$33-FF$33),(FE$33-FE38-150-Sheep!$R$352                                            )&lt;=0),"Alt1-"   &amp;FE37,""),"")
&amp;IFERROR(IF(AND((FE$33-FE38-150-Sheep!$R$353                                           )&gt;(FE$33-FF$33),(FE$33-FE38-150-Sheep!$R$353                                            )&lt;=0),"Alt2-"   &amp;FE37,""),"")</f>
        <v/>
      </c>
      <c r="FF39" s="274" t="str">
        <f xml:space="preserve">                    IF(AND((FF$33                                  -Sheep!$N$249                               )&gt;(FF$33-FG$33),(FF$33                                  -Sheep!$N$249                                )&lt;=0),"Born","")
&amp;                   IF(AND((FF$33-Sheep!$R$351-Sheep!$N$249                                )&gt;(FF$33-FG$33),(FF$33-Sheep!$R$351-Sheep!$N$249                                )&lt;=0),"WeanStd","")
&amp;                   IF(AND((FF$33-Sheep!$R$352-Sheep!$N$249                                )&gt;(FF$33-FG$33),(FF$33-Sheep!$R$352-Sheep!$N$249                                )&lt;=0),"WeanAlt1","")
&amp;                   IF(AND((FF$33-Sheep!$R$353-Sheep!$N$249                                )&gt;(FF$33-FG$33),(FF$33-Sheep!$R$353-Sheep!$N$249                                )&lt;=0),"WeanAlt2","")
&amp;IFERROR(IF(AND((FF$33-FF38                                                                                     )&gt;(FF$33-FG$33),(FF$33-FF38                                                                                     )&lt;=0),"Join-"    &amp;FF37,""),"")
&amp;IFERROR(IF(AND((FF$33-FF38-INDEX(Sheep!$V$358:$V$365,FF37,1))&gt;(FF$33-FG$33),(FF$33-FF38-INDEX(Sheep!$V$358:$V$365,FF37,1))&lt;=0),"Scan-"  &amp;FF37,""),"")
&amp;IFERROR(IF(AND((FF$33-FF38-150                                                                            )&gt;(FF$33-FG$33),(FF$33-FF38-150                                                                             )&lt;=0),"Birth-" &amp;FF37,""),"")
&amp;IFERROR(IF(AND((FF$33-FF38-150-Sheep!$R$351                                           )&gt;(FF$33-FG$33),(FF$33-FF38-150-Sheep!$R$351                                            )&lt;=0),"Wean-"&amp;FF37,""),"")
&amp;IFERROR(IF(AND((FF$33-FF38-150-Sheep!$R$352                                           )&gt;(FF$33-FG$33),(FF$33-FF38-150-Sheep!$R$352                                            )&lt;=0),"Alt1-"   &amp;FF37,""),"")
&amp;IFERROR(IF(AND((FF$33-FF38-150-Sheep!$R$353                                           )&gt;(FF$33-FG$33),(FF$33-FF38-150-Sheep!$R$353                                            )&lt;=0),"Alt2-"   &amp;FF37,""),"")</f>
        <v/>
      </c>
      <c r="FG39" s="274" t="str">
        <f xml:space="preserve">                    IF(AND((FG$33                                  -Sheep!$N$249                               )&gt;(FG$33-FH$33),(FG$33                                  -Sheep!$N$249                                )&lt;=0),"Born","")
&amp;                   IF(AND((FG$33-Sheep!$R$351-Sheep!$N$249                                )&gt;(FG$33-FH$33),(FG$33-Sheep!$R$351-Sheep!$N$249                                )&lt;=0),"WeanStd","")
&amp;                   IF(AND((FG$33-Sheep!$R$352-Sheep!$N$249                                )&gt;(FG$33-FH$33),(FG$33-Sheep!$R$352-Sheep!$N$249                                )&lt;=0),"WeanAlt1","")
&amp;                   IF(AND((FG$33-Sheep!$R$353-Sheep!$N$249                                )&gt;(FG$33-FH$33),(FG$33-Sheep!$R$353-Sheep!$N$249                                )&lt;=0),"WeanAlt2","")
&amp;IFERROR(IF(AND((FG$33-FG38                                                                                     )&gt;(FG$33-FH$33),(FG$33-FG38                                                                                     )&lt;=0),"Join-"    &amp;FG37,""),"")
&amp;IFERROR(IF(AND((FG$33-FG38-INDEX(Sheep!$V$358:$V$365,FG37,1))&gt;(FG$33-FH$33),(FG$33-FG38-INDEX(Sheep!$V$358:$V$365,FG37,1))&lt;=0),"Scan-"  &amp;FG37,""),"")
&amp;IFERROR(IF(AND((FG$33-FG38-150                                                                            )&gt;(FG$33-FH$33),(FG$33-FG38-150                                                                             )&lt;=0),"Birth-" &amp;FG37,""),"")
&amp;IFERROR(IF(AND((FG$33-FG38-150-Sheep!$R$351                                           )&gt;(FG$33-FH$33),(FG$33-FG38-150-Sheep!$R$351                                            )&lt;=0),"Wean-"&amp;FG37,""),"")
&amp;IFERROR(IF(AND((FG$33-FG38-150-Sheep!$R$352                                           )&gt;(FG$33-FH$33),(FG$33-FG38-150-Sheep!$R$352                                            )&lt;=0),"Alt1-"   &amp;FG37,""),"")
&amp;IFERROR(IF(AND((FG$33-FG38-150-Sheep!$R$353                                           )&gt;(FG$33-FH$33),(FG$33-FG38-150-Sheep!$R$353                                            )&lt;=0),"Alt2-"   &amp;FG37,""),"")</f>
        <v/>
      </c>
      <c r="FH39" s="274" t="str">
        <f xml:space="preserve">                    IF(AND((FH$33                                  -Sheep!$N$249                               )&gt;(FH$33-FI$33),(FH$33                                  -Sheep!$N$249                                )&lt;=0),"Born","")
&amp;                   IF(AND((FH$33-Sheep!$R$351-Sheep!$N$249                                )&gt;(FH$33-FI$33),(FH$33-Sheep!$R$351-Sheep!$N$249                                )&lt;=0),"WeanStd","")
&amp;                   IF(AND((FH$33-Sheep!$R$352-Sheep!$N$249                                )&gt;(FH$33-FI$33),(FH$33-Sheep!$R$352-Sheep!$N$249                                )&lt;=0),"WeanAlt1","")
&amp;                   IF(AND((FH$33-Sheep!$R$353-Sheep!$N$249                                )&gt;(FH$33-FI$33),(FH$33-Sheep!$R$353-Sheep!$N$249                                )&lt;=0),"WeanAlt2","")
&amp;IFERROR(IF(AND((FH$33-FH38                                                                                     )&gt;(FH$33-FI$33),(FH$33-FH38                                                                                     )&lt;=0),"Join-"    &amp;FH37,""),"")
&amp;IFERROR(IF(AND((FH$33-FH38-INDEX(Sheep!$V$358:$V$365,FH37,1))&gt;(FH$33-FI$33),(FH$33-FH38-INDEX(Sheep!$V$358:$V$365,FH37,1))&lt;=0),"Scan-"  &amp;FH37,""),"")
&amp;IFERROR(IF(AND((FH$33-FH38-150                                                                            )&gt;(FH$33-FI$33),(FH$33-FH38-150                                                                             )&lt;=0),"Birth-" &amp;FH37,""),"")
&amp;IFERROR(IF(AND((FH$33-FH38-150-Sheep!$R$351                                           )&gt;(FH$33-FI$33),(FH$33-FH38-150-Sheep!$R$351                                            )&lt;=0),"Wean-"&amp;FH37,""),"")
&amp;IFERROR(IF(AND((FH$33-FH38-150-Sheep!$R$352                                           )&gt;(FH$33-FI$33),(FH$33-FH38-150-Sheep!$R$352                                            )&lt;=0),"Alt1-"   &amp;FH37,""),"")
&amp;IFERROR(IF(AND((FH$33-FH38-150-Sheep!$R$353                                           )&gt;(FH$33-FI$33),(FH$33-FH38-150-Sheep!$R$353                                            )&lt;=0),"Alt2-"   &amp;FH37,""),"")</f>
        <v/>
      </c>
      <c r="FI39" s="274" t="str">
        <f xml:space="preserve">                    IF(AND((FI$33                                  -Sheep!$N$249                               )&gt;(FI$33-FJ$33),(FI$33                                  -Sheep!$N$249                                )&lt;=0),"Born","")
&amp;                   IF(AND((FI$33-Sheep!$R$351-Sheep!$N$249                                )&gt;(FI$33-FJ$33),(FI$33-Sheep!$R$351-Sheep!$N$249                                )&lt;=0),"WeanStd","")
&amp;                   IF(AND((FI$33-Sheep!$R$352-Sheep!$N$249                                )&gt;(FI$33-FJ$33),(FI$33-Sheep!$R$352-Sheep!$N$249                                )&lt;=0),"WeanAlt1","")
&amp;                   IF(AND((FI$33-Sheep!$R$353-Sheep!$N$249                                )&gt;(FI$33-FJ$33),(FI$33-Sheep!$R$353-Sheep!$N$249                                )&lt;=0),"WeanAlt2","")
&amp;IFERROR(IF(AND((FI$33-FI38                                                                                     )&gt;(FI$33-FJ$33),(FI$33-FI38                                                                                     )&lt;=0),"Join-"    &amp;FI37,""),"")
&amp;IFERROR(IF(AND((FI$33-FI38-INDEX(Sheep!$V$358:$V$365,FI37,1))&gt;(FI$33-FJ$33),(FI$33-FI38-INDEX(Sheep!$V$358:$V$365,FI37,1))&lt;=0),"Scan-"  &amp;FI37,""),"")
&amp;IFERROR(IF(AND((FI$33-FI38-150                                                                            )&gt;(FI$33-FJ$33),(FI$33-FI38-150                                                                             )&lt;=0),"Birth-" &amp;FI37,""),"")
&amp;IFERROR(IF(AND((FI$33-FI38-150-Sheep!$R$351                                           )&gt;(FI$33-FJ$33),(FI$33-FI38-150-Sheep!$R$351                                            )&lt;=0),"Wean-"&amp;FI37,""),"")
&amp;IFERROR(IF(AND((FI$33-FI38-150-Sheep!$R$352                                           )&gt;(FI$33-FJ$33),(FI$33-FI38-150-Sheep!$R$352                                            )&lt;=0),"Alt1-"   &amp;FI37,""),"")
&amp;IFERROR(IF(AND((FI$33-FI38-150-Sheep!$R$353                                           )&gt;(FI$33-FJ$33),(FI$33-FI38-150-Sheep!$R$353                                            )&lt;=0),"Alt2-"   &amp;FI37,""),"")</f>
        <v/>
      </c>
      <c r="FJ39" s="274" t="str">
        <f xml:space="preserve">                    IF(AND((FJ$33                                  -Sheep!$N$249                               )&gt;(FJ$33-FK$33),(FJ$33                                  -Sheep!$N$249                                )&lt;=0),"Born","")
&amp;                   IF(AND((FJ$33-Sheep!$R$351-Sheep!$N$249                                )&gt;(FJ$33-FK$33),(FJ$33-Sheep!$R$351-Sheep!$N$249                                )&lt;=0),"WeanStd","")
&amp;                   IF(AND((FJ$33-Sheep!$R$352-Sheep!$N$249                                )&gt;(FJ$33-FK$33),(FJ$33-Sheep!$R$352-Sheep!$N$249                                )&lt;=0),"WeanAlt1","")
&amp;                   IF(AND((FJ$33-Sheep!$R$353-Sheep!$N$249                                )&gt;(FJ$33-FK$33),(FJ$33-Sheep!$R$353-Sheep!$N$249                                )&lt;=0),"WeanAlt2","")
&amp;IFERROR(IF(AND((FJ$33-FJ38                                                                                     )&gt;(FJ$33-FK$33),(FJ$33-FJ38                                                                                     )&lt;=0),"Join-"    &amp;FJ37,""),"")
&amp;IFERROR(IF(AND((FJ$33-FJ38-INDEX(Sheep!$V$358:$V$365,FJ37,1))&gt;(FJ$33-FK$33),(FJ$33-FJ38-INDEX(Sheep!$V$358:$V$365,FJ37,1))&lt;=0),"Scan-"  &amp;FJ37,""),"")
&amp;IFERROR(IF(AND((FJ$33-FJ38-150                                                                            )&gt;(FJ$33-FK$33),(FJ$33-FJ38-150                                                                             )&lt;=0),"Birth-" &amp;FJ37,""),"")
&amp;IFERROR(IF(AND((FJ$33-FJ38-150-Sheep!$R$351                                           )&gt;(FJ$33-FK$33),(FJ$33-FJ38-150-Sheep!$R$351                                            )&lt;=0),"Wean-"&amp;FJ37,""),"")
&amp;IFERROR(IF(AND((FJ$33-FJ38-150-Sheep!$R$352                                           )&gt;(FJ$33-FK$33),(FJ$33-FJ38-150-Sheep!$R$352                                            )&lt;=0),"Alt1-"   &amp;FJ37,""),"")
&amp;IFERROR(IF(AND((FJ$33-FJ38-150-Sheep!$R$353                                           )&gt;(FJ$33-FK$33),(FJ$33-FJ38-150-Sheep!$R$353                                            )&lt;=0),"Alt2-"   &amp;FJ37,""),"")</f>
        <v/>
      </c>
      <c r="FK39" s="274" t="str">
        <f xml:space="preserve">                    IF(AND((FK$33                                  -Sheep!$N$249                               )&gt;(FK$33-FL$33),(FK$33                                  -Sheep!$N$249                                )&lt;=0),"Born","")
&amp;                   IF(AND((FK$33-Sheep!$R$351-Sheep!$N$249                                )&gt;(FK$33-FL$33),(FK$33-Sheep!$R$351-Sheep!$N$249                                )&lt;=0),"WeanStd","")
&amp;                   IF(AND((FK$33-Sheep!$R$352-Sheep!$N$249                                )&gt;(FK$33-FL$33),(FK$33-Sheep!$R$352-Sheep!$N$249                                )&lt;=0),"WeanAlt1","")
&amp;                   IF(AND((FK$33-Sheep!$R$353-Sheep!$N$249                                )&gt;(FK$33-FL$33),(FK$33-Sheep!$R$353-Sheep!$N$249                                )&lt;=0),"WeanAlt2","")
&amp;IFERROR(IF(AND((FK$33-FK38                                                                                     )&gt;(FK$33-FL$33),(FK$33-FK38                                                                                     )&lt;=0),"Join-"    &amp;FK37,""),"")
&amp;IFERROR(IF(AND((FK$33-FK38-INDEX(Sheep!$V$358:$V$365,FK37,1))&gt;(FK$33-FL$33),(FK$33-FK38-INDEX(Sheep!$V$358:$V$365,FK37,1))&lt;=0),"Scan-"  &amp;FK37,""),"")
&amp;IFERROR(IF(AND((FK$33-FK38-150                                                                            )&gt;(FK$33-FL$33),(FK$33-FK38-150                                                                             )&lt;=0),"Birth-" &amp;FK37,""),"")
&amp;IFERROR(IF(AND((FK$33-FK38-150-Sheep!$R$351                                           )&gt;(FK$33-FL$33),(FK$33-FK38-150-Sheep!$R$351                                            )&lt;=0),"Wean-"&amp;FK37,""),"")
&amp;IFERROR(IF(AND((FK$33-FK38-150-Sheep!$R$352                                           )&gt;(FK$33-FL$33),(FK$33-FK38-150-Sheep!$R$352                                            )&lt;=0),"Alt1-"   &amp;FK37,""),"")
&amp;IFERROR(IF(AND((FK$33-FK38-150-Sheep!$R$353                                           )&gt;(FK$33-FL$33),(FK$33-FK38-150-Sheep!$R$353                                            )&lt;=0),"Alt2-"   &amp;FK37,""),"")</f>
        <v/>
      </c>
      <c r="FL39" s="274" t="str">
        <f xml:space="preserve">                    IF(AND((FL$33                                  -Sheep!$N$249                               )&gt;(FL$33-FM$33),(FL$33                                  -Sheep!$N$249                                )&lt;=0),"Born","")
&amp;                   IF(AND((FL$33-Sheep!$R$351-Sheep!$N$249                                )&gt;(FL$33-FM$33),(FL$33-Sheep!$R$351-Sheep!$N$249                                )&lt;=0),"WeanStd","")
&amp;                   IF(AND((FL$33-Sheep!$R$352-Sheep!$N$249                                )&gt;(FL$33-FM$33),(FL$33-Sheep!$R$352-Sheep!$N$249                                )&lt;=0),"WeanAlt1","")
&amp;                   IF(AND((FL$33-Sheep!$R$353-Sheep!$N$249                                )&gt;(FL$33-FM$33),(FL$33-Sheep!$R$353-Sheep!$N$249                                )&lt;=0),"WeanAlt2","")
&amp;IFERROR(IF(AND((FL$33-FL38                                                                                     )&gt;(FL$33-FM$33),(FL$33-FL38                                                                                     )&lt;=0),"Join-"    &amp;FL37,""),"")
&amp;IFERROR(IF(AND((FL$33-FL38-INDEX(Sheep!$V$358:$V$365,FL37,1))&gt;(FL$33-FM$33),(FL$33-FL38-INDEX(Sheep!$V$358:$V$365,FL37,1))&lt;=0),"Scan-"  &amp;FL37,""),"")
&amp;IFERROR(IF(AND((FL$33-FL38-150                                                                            )&gt;(FL$33-FM$33),(FL$33-FL38-150                                                                             )&lt;=0),"Birth-" &amp;FL37,""),"")
&amp;IFERROR(IF(AND((FL$33-FL38-150-Sheep!$R$351                                           )&gt;(FL$33-FM$33),(FL$33-FL38-150-Sheep!$R$351                                            )&lt;=0),"Wean-"&amp;FL37,""),"")
&amp;IFERROR(IF(AND((FL$33-FL38-150-Sheep!$R$352                                           )&gt;(FL$33-FM$33),(FL$33-FL38-150-Sheep!$R$352                                            )&lt;=0),"Alt1-"   &amp;FL37,""),"")
&amp;IFERROR(IF(AND((FL$33-FL38-150-Sheep!$R$353                                           )&gt;(FL$33-FM$33),(FL$33-FL38-150-Sheep!$R$353                                            )&lt;=0),"Alt2-"   &amp;FL37,""),"")</f>
        <v/>
      </c>
      <c r="FM39" s="274" t="str">
        <f xml:space="preserve">                    IF(AND((FM$33                                  -Sheep!$N$249                               )&gt;(FM$33-FN$33),(FM$33                                  -Sheep!$N$249                                )&lt;=0),"Born","")
&amp;                   IF(AND((FM$33-Sheep!$R$351-Sheep!$N$249                                )&gt;(FM$33-FN$33),(FM$33-Sheep!$R$351-Sheep!$N$249                                )&lt;=0),"WeanStd","")
&amp;                   IF(AND((FM$33-Sheep!$R$352-Sheep!$N$249                                )&gt;(FM$33-FN$33),(FM$33-Sheep!$R$352-Sheep!$N$249                                )&lt;=0),"WeanAlt1","")
&amp;                   IF(AND((FM$33-Sheep!$R$353-Sheep!$N$249                                )&gt;(FM$33-FN$33),(FM$33-Sheep!$R$353-Sheep!$N$249                                )&lt;=0),"WeanAlt2","")
&amp;IFERROR(IF(AND((FM$33-FM38                                                                                     )&gt;(FM$33-FN$33),(FM$33-FM38                                                                                     )&lt;=0),"Join-"    &amp;FM37,""),"")
&amp;IFERROR(IF(AND((FM$33-FM38-INDEX(Sheep!$V$358:$V$365,FM37,1))&gt;(FM$33-FN$33),(FM$33-FM38-INDEX(Sheep!$V$358:$V$365,FM37,1))&lt;=0),"Scan-"  &amp;FM37,""),"")
&amp;IFERROR(IF(AND((FM$33-FM38-150                                                                            )&gt;(FM$33-FN$33),(FM$33-FM38-150                                                                             )&lt;=0),"Birth-" &amp;FM37,""),"")
&amp;IFERROR(IF(AND((FM$33-FM38-150-Sheep!$R$351                                           )&gt;(FM$33-FN$33),(FM$33-FM38-150-Sheep!$R$351                                            )&lt;=0),"Wean-"&amp;FM37,""),"")
&amp;IFERROR(IF(AND((FM$33-FM38-150-Sheep!$R$352                                           )&gt;(FM$33-FN$33),(FM$33-FM38-150-Sheep!$R$352                                            )&lt;=0),"Alt1-"   &amp;FM37,""),"")
&amp;IFERROR(IF(AND((FM$33-FM38-150-Sheep!$R$353                                           )&gt;(FM$33-FN$33),(FM$33-FM38-150-Sheep!$R$353                                            )&lt;=0),"Alt2-"   &amp;FM37,""),"")</f>
        <v>Join-3</v>
      </c>
      <c r="FN39" s="274" t="str">
        <f xml:space="preserve">                    IF(AND((FN$33                                  -Sheep!$N$249                               )&gt;(FN$33-FO$33),(FN$33                                  -Sheep!$N$249                                )&lt;=0),"Born","")
&amp;                   IF(AND((FN$33-Sheep!$R$351-Sheep!$N$249                                )&gt;(FN$33-FO$33),(FN$33-Sheep!$R$351-Sheep!$N$249                                )&lt;=0),"WeanStd","")
&amp;                   IF(AND((FN$33-Sheep!$R$352-Sheep!$N$249                                )&gt;(FN$33-FO$33),(FN$33-Sheep!$R$352-Sheep!$N$249                                )&lt;=0),"WeanAlt1","")
&amp;                   IF(AND((FN$33-Sheep!$R$353-Sheep!$N$249                                )&gt;(FN$33-FO$33),(FN$33-Sheep!$R$353-Sheep!$N$249                                )&lt;=0),"WeanAlt2","")
&amp;IFERROR(IF(AND((FN$33-FN38                                                                                     )&gt;(FN$33-FO$33),(FN$33-FN38                                                                                     )&lt;=0),"Join-"    &amp;FN37,""),"")
&amp;IFERROR(IF(AND((FN$33-FN38-INDEX(Sheep!$V$358:$V$365,FN37,1))&gt;(FN$33-FO$33),(FN$33-FN38-INDEX(Sheep!$V$358:$V$365,FN37,1))&lt;=0),"Scan-"  &amp;FN37,""),"")
&amp;IFERROR(IF(AND((FN$33-FN38-150                                                                            )&gt;(FN$33-FO$33),(FN$33-FN38-150                                                                             )&lt;=0),"Birth-" &amp;FN37,""),"")
&amp;IFERROR(IF(AND((FN$33-FN38-150-Sheep!$R$351                                           )&gt;(FN$33-FO$33),(FN$33-FN38-150-Sheep!$R$351                                            )&lt;=0),"Wean-"&amp;FN37,""),"")
&amp;IFERROR(IF(AND((FN$33-FN38-150-Sheep!$R$352                                           )&gt;(FN$33-FO$33),(FN$33-FN38-150-Sheep!$R$352                                            )&lt;=0),"Alt1-"   &amp;FN37,""),"")
&amp;IFERROR(IF(AND((FN$33-FN38-150-Sheep!$R$353                                           )&gt;(FN$33-FO$33),(FN$33-FN38-150-Sheep!$R$353                                            )&lt;=0),"Alt2-"   &amp;FN37,""),"")</f>
        <v/>
      </c>
      <c r="FO39" s="274" t="str">
        <f xml:space="preserve">                    IF(AND((FO$33                                  -Sheep!$N$249                               )&gt;(FO$33-FP$33),(FO$33                                  -Sheep!$N$249                                )&lt;=0),"Born","")
&amp;                   IF(AND((FO$33-Sheep!$R$351-Sheep!$N$249                                )&gt;(FO$33-FP$33),(FO$33-Sheep!$R$351-Sheep!$N$249                                )&lt;=0),"WeanStd","")
&amp;                   IF(AND((FO$33-Sheep!$R$352-Sheep!$N$249                                )&gt;(FO$33-FP$33),(FO$33-Sheep!$R$352-Sheep!$N$249                                )&lt;=0),"WeanAlt1","")
&amp;                   IF(AND((FO$33-Sheep!$R$353-Sheep!$N$249                                )&gt;(FO$33-FP$33),(FO$33-Sheep!$R$353-Sheep!$N$249                                )&lt;=0),"WeanAlt2","")
&amp;IFERROR(IF(AND((FO$33-FO38                                                                                     )&gt;(FO$33-FP$33),(FO$33-FO38                                                                                     )&lt;=0),"Join-"    &amp;FO37,""),"")
&amp;IFERROR(IF(AND((FO$33-FO38-INDEX(Sheep!$V$358:$V$365,FO37,1))&gt;(FO$33-FP$33),(FO$33-FO38-INDEX(Sheep!$V$358:$V$365,FO37,1))&lt;=0),"Scan-"  &amp;FO37,""),"")
&amp;IFERROR(IF(AND((FO$33-FO38-150                                                                            )&gt;(FO$33-FP$33),(FO$33-FO38-150                                                                             )&lt;=0),"Birth-" &amp;FO37,""),"")
&amp;IFERROR(IF(AND((FO$33-FO38-150-Sheep!$R$351                                           )&gt;(FO$33-FP$33),(FO$33-FO38-150-Sheep!$R$351                                            )&lt;=0),"Wean-"&amp;FO37,""),"")
&amp;IFERROR(IF(AND((FO$33-FO38-150-Sheep!$R$352                                           )&gt;(FO$33-FP$33),(FO$33-FO38-150-Sheep!$R$352                                            )&lt;=0),"Alt1-"   &amp;FO37,""),"")
&amp;IFERROR(IF(AND((FO$33-FO38-150-Sheep!$R$353                                           )&gt;(FO$33-FP$33),(FO$33-FO38-150-Sheep!$R$353                                            )&lt;=0),"Alt2-"   &amp;FO37,""),"")</f>
        <v/>
      </c>
      <c r="FP39" s="274" t="str">
        <f xml:space="preserve">                    IF(AND((FP$33                                  -Sheep!$N$249                               )&gt;(FP$33-FQ$33),(FP$33                                  -Sheep!$N$249                                )&lt;=0),"Born","")
&amp;                   IF(AND((FP$33-Sheep!$R$351-Sheep!$N$249                                )&gt;(FP$33-FQ$33),(FP$33-Sheep!$R$351-Sheep!$N$249                                )&lt;=0),"WeanStd","")
&amp;                   IF(AND((FP$33-Sheep!$R$352-Sheep!$N$249                                )&gt;(FP$33-FQ$33),(FP$33-Sheep!$R$352-Sheep!$N$249                                )&lt;=0),"WeanAlt1","")
&amp;                   IF(AND((FP$33-Sheep!$R$353-Sheep!$N$249                                )&gt;(FP$33-FQ$33),(FP$33-Sheep!$R$353-Sheep!$N$249                                )&lt;=0),"WeanAlt2","")
&amp;IFERROR(IF(AND((FP$33-FP38                                                                                     )&gt;(FP$33-FQ$33),(FP$33-FP38                                                                                     )&lt;=0),"Join-"    &amp;FP37,""),"")
&amp;IFERROR(IF(AND((FP$33-FP38-INDEX(Sheep!$V$358:$V$365,FP37,1))&gt;(FP$33-FQ$33),(FP$33-FP38-INDEX(Sheep!$V$358:$V$365,FP37,1))&lt;=0),"Scan-"  &amp;FP37,""),"")
&amp;IFERROR(IF(AND((FP$33-FP38-150                                                                            )&gt;(FP$33-FQ$33),(FP$33-FP38-150                                                                             )&lt;=0),"Birth-" &amp;FP37,""),"")
&amp;IFERROR(IF(AND((FP$33-FP38-150-Sheep!$R$351                                           )&gt;(FP$33-FQ$33),(FP$33-FP38-150-Sheep!$R$351                                            )&lt;=0),"Wean-"&amp;FP37,""),"")
&amp;IFERROR(IF(AND((FP$33-FP38-150-Sheep!$R$352                                           )&gt;(FP$33-FQ$33),(FP$33-FP38-150-Sheep!$R$352                                            )&lt;=0),"Alt1-"   &amp;FP37,""),"")
&amp;IFERROR(IF(AND((FP$33-FP38-150-Sheep!$R$353                                           )&gt;(FP$33-FQ$33),(FP$33-FP38-150-Sheep!$R$353                                            )&lt;=0),"Alt2-"   &amp;FP37,""),"")</f>
        <v/>
      </c>
      <c r="FQ39" s="274" t="str">
        <f xml:space="preserve">                    IF(AND((FQ$33                                  -Sheep!$N$249                               )&gt;(FQ$33-FR$33),(FQ$33                                  -Sheep!$N$249                                )&lt;=0),"Born","")
&amp;                   IF(AND((FQ$33-Sheep!$R$351-Sheep!$N$249                                )&gt;(FQ$33-FR$33),(FQ$33-Sheep!$R$351-Sheep!$N$249                                )&lt;=0),"WeanStd","")
&amp;                   IF(AND((FQ$33-Sheep!$R$352-Sheep!$N$249                                )&gt;(FQ$33-FR$33),(FQ$33-Sheep!$R$352-Sheep!$N$249                                )&lt;=0),"WeanAlt1","")
&amp;                   IF(AND((FQ$33-Sheep!$R$353-Sheep!$N$249                                )&gt;(FQ$33-FR$33),(FQ$33-Sheep!$R$353-Sheep!$N$249                                )&lt;=0),"WeanAlt2","")
&amp;IFERROR(IF(AND((FQ$33-FQ38                                                                                     )&gt;(FQ$33-FR$33),(FQ$33-FQ38                                                                                     )&lt;=0),"Join-"    &amp;FQ37,""),"")
&amp;IFERROR(IF(AND((FQ$33-FQ38-INDEX(Sheep!$V$358:$V$365,FQ37,1))&gt;(FQ$33-FR$33),(FQ$33-FQ38-INDEX(Sheep!$V$358:$V$365,FQ37,1))&lt;=0),"Scan-"  &amp;FQ37,""),"")
&amp;IFERROR(IF(AND((FQ$33-FQ38-150                                                                            )&gt;(FQ$33-FR$33),(FQ$33-FQ38-150                                                                             )&lt;=0),"Birth-" &amp;FQ37,""),"")
&amp;IFERROR(IF(AND((FQ$33-FQ38-150-Sheep!$R$351                                           )&gt;(FQ$33-FR$33),(FQ$33-FQ38-150-Sheep!$R$351                                            )&lt;=0),"Wean-"&amp;FQ37,""),"")
&amp;IFERROR(IF(AND((FQ$33-FQ38-150-Sheep!$R$352                                           )&gt;(FQ$33-FR$33),(FQ$33-FQ38-150-Sheep!$R$352                                            )&lt;=0),"Alt1-"   &amp;FQ37,""),"")
&amp;IFERROR(IF(AND((FQ$33-FQ38-150-Sheep!$R$353                                           )&gt;(FQ$33-FR$33),(FQ$33-FQ38-150-Sheep!$R$353                                            )&lt;=0),"Alt2-"   &amp;FQ37,""),"")</f>
        <v/>
      </c>
      <c r="FR39" s="274" t="str">
        <f xml:space="preserve">                    IF(AND((FR$33                                  -Sheep!$N$249                               )&gt;(FR$33-FS$33),(FR$33                                  -Sheep!$N$249                                )&lt;=0),"Born","")
&amp;                   IF(AND((FR$33-Sheep!$R$351-Sheep!$N$249                                )&gt;(FR$33-FS$33),(FR$33-Sheep!$R$351-Sheep!$N$249                                )&lt;=0),"WeanStd","")
&amp;                   IF(AND((FR$33-Sheep!$R$352-Sheep!$N$249                                )&gt;(FR$33-FS$33),(FR$33-Sheep!$R$352-Sheep!$N$249                                )&lt;=0),"WeanAlt1","")
&amp;                   IF(AND((FR$33-Sheep!$R$353-Sheep!$N$249                                )&gt;(FR$33-FS$33),(FR$33-Sheep!$R$353-Sheep!$N$249                                )&lt;=0),"WeanAlt2","")
&amp;IFERROR(IF(AND((FR$33-FR38                                                                                     )&gt;(FR$33-FS$33),(FR$33-FR38                                                                                     )&lt;=0),"Join-"    &amp;FR37,""),"")
&amp;IFERROR(IF(AND((FR$33-FR38-INDEX(Sheep!$V$358:$V$365,FR37,1))&gt;(FR$33-FS$33),(FR$33-FR38-INDEX(Sheep!$V$358:$V$365,FR37,1))&lt;=0),"Scan-"  &amp;FR37,""),"")
&amp;IFERROR(IF(AND((FR$33-FR38-150                                                                            )&gt;(FR$33-FS$33),(FR$33-FR38-150                                                                             )&lt;=0),"Birth-" &amp;FR37,""),"")
&amp;IFERROR(IF(AND((FR$33-FR38-150-Sheep!$R$351                                           )&gt;(FR$33-FS$33),(FR$33-FR38-150-Sheep!$R$351                                            )&lt;=0),"Wean-"&amp;FR37,""),"")
&amp;IFERROR(IF(AND((FR$33-FR38-150-Sheep!$R$352                                           )&gt;(FR$33-FS$33),(FR$33-FR38-150-Sheep!$R$352                                            )&lt;=0),"Alt1-"   &amp;FR37,""),"")
&amp;IFERROR(IF(AND((FR$33-FR38-150-Sheep!$R$353                                           )&gt;(FR$33-FS$33),(FR$33-FR38-150-Sheep!$R$353                                            )&lt;=0),"Alt2-"   &amp;FR37,""),"")</f>
        <v/>
      </c>
      <c r="FS39" s="274" t="str">
        <f xml:space="preserve">                    IF(AND((FS$33                                  -Sheep!$N$249                               )&gt;(FS$33-FT$33),(FS$33                                  -Sheep!$N$249                                )&lt;=0),"Born","")
&amp;                   IF(AND((FS$33-Sheep!$R$351-Sheep!$N$249                                )&gt;(FS$33-FT$33),(FS$33-Sheep!$R$351-Sheep!$N$249                                )&lt;=0),"WeanStd","")
&amp;                   IF(AND((FS$33-Sheep!$R$352-Sheep!$N$249                                )&gt;(FS$33-FT$33),(FS$33-Sheep!$R$352-Sheep!$N$249                                )&lt;=0),"WeanAlt1","")
&amp;                   IF(AND((FS$33-Sheep!$R$353-Sheep!$N$249                                )&gt;(FS$33-FT$33),(FS$33-Sheep!$R$353-Sheep!$N$249                                )&lt;=0),"WeanAlt2","")
&amp;IFERROR(IF(AND((FS$33-FS38                                                                                     )&gt;(FS$33-FT$33),(FS$33-FS38                                                                                     )&lt;=0),"Join-"    &amp;FS37,""),"")
&amp;IFERROR(IF(AND((FS$33-FS38-INDEX(Sheep!$V$358:$V$365,FS37,1))&gt;(FS$33-FT$33),(FS$33-FS38-INDEX(Sheep!$V$358:$V$365,FS37,1))&lt;=0),"Scan-"  &amp;FS37,""),"")
&amp;IFERROR(IF(AND((FS$33-FS38-150                                                                            )&gt;(FS$33-FT$33),(FS$33-FS38-150                                                                             )&lt;=0),"Birth-" &amp;FS37,""),"")
&amp;IFERROR(IF(AND((FS$33-FS38-150-Sheep!$R$351                                           )&gt;(FS$33-FT$33),(FS$33-FS38-150-Sheep!$R$351                                            )&lt;=0),"Wean-"&amp;FS37,""),"")
&amp;IFERROR(IF(AND((FS$33-FS38-150-Sheep!$R$352                                           )&gt;(FS$33-FT$33),(FS$33-FS38-150-Sheep!$R$352                                            )&lt;=0),"Alt1-"   &amp;FS37,""),"")
&amp;IFERROR(IF(AND((FS$33-FS38-150-Sheep!$R$353                                           )&gt;(FS$33-FT$33),(FS$33-FS38-150-Sheep!$R$353                                            )&lt;=0),"Alt2-"   &amp;FS37,""),"")</f>
        <v/>
      </c>
      <c r="FT39" s="274" t="str">
        <f xml:space="preserve">                    IF(AND((FT$33                                  -Sheep!$N$249                               )&gt;(FT$33-FU$33),(FT$33                                  -Sheep!$N$249                                )&lt;=0),"Born","")
&amp;                   IF(AND((FT$33-Sheep!$R$351-Sheep!$N$249                                )&gt;(FT$33-FU$33),(FT$33-Sheep!$R$351-Sheep!$N$249                                )&lt;=0),"WeanStd","")
&amp;                   IF(AND((FT$33-Sheep!$R$352-Sheep!$N$249                                )&gt;(FT$33-FU$33),(FT$33-Sheep!$R$352-Sheep!$N$249                                )&lt;=0),"WeanAlt1","")
&amp;                   IF(AND((FT$33-Sheep!$R$353-Sheep!$N$249                                )&gt;(FT$33-FU$33),(FT$33-Sheep!$R$353-Sheep!$N$249                                )&lt;=0),"WeanAlt2","")
&amp;IFERROR(IF(AND((FT$33-FT38                                                                                     )&gt;(FT$33-FU$33),(FT$33-FT38                                                                                     )&lt;=0),"Join-"    &amp;FT37,""),"")
&amp;IFERROR(IF(AND((FT$33-FT38-INDEX(Sheep!$V$358:$V$365,FT37,1))&gt;(FT$33-FU$33),(FT$33-FT38-INDEX(Sheep!$V$358:$V$365,FT37,1))&lt;=0),"Scan-"  &amp;FT37,""),"")
&amp;IFERROR(IF(AND((FT$33-FT38-150                                                                            )&gt;(FT$33-FU$33),(FT$33-FT38-150                                                                             )&lt;=0),"Birth-" &amp;FT37,""),"")
&amp;IFERROR(IF(AND((FT$33-FT38-150-Sheep!$R$351                                           )&gt;(FT$33-FU$33),(FT$33-FT38-150-Sheep!$R$351                                            )&lt;=0),"Wean-"&amp;FT37,""),"")
&amp;IFERROR(IF(AND((FT$33-FT38-150-Sheep!$R$352                                           )&gt;(FT$33-FU$33),(FT$33-FT38-150-Sheep!$R$352                                            )&lt;=0),"Alt1-"   &amp;FT37,""),"")
&amp;IFERROR(IF(AND((FT$33-FT38-150-Sheep!$R$353                                           )&gt;(FT$33-FU$33),(FT$33-FT38-150-Sheep!$R$353                                            )&lt;=0),"Alt2-"   &amp;FT37,""),"")</f>
        <v/>
      </c>
      <c r="FU39" s="274" t="str">
        <f xml:space="preserve">                    IF(AND((FU$33                                  -Sheep!$N$249                               )&gt;(FU$33-FV$33),(FU$33                                  -Sheep!$N$249                                )&lt;=0),"Born","")
&amp;                   IF(AND((FU$33-Sheep!$R$351-Sheep!$N$249                                )&gt;(FU$33-FV$33),(FU$33-Sheep!$R$351-Sheep!$N$249                                )&lt;=0),"WeanStd","")
&amp;                   IF(AND((FU$33-Sheep!$R$352-Sheep!$N$249                                )&gt;(FU$33-FV$33),(FU$33-Sheep!$R$352-Sheep!$N$249                                )&lt;=0),"WeanAlt1","")
&amp;                   IF(AND((FU$33-Sheep!$R$353-Sheep!$N$249                                )&gt;(FU$33-FV$33),(FU$33-Sheep!$R$353-Sheep!$N$249                                )&lt;=0),"WeanAlt2","")
&amp;IFERROR(IF(AND((FU$33-FU38                                                                                     )&gt;(FU$33-FV$33),(FU$33-FU38                                                                                     )&lt;=0),"Join-"    &amp;FU37,""),"")
&amp;IFERROR(IF(AND((FU$33-FU38-INDEX(Sheep!$V$358:$V$365,FU37,1))&gt;(FU$33-FV$33),(FU$33-FU38-INDEX(Sheep!$V$358:$V$365,FU37,1))&lt;=0),"Scan-"  &amp;FU37,""),"")
&amp;IFERROR(IF(AND((FU$33-FU38-150                                                                            )&gt;(FU$33-FV$33),(FU$33-FU38-150                                                                             )&lt;=0),"Birth-" &amp;FU37,""),"")
&amp;IFERROR(IF(AND((FU$33-FU38-150-Sheep!$R$351                                           )&gt;(FU$33-FV$33),(FU$33-FU38-150-Sheep!$R$351                                            )&lt;=0),"Wean-"&amp;FU37,""),"")
&amp;IFERROR(IF(AND((FU$33-FU38-150-Sheep!$R$352                                           )&gt;(FU$33-FV$33),(FU$33-FU38-150-Sheep!$R$352                                            )&lt;=0),"Alt1-"   &amp;FU37,""),"")
&amp;IFERROR(IF(AND((FU$33-FU38-150-Sheep!$R$353                                           )&gt;(FU$33-FV$33),(FU$33-FU38-150-Sheep!$R$353                                            )&lt;=0),"Alt2-"   &amp;FU37,""),"")</f>
        <v/>
      </c>
      <c r="FV39" s="274" t="str">
        <f xml:space="preserve">                    IF(AND((FV$33                                  -Sheep!$N$249                               )&gt;(FV$33-FW$33),(FV$33                                  -Sheep!$N$249                                )&lt;=0),"Born","")
&amp;                   IF(AND((FV$33-Sheep!$R$351-Sheep!$N$249                                )&gt;(FV$33-FW$33),(FV$33-Sheep!$R$351-Sheep!$N$249                                )&lt;=0),"WeanStd","")
&amp;                   IF(AND((FV$33-Sheep!$R$352-Sheep!$N$249                                )&gt;(FV$33-FW$33),(FV$33-Sheep!$R$352-Sheep!$N$249                                )&lt;=0),"WeanAlt1","")
&amp;                   IF(AND((FV$33-Sheep!$R$353-Sheep!$N$249                                )&gt;(FV$33-FW$33),(FV$33-Sheep!$R$353-Sheep!$N$249                                )&lt;=0),"WeanAlt2","")
&amp;IFERROR(IF(AND((FV$33-FV38                                                                                     )&gt;(FV$33-FW$33),(FV$33-FV38                                                                                     )&lt;=0),"Join-"    &amp;FV37,""),"")
&amp;IFERROR(IF(AND((FV$33-FV38-INDEX(Sheep!$V$358:$V$365,FV37,1))&gt;(FV$33-FW$33),(FV$33-FV38-INDEX(Sheep!$V$358:$V$365,FV37,1))&lt;=0),"Scan-"  &amp;FV37,""),"")
&amp;IFERROR(IF(AND((FV$33-FV38-150                                                                            )&gt;(FV$33-FW$33),(FV$33-FV38-150                                                                             )&lt;=0),"Birth-" &amp;FV37,""),"")
&amp;IFERROR(IF(AND((FV$33-FV38-150-Sheep!$R$351                                           )&gt;(FV$33-FW$33),(FV$33-FV38-150-Sheep!$R$351                                            )&lt;=0),"Wean-"&amp;FV37,""),"")
&amp;IFERROR(IF(AND((FV$33-FV38-150-Sheep!$R$352                                           )&gt;(FV$33-FW$33),(FV$33-FV38-150-Sheep!$R$352                                            )&lt;=0),"Alt1-"   &amp;FV37,""),"")
&amp;IFERROR(IF(AND((FV$33-FV38-150-Sheep!$R$353                                           )&gt;(FV$33-FW$33),(FV$33-FV38-150-Sheep!$R$353                                            )&lt;=0),"Alt2-"   &amp;FV37,""),"")</f>
        <v/>
      </c>
      <c r="FW39" s="274" t="str">
        <f xml:space="preserve">                    IF(AND((FW$33                                  -Sheep!$N$249                               )&gt;(FW$33-FX$33),(FW$33                                  -Sheep!$N$249                                )&lt;=0),"Born","")
&amp;                   IF(AND((FW$33-Sheep!$R$351-Sheep!$N$249                                )&gt;(FW$33-FX$33),(FW$33-Sheep!$R$351-Sheep!$N$249                                )&lt;=0),"WeanStd","")
&amp;                   IF(AND((FW$33-Sheep!$R$352-Sheep!$N$249                                )&gt;(FW$33-FX$33),(FW$33-Sheep!$R$352-Sheep!$N$249                                )&lt;=0),"WeanAlt1","")
&amp;                   IF(AND((FW$33-Sheep!$R$353-Sheep!$N$249                                )&gt;(FW$33-FX$33),(FW$33-Sheep!$R$353-Sheep!$N$249                                )&lt;=0),"WeanAlt2","")
&amp;IFERROR(IF(AND((FW$33-FW38                                                                                     )&gt;(FW$33-FX$33),(FW$33-FW38                                                                                     )&lt;=0),"Join-"    &amp;FW37,""),"")
&amp;IFERROR(IF(AND((FW$33-FW38-INDEX(Sheep!$V$358:$V$365,FW37,1))&gt;(FW$33-FX$33),(FW$33-FW38-INDEX(Sheep!$V$358:$V$365,FW37,1))&lt;=0),"Scan-"  &amp;FW37,""),"")
&amp;IFERROR(IF(AND((FW$33-FW38-150                                                                            )&gt;(FW$33-FX$33),(FW$33-FW38-150                                                                             )&lt;=0),"Birth-" &amp;FW37,""),"")
&amp;IFERROR(IF(AND((FW$33-FW38-150-Sheep!$R$351                                           )&gt;(FW$33-FX$33),(FW$33-FW38-150-Sheep!$R$351                                            )&lt;=0),"Wean-"&amp;FW37,""),"")
&amp;IFERROR(IF(AND((FW$33-FW38-150-Sheep!$R$352                                           )&gt;(FW$33-FX$33),(FW$33-FW38-150-Sheep!$R$352                                            )&lt;=0),"Alt1-"   &amp;FW37,""),"")
&amp;IFERROR(IF(AND((FW$33-FW38-150-Sheep!$R$353                                           )&gt;(FW$33-FX$33),(FW$33-FW38-150-Sheep!$R$353                                            )&lt;=0),"Alt2-"   &amp;FW37,""),"")</f>
        <v>Scan-3</v>
      </c>
      <c r="FX39" s="274" t="str">
        <f xml:space="preserve">                    IF(AND((FX$33                                  -Sheep!$N$249                               )&gt;(FX$33-FY$33),(FX$33                                  -Sheep!$N$249                                )&lt;=0),"Born","")
&amp;                   IF(AND((FX$33-Sheep!$R$351-Sheep!$N$249                                )&gt;(FX$33-FY$33),(FX$33-Sheep!$R$351-Sheep!$N$249                                )&lt;=0),"WeanStd","")
&amp;                   IF(AND((FX$33-Sheep!$R$352-Sheep!$N$249                                )&gt;(FX$33-FY$33),(FX$33-Sheep!$R$352-Sheep!$N$249                                )&lt;=0),"WeanAlt1","")
&amp;                   IF(AND((FX$33-Sheep!$R$353-Sheep!$N$249                                )&gt;(FX$33-FY$33),(FX$33-Sheep!$R$353-Sheep!$N$249                                )&lt;=0),"WeanAlt2","")
&amp;IFERROR(IF(AND((FX$33-FX38                                                                                     )&gt;(FX$33-FY$33),(FX$33-FX38                                                                                     )&lt;=0),"Join-"    &amp;FX37,""),"")
&amp;IFERROR(IF(AND((FX$33-FX38-INDEX(Sheep!$V$358:$V$365,FX37,1))&gt;(FX$33-FY$33),(FX$33-FX38-INDEX(Sheep!$V$358:$V$365,FX37,1))&lt;=0),"Scan-"  &amp;FX37,""),"")
&amp;IFERROR(IF(AND((FX$33-FX38-150                                                                            )&gt;(FX$33-FY$33),(FX$33-FX38-150                                                                             )&lt;=0),"Birth-" &amp;FX37,""),"")
&amp;IFERROR(IF(AND((FX$33-FX38-150-Sheep!$R$351                                           )&gt;(FX$33-FY$33),(FX$33-FX38-150-Sheep!$R$351                                            )&lt;=0),"Wean-"&amp;FX37,""),"")
&amp;IFERROR(IF(AND((FX$33-FX38-150-Sheep!$R$352                                           )&gt;(FX$33-FY$33),(FX$33-FX38-150-Sheep!$R$352                                            )&lt;=0),"Alt1-"   &amp;FX37,""),"")
&amp;IFERROR(IF(AND((FX$33-FX38-150-Sheep!$R$353                                           )&gt;(FX$33-FY$33),(FX$33-FX38-150-Sheep!$R$353                                            )&lt;=0),"Alt2-"   &amp;FX37,""),"")</f>
        <v/>
      </c>
      <c r="FY39" s="274" t="str">
        <f xml:space="preserve">                    IF(AND((FY$33                                  -Sheep!$N$249                               )&gt;(FY$33-FZ$33),(FY$33                                  -Sheep!$N$249                                )&lt;=0),"Born","")
&amp;                   IF(AND((FY$33-Sheep!$R$351-Sheep!$N$249                                )&gt;(FY$33-FZ$33),(FY$33-Sheep!$R$351-Sheep!$N$249                                )&lt;=0),"WeanStd","")
&amp;                   IF(AND((FY$33-Sheep!$R$352-Sheep!$N$249                                )&gt;(FY$33-FZ$33),(FY$33-Sheep!$R$352-Sheep!$N$249                                )&lt;=0),"WeanAlt1","")
&amp;                   IF(AND((FY$33-Sheep!$R$353-Sheep!$N$249                                )&gt;(FY$33-FZ$33),(FY$33-Sheep!$R$353-Sheep!$N$249                                )&lt;=0),"WeanAlt2","")
&amp;IFERROR(IF(AND((FY$33-FY38                                                                                     )&gt;(FY$33-FZ$33),(FY$33-FY38                                                                                     )&lt;=0),"Join-"    &amp;FY37,""),"")
&amp;IFERROR(IF(AND((FY$33-FY38-INDEX(Sheep!$V$358:$V$365,FY37,1))&gt;(FY$33-FZ$33),(FY$33-FY38-INDEX(Sheep!$V$358:$V$365,FY37,1))&lt;=0),"Scan-"  &amp;FY37,""),"")
&amp;IFERROR(IF(AND((FY$33-FY38-150                                                                            )&gt;(FY$33-FZ$33),(FY$33-FY38-150                                                                             )&lt;=0),"Birth-" &amp;FY37,""),"")
&amp;IFERROR(IF(AND((FY$33-FY38-150-Sheep!$R$351                                           )&gt;(FY$33-FZ$33),(FY$33-FY38-150-Sheep!$R$351                                            )&lt;=0),"Wean-"&amp;FY37,""),"")
&amp;IFERROR(IF(AND((FY$33-FY38-150-Sheep!$R$352                                           )&gt;(FY$33-FZ$33),(FY$33-FY38-150-Sheep!$R$352                                            )&lt;=0),"Alt1-"   &amp;FY37,""),"")
&amp;IFERROR(IF(AND((FY$33-FY38-150-Sheep!$R$353                                           )&gt;(FY$33-FZ$33),(FY$33-FY38-150-Sheep!$R$353                                            )&lt;=0),"Alt2-"   &amp;FY37,""),"")</f>
        <v/>
      </c>
      <c r="FZ39" s="274" t="str">
        <f xml:space="preserve">                    IF(AND((FZ$33                                  -Sheep!$N$249                               )&gt;(FZ$33-GA$33),(FZ$33                                  -Sheep!$N$249                                )&lt;=0),"Born","")
&amp;                   IF(AND((FZ$33-Sheep!$R$351-Sheep!$N$249                                )&gt;(FZ$33-GA$33),(FZ$33-Sheep!$R$351-Sheep!$N$249                                )&lt;=0),"WeanStd","")
&amp;                   IF(AND((FZ$33-Sheep!$R$352-Sheep!$N$249                                )&gt;(FZ$33-GA$33),(FZ$33-Sheep!$R$352-Sheep!$N$249                                )&lt;=0),"WeanAlt1","")
&amp;                   IF(AND((FZ$33-Sheep!$R$353-Sheep!$N$249                                )&gt;(FZ$33-GA$33),(FZ$33-Sheep!$R$353-Sheep!$N$249                                )&lt;=0),"WeanAlt2","")
&amp;IFERROR(IF(AND((FZ$33-FZ38                                                                                     )&gt;(FZ$33-GA$33),(FZ$33-FZ38                                                                                     )&lt;=0),"Join-"    &amp;FZ37,""),"")
&amp;IFERROR(IF(AND((FZ$33-FZ38-INDEX(Sheep!$V$358:$V$365,FZ37,1))&gt;(FZ$33-GA$33),(FZ$33-FZ38-INDEX(Sheep!$V$358:$V$365,FZ37,1))&lt;=0),"Scan-"  &amp;FZ37,""),"")
&amp;IFERROR(IF(AND((FZ$33-FZ38-150                                                                            )&gt;(FZ$33-GA$33),(FZ$33-FZ38-150                                                                             )&lt;=0),"Birth-" &amp;FZ37,""),"")
&amp;IFERROR(IF(AND((FZ$33-FZ38-150-Sheep!$R$351                                           )&gt;(FZ$33-GA$33),(FZ$33-FZ38-150-Sheep!$R$351                                            )&lt;=0),"Wean-"&amp;FZ37,""),"")
&amp;IFERROR(IF(AND((FZ$33-FZ38-150-Sheep!$R$352                                           )&gt;(FZ$33-GA$33),(FZ$33-FZ38-150-Sheep!$R$352                                            )&lt;=0),"Alt1-"   &amp;FZ37,""),"")
&amp;IFERROR(IF(AND((FZ$33-FZ38-150-Sheep!$R$353                                           )&gt;(FZ$33-GA$33),(FZ$33-FZ38-150-Sheep!$R$353                                            )&lt;=0),"Alt2-"   &amp;FZ37,""),"")</f>
        <v/>
      </c>
      <c r="GA39" s="274" t="str">
        <f xml:space="preserve">                    IF(AND((GA$33                                  -Sheep!$N$249                               )&gt;(GA$33-GB$33),(GA$33                                  -Sheep!$N$249                                )&lt;=0),"Born","")
&amp;                   IF(AND((GA$33-Sheep!$R$351-Sheep!$N$249                                )&gt;(GA$33-GB$33),(GA$33-Sheep!$R$351-Sheep!$N$249                                )&lt;=0),"WeanStd","")
&amp;                   IF(AND((GA$33-Sheep!$R$352-Sheep!$N$249                                )&gt;(GA$33-GB$33),(GA$33-Sheep!$R$352-Sheep!$N$249                                )&lt;=0),"WeanAlt1","")
&amp;                   IF(AND((GA$33-Sheep!$R$353-Sheep!$N$249                                )&gt;(GA$33-GB$33),(GA$33-Sheep!$R$353-Sheep!$N$249                                )&lt;=0),"WeanAlt2","")
&amp;IFERROR(IF(AND((GA$33-GA38                                                                                     )&gt;(GA$33-GB$33),(GA$33-GA38                                                                                     )&lt;=0),"Join-"    &amp;GA37,""),"")
&amp;IFERROR(IF(AND((GA$33-GA38-INDEX(Sheep!$V$358:$V$365,GA37,1))&gt;(GA$33-GB$33),(GA$33-GA38-INDEX(Sheep!$V$358:$V$365,GA37,1))&lt;=0),"Scan-"  &amp;GA37,""),"")
&amp;IFERROR(IF(AND((GA$33-GA38-150                                                                            )&gt;(GA$33-GB$33),(GA$33-GA38-150                                                                             )&lt;=0),"Birth-" &amp;GA37,""),"")
&amp;IFERROR(IF(AND((GA$33-GA38-150-Sheep!$R$351                                           )&gt;(GA$33-GB$33),(GA$33-GA38-150-Sheep!$R$351                                            )&lt;=0),"Wean-"&amp;GA37,""),"")
&amp;IFERROR(IF(AND((GA$33-GA38-150-Sheep!$R$352                                           )&gt;(GA$33-GB$33),(GA$33-GA38-150-Sheep!$R$352                                            )&lt;=0),"Alt1-"   &amp;GA37,""),"")
&amp;IFERROR(IF(AND((GA$33-GA38-150-Sheep!$R$353                                           )&gt;(GA$33-GB$33),(GA$33-GA38-150-Sheep!$R$353                                            )&lt;=0),"Alt2-"   &amp;GA37,""),"")</f>
        <v/>
      </c>
      <c r="GB39" s="274" t="str">
        <f xml:space="preserve">                    IF(AND((GB$33                                  -Sheep!$N$249                               )&gt;(GB$33-GC$33),(GB$33                                  -Sheep!$N$249                                )&lt;=0),"Born","")
&amp;                   IF(AND((GB$33-Sheep!$R$351-Sheep!$N$249                                )&gt;(GB$33-GC$33),(GB$33-Sheep!$R$351-Sheep!$N$249                                )&lt;=0),"WeanStd","")
&amp;                   IF(AND((GB$33-Sheep!$R$352-Sheep!$N$249                                )&gt;(GB$33-GC$33),(GB$33-Sheep!$R$352-Sheep!$N$249                                )&lt;=0),"WeanAlt1","")
&amp;                   IF(AND((GB$33-Sheep!$R$353-Sheep!$N$249                                )&gt;(GB$33-GC$33),(GB$33-Sheep!$R$353-Sheep!$N$249                                )&lt;=0),"WeanAlt2","")
&amp;IFERROR(IF(AND((GB$33-GB38                                                                                     )&gt;(GB$33-GC$33),(GB$33-GB38                                                                                     )&lt;=0),"Join-"    &amp;GB37,""),"")
&amp;IFERROR(IF(AND((GB$33-GB38-INDEX(Sheep!$V$358:$V$365,GB37,1))&gt;(GB$33-GC$33),(GB$33-GB38-INDEX(Sheep!$V$358:$V$365,GB37,1))&lt;=0),"Scan-"  &amp;GB37,""),"")
&amp;IFERROR(IF(AND((GB$33-GB38-150                                                                            )&gt;(GB$33-GC$33),(GB$33-GB38-150                                                                             )&lt;=0),"Birth-" &amp;GB37,""),"")
&amp;IFERROR(IF(AND((GB$33-GB38-150-Sheep!$R$351                                           )&gt;(GB$33-GC$33),(GB$33-GB38-150-Sheep!$R$351                                            )&lt;=0),"Wean-"&amp;GB37,""),"")
&amp;IFERROR(IF(AND((GB$33-GB38-150-Sheep!$R$352                                           )&gt;(GB$33-GC$33),(GB$33-GB38-150-Sheep!$R$352                                            )&lt;=0),"Alt1-"   &amp;GB37,""),"")
&amp;IFERROR(IF(AND((GB$33-GB38-150-Sheep!$R$353                                           )&gt;(GB$33-GC$33),(GB$33-GB38-150-Sheep!$R$353                                            )&lt;=0),"Alt2-"   &amp;GB37,""),"")</f>
        <v/>
      </c>
      <c r="GC39" s="274" t="str">
        <f xml:space="preserve">                    IF(AND((GC$33                                  -Sheep!$N$249                               )&gt;(GC$33-GD$33),(GC$33                                  -Sheep!$N$249                                )&lt;=0),"Born","")
&amp;                   IF(AND((GC$33-Sheep!$R$351-Sheep!$N$249                                )&gt;(GC$33-GD$33),(GC$33-Sheep!$R$351-Sheep!$N$249                                )&lt;=0),"WeanStd","")
&amp;                   IF(AND((GC$33-Sheep!$R$352-Sheep!$N$249                                )&gt;(GC$33-GD$33),(GC$33-Sheep!$R$352-Sheep!$N$249                                )&lt;=0),"WeanAlt1","")
&amp;                   IF(AND((GC$33-Sheep!$R$353-Sheep!$N$249                                )&gt;(GC$33-GD$33),(GC$33-Sheep!$R$353-Sheep!$N$249                                )&lt;=0),"WeanAlt2","")
&amp;IFERROR(IF(AND((GC$33-GC38                                                                                     )&gt;(GC$33-GD$33),(GC$33-GC38                                                                                     )&lt;=0),"Join-"    &amp;GC37,""),"")
&amp;IFERROR(IF(AND((GC$33-GC38-INDEX(Sheep!$V$358:$V$365,GC37,1))&gt;(GC$33-GD$33),(GC$33-GC38-INDEX(Sheep!$V$358:$V$365,GC37,1))&lt;=0),"Scan-"  &amp;GC37,""),"")
&amp;IFERROR(IF(AND((GC$33-GC38-150                                                                            )&gt;(GC$33-GD$33),(GC$33-GC38-150                                                                             )&lt;=0),"Birth-" &amp;GC37,""),"")
&amp;IFERROR(IF(AND((GC$33-GC38-150-Sheep!$R$351                                           )&gt;(GC$33-GD$33),(GC$33-GC38-150-Sheep!$R$351                                            )&lt;=0),"Wean-"&amp;GC37,""),"")
&amp;IFERROR(IF(AND((GC$33-GC38-150-Sheep!$R$352                                           )&gt;(GC$33-GD$33),(GC$33-GC38-150-Sheep!$R$352                                            )&lt;=0),"Alt1-"   &amp;GC37,""),"")
&amp;IFERROR(IF(AND((GC$33-GC38-150-Sheep!$R$353                                           )&gt;(GC$33-GD$33),(GC$33-GC38-150-Sheep!$R$353                                            )&lt;=0),"Alt2-"   &amp;GC37,""),"")</f>
        <v/>
      </c>
      <c r="GD39" s="274" t="str">
        <f xml:space="preserve">                    IF(AND((GD$33                                  -Sheep!$N$249                               )&gt;(GD$33-GE$33),(GD$33                                  -Sheep!$N$249                                )&lt;=0),"Born","")
&amp;                   IF(AND((GD$33-Sheep!$R$351-Sheep!$N$249                                )&gt;(GD$33-GE$33),(GD$33-Sheep!$R$351-Sheep!$N$249                                )&lt;=0),"WeanStd","")
&amp;                   IF(AND((GD$33-Sheep!$R$352-Sheep!$N$249                                )&gt;(GD$33-GE$33),(GD$33-Sheep!$R$352-Sheep!$N$249                                )&lt;=0),"WeanAlt1","")
&amp;                   IF(AND((GD$33-Sheep!$R$353-Sheep!$N$249                                )&gt;(GD$33-GE$33),(GD$33-Sheep!$R$353-Sheep!$N$249                                )&lt;=0),"WeanAlt2","")
&amp;IFERROR(IF(AND((GD$33-GD38                                                                                     )&gt;(GD$33-GE$33),(GD$33-GD38                                                                                     )&lt;=0),"Join-"    &amp;GD37,""),"")
&amp;IFERROR(IF(AND((GD$33-GD38-INDEX(Sheep!$V$358:$V$365,GD37,1))&gt;(GD$33-GE$33),(GD$33-GD38-INDEX(Sheep!$V$358:$V$365,GD37,1))&lt;=0),"Scan-"  &amp;GD37,""),"")
&amp;IFERROR(IF(AND((GD$33-GD38-150                                                                            )&gt;(GD$33-GE$33),(GD$33-GD38-150                                                                             )&lt;=0),"Birth-" &amp;GD37,""),"")
&amp;IFERROR(IF(AND((GD$33-GD38-150-Sheep!$R$351                                           )&gt;(GD$33-GE$33),(GD$33-GD38-150-Sheep!$R$351                                            )&lt;=0),"Wean-"&amp;GD37,""),"")
&amp;IFERROR(IF(AND((GD$33-GD38-150-Sheep!$R$352                                           )&gt;(GD$33-GE$33),(GD$33-GD38-150-Sheep!$R$352                                            )&lt;=0),"Alt1-"   &amp;GD37,""),"")
&amp;IFERROR(IF(AND((GD$33-GD38-150-Sheep!$R$353                                           )&gt;(GD$33-GE$33),(GD$33-GD38-150-Sheep!$R$353                                            )&lt;=0),"Alt2-"   &amp;GD37,""),"")</f>
        <v/>
      </c>
      <c r="GE39" s="274" t="str">
        <f xml:space="preserve">                    IF(AND((GE$33                                  -Sheep!$N$249                               )&gt;(GE$33-GF$33),(GE$33                                  -Sheep!$N$249                                )&lt;=0),"Born","")
&amp;                   IF(AND((GE$33-Sheep!$R$351-Sheep!$N$249                                )&gt;(GE$33-GF$33),(GE$33-Sheep!$R$351-Sheep!$N$249                                )&lt;=0),"WeanStd","")
&amp;                   IF(AND((GE$33-Sheep!$R$352-Sheep!$N$249                                )&gt;(GE$33-GF$33),(GE$33-Sheep!$R$352-Sheep!$N$249                                )&lt;=0),"WeanAlt1","")
&amp;                   IF(AND((GE$33-Sheep!$R$353-Sheep!$N$249                                )&gt;(GE$33-GF$33),(GE$33-Sheep!$R$353-Sheep!$N$249                                )&lt;=0),"WeanAlt2","")
&amp;IFERROR(IF(AND((GE$33-GE38                                                                                     )&gt;(GE$33-GF$33),(GE$33-GE38                                                                                     )&lt;=0),"Join-"    &amp;GE37,""),"")
&amp;IFERROR(IF(AND((GE$33-GE38-INDEX(Sheep!$V$358:$V$365,GE37,1))&gt;(GE$33-GF$33),(GE$33-GE38-INDEX(Sheep!$V$358:$V$365,GE37,1))&lt;=0),"Scan-"  &amp;GE37,""),"")
&amp;IFERROR(IF(AND((GE$33-GE38-150                                                                            )&gt;(GE$33-GF$33),(GE$33-GE38-150                                                                             )&lt;=0),"Birth-" &amp;GE37,""),"")
&amp;IFERROR(IF(AND((GE$33-GE38-150-Sheep!$R$351                                           )&gt;(GE$33-GF$33),(GE$33-GE38-150-Sheep!$R$351                                            )&lt;=0),"Wean-"&amp;GE37,""),"")
&amp;IFERROR(IF(AND((GE$33-GE38-150-Sheep!$R$352                                           )&gt;(GE$33-GF$33),(GE$33-GE38-150-Sheep!$R$352                                            )&lt;=0),"Alt1-"   &amp;GE37,""),"")
&amp;IFERROR(IF(AND((GE$33-GE38-150-Sheep!$R$353                                           )&gt;(GE$33-GF$33),(GE$33-GE38-150-Sheep!$R$353                                            )&lt;=0),"Alt2-"   &amp;GE37,""),"")</f>
        <v/>
      </c>
      <c r="GF39" s="274" t="str">
        <f xml:space="preserve">                    IF(AND((GF$33                                  -Sheep!$N$249                               )&gt;(GF$33-GG$33),(GF$33                                  -Sheep!$N$249                                )&lt;=0),"Born","")
&amp;                   IF(AND((GF$33-Sheep!$R$351-Sheep!$N$249                                )&gt;(GF$33-GG$33),(GF$33-Sheep!$R$351-Sheep!$N$249                                )&lt;=0),"WeanStd","")
&amp;                   IF(AND((GF$33-Sheep!$R$352-Sheep!$N$249                                )&gt;(GF$33-GG$33),(GF$33-Sheep!$R$352-Sheep!$N$249                                )&lt;=0),"WeanAlt1","")
&amp;                   IF(AND((GF$33-Sheep!$R$353-Sheep!$N$249                                )&gt;(GF$33-GG$33),(GF$33-Sheep!$R$353-Sheep!$N$249                                )&lt;=0),"WeanAlt2","")
&amp;IFERROR(IF(AND((GF$33-GF38                                                                                     )&gt;(GF$33-GG$33),(GF$33-GF38                                                                                     )&lt;=0),"Join-"    &amp;GF37,""),"")
&amp;IFERROR(IF(AND((GF$33-GF38-INDEX(Sheep!$V$358:$V$365,GF37,1))&gt;(GF$33-GG$33),(GF$33-GF38-INDEX(Sheep!$V$358:$V$365,GF37,1))&lt;=0),"Scan-"  &amp;GF37,""),"")
&amp;IFERROR(IF(AND((GF$33-GF38-150                                                                            )&gt;(GF$33-GG$33),(GF$33-GF38-150                                                                             )&lt;=0),"Birth-" &amp;GF37,""),"")
&amp;IFERROR(IF(AND((GF$33-GF38-150-Sheep!$R$351                                           )&gt;(GF$33-GG$33),(GF$33-GF38-150-Sheep!$R$351                                            )&lt;=0),"Wean-"&amp;GF37,""),"")
&amp;IFERROR(IF(AND((GF$33-GF38-150-Sheep!$R$352                                           )&gt;(GF$33-GG$33),(GF$33-GF38-150-Sheep!$R$352                                            )&lt;=0),"Alt1-"   &amp;GF37,""),"")
&amp;IFERROR(IF(AND((GF$33-GF38-150-Sheep!$R$353                                           )&gt;(GF$33-GG$33),(GF$33-GF38-150-Sheep!$R$353                                            )&lt;=0),"Alt2-"   &amp;GF37,""),"")</f>
        <v/>
      </c>
      <c r="GG39" s="274" t="str">
        <f xml:space="preserve">                    IF(AND((GG$33                                  -Sheep!$N$249                               )&gt;(GG$33-GH$33),(GG$33                                  -Sheep!$N$249                                )&lt;=0),"Born","")
&amp;                   IF(AND((GG$33-Sheep!$R$351-Sheep!$N$249                                )&gt;(GG$33-GH$33),(GG$33-Sheep!$R$351-Sheep!$N$249                                )&lt;=0),"WeanStd","")
&amp;                   IF(AND((GG$33-Sheep!$R$352-Sheep!$N$249                                )&gt;(GG$33-GH$33),(GG$33-Sheep!$R$352-Sheep!$N$249                                )&lt;=0),"WeanAlt1","")
&amp;                   IF(AND((GG$33-Sheep!$R$353-Sheep!$N$249                                )&gt;(GG$33-GH$33),(GG$33-Sheep!$R$353-Sheep!$N$249                                )&lt;=0),"WeanAlt2","")
&amp;IFERROR(IF(AND((GG$33-GG38                                                                                     )&gt;(GG$33-GH$33),(GG$33-GG38                                                                                     )&lt;=0),"Join-"    &amp;GG37,""),"")
&amp;IFERROR(IF(AND((GG$33-GG38-INDEX(Sheep!$V$358:$V$365,GG37,1))&gt;(GG$33-GH$33),(GG$33-GG38-INDEX(Sheep!$V$358:$V$365,GG37,1))&lt;=0),"Scan-"  &amp;GG37,""),"")
&amp;IFERROR(IF(AND((GG$33-GG38-150                                                                            )&gt;(GG$33-GH$33),(GG$33-GG38-150                                                                             )&lt;=0),"Birth-" &amp;GG37,""),"")
&amp;IFERROR(IF(AND((GG$33-GG38-150-Sheep!$R$351                                           )&gt;(GG$33-GH$33),(GG$33-GG38-150-Sheep!$R$351                                            )&lt;=0),"Wean-"&amp;GG37,""),"")
&amp;IFERROR(IF(AND((GG$33-GG38-150-Sheep!$R$352                                           )&gt;(GG$33-GH$33),(GG$33-GG38-150-Sheep!$R$352                                            )&lt;=0),"Alt1-"   &amp;GG37,""),"")
&amp;IFERROR(IF(AND((GG$33-GG38-150-Sheep!$R$353                                           )&gt;(GG$33-GH$33),(GG$33-GG38-150-Sheep!$R$353                                            )&lt;=0),"Alt2-"   &amp;GG37,""),"")</f>
        <v/>
      </c>
      <c r="GH39" s="274" t="str">
        <f xml:space="preserve">                    IF(AND((GH$33                                  -Sheep!$N$249                               )&gt;(GH$33-GI$33),(GH$33                                  -Sheep!$N$249                                )&lt;=0),"Born","")
&amp;                   IF(AND((GH$33-Sheep!$R$351-Sheep!$N$249                                )&gt;(GH$33-GI$33),(GH$33-Sheep!$R$351-Sheep!$N$249                                )&lt;=0),"WeanStd","")
&amp;                   IF(AND((GH$33-Sheep!$R$352-Sheep!$N$249                                )&gt;(GH$33-GI$33),(GH$33-Sheep!$R$352-Sheep!$N$249                                )&lt;=0),"WeanAlt1","")
&amp;                   IF(AND((GH$33-Sheep!$R$353-Sheep!$N$249                                )&gt;(GH$33-GI$33),(GH$33-Sheep!$R$353-Sheep!$N$249                                )&lt;=0),"WeanAlt2","")
&amp;IFERROR(IF(AND((GH$33-GH38                                                                                     )&gt;(GH$33-GI$33),(GH$33-GH38                                                                                     )&lt;=0),"Join-"    &amp;GH37,""),"")
&amp;IFERROR(IF(AND((GH$33-GH38-INDEX(Sheep!$V$358:$V$365,GH37,1))&gt;(GH$33-GI$33),(GH$33-GH38-INDEX(Sheep!$V$358:$V$365,GH37,1))&lt;=0),"Scan-"  &amp;GH37,""),"")
&amp;IFERROR(IF(AND((GH$33-GH38-150                                                                            )&gt;(GH$33-GI$33),(GH$33-GH38-150                                                                             )&lt;=0),"Birth-" &amp;GH37,""),"")
&amp;IFERROR(IF(AND((GH$33-GH38-150-Sheep!$R$351                                           )&gt;(GH$33-GI$33),(GH$33-GH38-150-Sheep!$R$351                                            )&lt;=0),"Wean-"&amp;GH37,""),"")
&amp;IFERROR(IF(AND((GH$33-GH38-150-Sheep!$R$352                                           )&gt;(GH$33-GI$33),(GH$33-GH38-150-Sheep!$R$352                                            )&lt;=0),"Alt1-"   &amp;GH37,""),"")
&amp;IFERROR(IF(AND((GH$33-GH38-150-Sheep!$R$353                                           )&gt;(GH$33-GI$33),(GH$33-GH38-150-Sheep!$R$353                                            )&lt;=0),"Alt2-"   &amp;GH37,""),"")</f>
        <v/>
      </c>
      <c r="GI39" s="274" t="str">
        <f xml:space="preserve">                    IF(AND((GI$33                                  -Sheep!$N$249                               )&gt;(GI$33-GJ$33),(GI$33                                  -Sheep!$N$249                                )&lt;=0),"Born","")
&amp;                   IF(AND((GI$33-Sheep!$R$351-Sheep!$N$249                                )&gt;(GI$33-GJ$33),(GI$33-Sheep!$R$351-Sheep!$N$249                                )&lt;=0),"WeanStd","")
&amp;                   IF(AND((GI$33-Sheep!$R$352-Sheep!$N$249                                )&gt;(GI$33-GJ$33),(GI$33-Sheep!$R$352-Sheep!$N$249                                )&lt;=0),"WeanAlt1","")
&amp;                   IF(AND((GI$33-Sheep!$R$353-Sheep!$N$249                                )&gt;(GI$33-GJ$33),(GI$33-Sheep!$R$353-Sheep!$N$249                                )&lt;=0),"WeanAlt2","")
&amp;IFERROR(IF(AND((GI$33-GI38                                                                                     )&gt;(GI$33-GJ$33),(GI$33-GI38                                                                                     )&lt;=0),"Join-"    &amp;GI37,""),"")
&amp;IFERROR(IF(AND((GI$33-GI38-INDEX(Sheep!$V$358:$V$365,GI37,1))&gt;(GI$33-GJ$33),(GI$33-GI38-INDEX(Sheep!$V$358:$V$365,GI37,1))&lt;=0),"Scan-"  &amp;GI37,""),"")
&amp;IFERROR(IF(AND((GI$33-GI38-150                                                                            )&gt;(GI$33-GJ$33),(GI$33-GI38-150                                                                             )&lt;=0),"Birth-" &amp;GI37,""),"")
&amp;IFERROR(IF(AND((GI$33-GI38-150-Sheep!$R$351                                           )&gt;(GI$33-GJ$33),(GI$33-GI38-150-Sheep!$R$351                                            )&lt;=0),"Wean-"&amp;GI37,""),"")
&amp;IFERROR(IF(AND((GI$33-GI38-150-Sheep!$R$352                                           )&gt;(GI$33-GJ$33),(GI$33-GI38-150-Sheep!$R$352                                            )&lt;=0),"Alt1-"   &amp;GI37,""),"")
&amp;IFERROR(IF(AND((GI$33-GI38-150-Sheep!$R$353                                           )&gt;(GI$33-GJ$33),(GI$33-GI38-150-Sheep!$R$353                                            )&lt;=0),"Alt2-"   &amp;GI37,""),"")</f>
        <v>Birth-3</v>
      </c>
      <c r="GJ39" s="274" t="str">
        <f xml:space="preserve">                    IF(AND((GJ$33                                  -Sheep!$N$249                               )&gt;(GJ$33-GK$33),(GJ$33                                  -Sheep!$N$249                                )&lt;=0),"Born","")
&amp;                   IF(AND((GJ$33-Sheep!$R$351-Sheep!$N$249                                )&gt;(GJ$33-GK$33),(GJ$33-Sheep!$R$351-Sheep!$N$249                                )&lt;=0),"WeanStd","")
&amp;                   IF(AND((GJ$33-Sheep!$R$352-Sheep!$N$249                                )&gt;(GJ$33-GK$33),(GJ$33-Sheep!$R$352-Sheep!$N$249                                )&lt;=0),"WeanAlt1","")
&amp;                   IF(AND((GJ$33-Sheep!$R$353-Sheep!$N$249                                )&gt;(GJ$33-GK$33),(GJ$33-Sheep!$R$353-Sheep!$N$249                                )&lt;=0),"WeanAlt2","")
&amp;IFERROR(IF(AND((GJ$33-GJ38                                                                                     )&gt;(GJ$33-GK$33),(GJ$33-GJ38                                                                                     )&lt;=0),"Join-"    &amp;GJ37,""),"")
&amp;IFERROR(IF(AND((GJ$33-GJ38-INDEX(Sheep!$V$358:$V$365,GJ37,1))&gt;(GJ$33-GK$33),(GJ$33-GJ38-INDEX(Sheep!$V$358:$V$365,GJ37,1))&lt;=0),"Scan-"  &amp;GJ37,""),"")
&amp;IFERROR(IF(AND((GJ$33-GJ38-150                                                                            )&gt;(GJ$33-GK$33),(GJ$33-GJ38-150                                                                             )&lt;=0),"Birth-" &amp;GJ37,""),"")
&amp;IFERROR(IF(AND((GJ$33-GJ38-150-Sheep!$R$351                                           )&gt;(GJ$33-GK$33),(GJ$33-GJ38-150-Sheep!$R$351                                            )&lt;=0),"Wean-"&amp;GJ37,""),"")
&amp;IFERROR(IF(AND((GJ$33-GJ38-150-Sheep!$R$352                                           )&gt;(GJ$33-GK$33),(GJ$33-GJ38-150-Sheep!$R$352                                            )&lt;=0),"Alt1-"   &amp;GJ37,""),"")
&amp;IFERROR(IF(AND((GJ$33-GJ38-150-Sheep!$R$353                                           )&gt;(GJ$33-GK$33),(GJ$33-GJ38-150-Sheep!$R$353                                            )&lt;=0),"Alt2-"   &amp;GJ37,""),"")</f>
        <v/>
      </c>
      <c r="GK39" s="274" t="str">
        <f xml:space="preserve">                    IF(AND((GK$33                                  -Sheep!$N$249                               )&gt;(GK$33-GL$33),(GK$33                                  -Sheep!$N$249                                )&lt;=0),"Born","")
&amp;                   IF(AND((GK$33-Sheep!$R$351-Sheep!$N$249                                )&gt;(GK$33-GL$33),(GK$33-Sheep!$R$351-Sheep!$N$249                                )&lt;=0),"WeanStd","")
&amp;                   IF(AND((GK$33-Sheep!$R$352-Sheep!$N$249                                )&gt;(GK$33-GL$33),(GK$33-Sheep!$R$352-Sheep!$N$249                                )&lt;=0),"WeanAlt1","")
&amp;                   IF(AND((GK$33-Sheep!$R$353-Sheep!$N$249                                )&gt;(GK$33-GL$33),(GK$33-Sheep!$R$353-Sheep!$N$249                                )&lt;=0),"WeanAlt2","")
&amp;IFERROR(IF(AND((GK$33-GK38                                                                                     )&gt;(GK$33-GL$33),(GK$33-GK38                                                                                     )&lt;=0),"Join-"    &amp;GK37,""),"")
&amp;IFERROR(IF(AND((GK$33-GK38-INDEX(Sheep!$V$358:$V$365,GK37,1))&gt;(GK$33-GL$33),(GK$33-GK38-INDEX(Sheep!$V$358:$V$365,GK37,1))&lt;=0),"Scan-"  &amp;GK37,""),"")
&amp;IFERROR(IF(AND((GK$33-GK38-150                                                                            )&gt;(GK$33-GL$33),(GK$33-GK38-150                                                                             )&lt;=0),"Birth-" &amp;GK37,""),"")
&amp;IFERROR(IF(AND((GK$33-GK38-150-Sheep!$R$351                                           )&gt;(GK$33-GL$33),(GK$33-GK38-150-Sheep!$R$351                                            )&lt;=0),"Wean-"&amp;GK37,""),"")
&amp;IFERROR(IF(AND((GK$33-GK38-150-Sheep!$R$352                                           )&gt;(GK$33-GL$33),(GK$33-GK38-150-Sheep!$R$352                                            )&lt;=0),"Alt1-"   &amp;GK37,""),"")
&amp;IFERROR(IF(AND((GK$33-GK38-150-Sheep!$R$353                                           )&gt;(GK$33-GL$33),(GK$33-GK38-150-Sheep!$R$353                                            )&lt;=0),"Alt2-"   &amp;GK37,""),"")</f>
        <v/>
      </c>
      <c r="GL39" s="274" t="str">
        <f xml:space="preserve">                    IF(AND((GL$33                                  -Sheep!$N$249                               )&gt;(GL$33-GM$33),(GL$33                                  -Sheep!$N$249                                )&lt;=0),"Born","")
&amp;                   IF(AND((GL$33-Sheep!$R$351-Sheep!$N$249                                )&gt;(GL$33-GM$33),(GL$33-Sheep!$R$351-Sheep!$N$249                                )&lt;=0),"WeanStd","")
&amp;                   IF(AND((GL$33-Sheep!$R$352-Sheep!$N$249                                )&gt;(GL$33-GM$33),(GL$33-Sheep!$R$352-Sheep!$N$249                                )&lt;=0),"WeanAlt1","")
&amp;                   IF(AND((GL$33-Sheep!$R$353-Sheep!$N$249                                )&gt;(GL$33-GM$33),(GL$33-Sheep!$R$353-Sheep!$N$249                                )&lt;=0),"WeanAlt2","")
&amp;IFERROR(IF(AND((GL$33-GL38                                                                                     )&gt;(GL$33-GM$33),(GL$33-GL38                                                                                     )&lt;=0),"Join-"    &amp;GL37,""),"")
&amp;IFERROR(IF(AND((GL$33-GL38-INDEX(Sheep!$V$358:$V$365,GL37,1))&gt;(GL$33-GM$33),(GL$33-GL38-INDEX(Sheep!$V$358:$V$365,GL37,1))&lt;=0),"Scan-"  &amp;GL37,""),"")
&amp;IFERROR(IF(AND((GL$33-GL38-150                                                                            )&gt;(GL$33-GM$33),(GL$33-GL38-150                                                                             )&lt;=0),"Birth-" &amp;GL37,""),"")
&amp;IFERROR(IF(AND((GL$33-GL38-150-Sheep!$R$351                                           )&gt;(GL$33-GM$33),(GL$33-GL38-150-Sheep!$R$351                                            )&lt;=0),"Wean-"&amp;GL37,""),"")
&amp;IFERROR(IF(AND((GL$33-GL38-150-Sheep!$R$352                                           )&gt;(GL$33-GM$33),(GL$33-GL38-150-Sheep!$R$352                                            )&lt;=0),"Alt1-"   &amp;GL37,""),"")
&amp;IFERROR(IF(AND((GL$33-GL38-150-Sheep!$R$353                                           )&gt;(GL$33-GM$33),(GL$33-GL38-150-Sheep!$R$353                                            )&lt;=0),"Alt2-"   &amp;GL37,""),"")</f>
        <v/>
      </c>
      <c r="GM39" s="274" t="str">
        <f xml:space="preserve">                    IF(AND((GM$33                                  -Sheep!$N$249                               )&gt;(GM$33-GN$33),(GM$33                                  -Sheep!$N$249                                )&lt;=0),"Born","")
&amp;                   IF(AND((GM$33-Sheep!$R$351-Sheep!$N$249                                )&gt;(GM$33-GN$33),(GM$33-Sheep!$R$351-Sheep!$N$249                                )&lt;=0),"WeanStd","")
&amp;                   IF(AND((GM$33-Sheep!$R$352-Sheep!$N$249                                )&gt;(GM$33-GN$33),(GM$33-Sheep!$R$352-Sheep!$N$249                                )&lt;=0),"WeanAlt1","")
&amp;                   IF(AND((GM$33-Sheep!$R$353-Sheep!$N$249                                )&gt;(GM$33-GN$33),(GM$33-Sheep!$R$353-Sheep!$N$249                                )&lt;=0),"WeanAlt2","")
&amp;IFERROR(IF(AND((GM$33-GM38                                                                                     )&gt;(GM$33-GN$33),(GM$33-GM38                                                                                     )&lt;=0),"Join-"    &amp;GM37,""),"")
&amp;IFERROR(IF(AND((GM$33-GM38-INDEX(Sheep!$V$358:$V$365,GM37,1))&gt;(GM$33-GN$33),(GM$33-GM38-INDEX(Sheep!$V$358:$V$365,GM37,1))&lt;=0),"Scan-"  &amp;GM37,""),"")
&amp;IFERROR(IF(AND((GM$33-GM38-150                                                                            )&gt;(GM$33-GN$33),(GM$33-GM38-150                                                                             )&lt;=0),"Birth-" &amp;GM37,""),"")
&amp;IFERROR(IF(AND((GM$33-GM38-150-Sheep!$R$351                                           )&gt;(GM$33-GN$33),(GM$33-GM38-150-Sheep!$R$351                                            )&lt;=0),"Wean-"&amp;GM37,""),"")
&amp;IFERROR(IF(AND((GM$33-GM38-150-Sheep!$R$352                                           )&gt;(GM$33-GN$33),(GM$33-GM38-150-Sheep!$R$352                                            )&lt;=0),"Alt1-"   &amp;GM37,""),"")
&amp;IFERROR(IF(AND((GM$33-GM38-150-Sheep!$R$353                                           )&gt;(GM$33-GN$33),(GM$33-GM38-150-Sheep!$R$353                                            )&lt;=0),"Alt2-"   &amp;GM37,""),"")</f>
        <v/>
      </c>
      <c r="GN39" s="274" t="str">
        <f xml:space="preserve">                    IF(AND((GN$33                                  -Sheep!$N$249                               )&gt;(GN$33-GO$33),(GN$33                                  -Sheep!$N$249                                )&lt;=0),"Born","")
&amp;                   IF(AND((GN$33-Sheep!$R$351-Sheep!$N$249                                )&gt;(GN$33-GO$33),(GN$33-Sheep!$R$351-Sheep!$N$249                                )&lt;=0),"WeanStd","")
&amp;                   IF(AND((GN$33-Sheep!$R$352-Sheep!$N$249                                )&gt;(GN$33-GO$33),(GN$33-Sheep!$R$352-Sheep!$N$249                                )&lt;=0),"WeanAlt1","")
&amp;                   IF(AND((GN$33-Sheep!$R$353-Sheep!$N$249                                )&gt;(GN$33-GO$33),(GN$33-Sheep!$R$353-Sheep!$N$249                                )&lt;=0),"WeanAlt2","")
&amp;IFERROR(IF(AND((GN$33-GN38                                                                                     )&gt;(GN$33-GO$33),(GN$33-GN38                                                                                     )&lt;=0),"Join-"    &amp;GN37,""),"")
&amp;IFERROR(IF(AND((GN$33-GN38-INDEX(Sheep!$V$358:$V$365,GN37,1))&gt;(GN$33-GO$33),(GN$33-GN38-INDEX(Sheep!$V$358:$V$365,GN37,1))&lt;=0),"Scan-"  &amp;GN37,""),"")
&amp;IFERROR(IF(AND((GN$33-GN38-150                                                                            )&gt;(GN$33-GO$33),(GN$33-GN38-150                                                                             )&lt;=0),"Birth-" &amp;GN37,""),"")
&amp;IFERROR(IF(AND((GN$33-GN38-150-Sheep!$R$351                                           )&gt;(GN$33-GO$33),(GN$33-GN38-150-Sheep!$R$351                                            )&lt;=0),"Wean-"&amp;GN37,""),"")
&amp;IFERROR(IF(AND((GN$33-GN38-150-Sheep!$R$352                                           )&gt;(GN$33-GO$33),(GN$33-GN38-150-Sheep!$R$352                                            )&lt;=0),"Alt1-"   &amp;GN37,""),"")
&amp;IFERROR(IF(AND((GN$33-GN38-150-Sheep!$R$353                                           )&gt;(GN$33-GO$33),(GN$33-GN38-150-Sheep!$R$353                                            )&lt;=0),"Alt2-"   &amp;GN37,""),"")</f>
        <v/>
      </c>
      <c r="GO39" s="274" t="str">
        <f xml:space="preserve">                    IF(AND((GO$33                                  -Sheep!$N$249                               )&gt;(GO$33-GP$33),(GO$33                                  -Sheep!$N$249                                )&lt;=0),"Born","")
&amp;                   IF(AND((GO$33-Sheep!$R$351-Sheep!$N$249                                )&gt;(GO$33-GP$33),(GO$33-Sheep!$R$351-Sheep!$N$249                                )&lt;=0),"WeanStd","")
&amp;                   IF(AND((GO$33-Sheep!$R$352-Sheep!$N$249                                )&gt;(GO$33-GP$33),(GO$33-Sheep!$R$352-Sheep!$N$249                                )&lt;=0),"WeanAlt1","")
&amp;                   IF(AND((GO$33-Sheep!$R$353-Sheep!$N$249                                )&gt;(GO$33-GP$33),(GO$33-Sheep!$R$353-Sheep!$N$249                                )&lt;=0),"WeanAlt2","")
&amp;IFERROR(IF(AND((GO$33-GO38                                                                                     )&gt;(GO$33-GP$33),(GO$33-GO38                                                                                     )&lt;=0),"Join-"    &amp;GO37,""),"")
&amp;IFERROR(IF(AND((GO$33-GO38-INDEX(Sheep!$V$358:$V$365,GO37,1))&gt;(GO$33-GP$33),(GO$33-GO38-INDEX(Sheep!$V$358:$V$365,GO37,1))&lt;=0),"Scan-"  &amp;GO37,""),"")
&amp;IFERROR(IF(AND((GO$33-GO38-150                                                                            )&gt;(GO$33-GP$33),(GO$33-GO38-150                                                                             )&lt;=0),"Birth-" &amp;GO37,""),"")
&amp;IFERROR(IF(AND((GO$33-GO38-150-Sheep!$R$351                                           )&gt;(GO$33-GP$33),(GO$33-GO38-150-Sheep!$R$351                                            )&lt;=0),"Wean-"&amp;GO37,""),"")
&amp;IFERROR(IF(AND((GO$33-GO38-150-Sheep!$R$352                                           )&gt;(GO$33-GP$33),(GO$33-GO38-150-Sheep!$R$352                                            )&lt;=0),"Alt1-"   &amp;GO37,""),"")
&amp;IFERROR(IF(AND((GO$33-GO38-150-Sheep!$R$353                                           )&gt;(GO$33-GP$33),(GO$33-GO38-150-Sheep!$R$353                                            )&lt;=0),"Alt2-"   &amp;GO37,""),"")</f>
        <v/>
      </c>
      <c r="GP39" s="274" t="str">
        <f xml:space="preserve">                    IF(AND((GP$33                                  -Sheep!$N$249                               )&gt;(GP$33-GQ$33),(GP$33                                  -Sheep!$N$249                                )&lt;=0),"Born","")
&amp;                   IF(AND((GP$33-Sheep!$R$351-Sheep!$N$249                                )&gt;(GP$33-GQ$33),(GP$33-Sheep!$R$351-Sheep!$N$249                                )&lt;=0),"WeanStd","")
&amp;                   IF(AND((GP$33-Sheep!$R$352-Sheep!$N$249                                )&gt;(GP$33-GQ$33),(GP$33-Sheep!$R$352-Sheep!$N$249                                )&lt;=0),"WeanAlt1","")
&amp;                   IF(AND((GP$33-Sheep!$R$353-Sheep!$N$249                                )&gt;(GP$33-GQ$33),(GP$33-Sheep!$R$353-Sheep!$N$249                                )&lt;=0),"WeanAlt2","")
&amp;IFERROR(IF(AND((GP$33-GP38                                                                                     )&gt;(GP$33-GQ$33),(GP$33-GP38                                                                                     )&lt;=0),"Join-"    &amp;GP37,""),"")
&amp;IFERROR(IF(AND((GP$33-GP38-INDEX(Sheep!$V$358:$V$365,GP37,1))&gt;(GP$33-GQ$33),(GP$33-GP38-INDEX(Sheep!$V$358:$V$365,GP37,1))&lt;=0),"Scan-"  &amp;GP37,""),"")
&amp;IFERROR(IF(AND((GP$33-GP38-150                                                                            )&gt;(GP$33-GQ$33),(GP$33-GP38-150                                                                             )&lt;=0),"Birth-" &amp;GP37,""),"")
&amp;IFERROR(IF(AND((GP$33-GP38-150-Sheep!$R$351                                           )&gt;(GP$33-GQ$33),(GP$33-GP38-150-Sheep!$R$351                                            )&lt;=0),"Wean-"&amp;GP37,""),"")
&amp;IFERROR(IF(AND((GP$33-GP38-150-Sheep!$R$352                                           )&gt;(GP$33-GQ$33),(GP$33-GP38-150-Sheep!$R$352                                            )&lt;=0),"Alt1-"   &amp;GP37,""),"")
&amp;IFERROR(IF(AND((GP$33-GP38-150-Sheep!$R$353                                           )&gt;(GP$33-GQ$33),(GP$33-GP38-150-Sheep!$R$353                                            )&lt;=0),"Alt2-"   &amp;GP37,""),"")</f>
        <v/>
      </c>
      <c r="GQ39" s="274" t="str">
        <f xml:space="preserve">                    IF(AND((GQ$33                                  -Sheep!$N$249                               )&gt;(GQ$33-GR$33),(GQ$33                                  -Sheep!$N$249                                )&lt;=0),"Born","")
&amp;                   IF(AND((GQ$33-Sheep!$R$351-Sheep!$N$249                                )&gt;(GQ$33-GR$33),(GQ$33-Sheep!$R$351-Sheep!$N$249                                )&lt;=0),"WeanStd","")
&amp;                   IF(AND((GQ$33-Sheep!$R$352-Sheep!$N$249                                )&gt;(GQ$33-GR$33),(GQ$33-Sheep!$R$352-Sheep!$N$249                                )&lt;=0),"WeanAlt1","")
&amp;                   IF(AND((GQ$33-Sheep!$R$353-Sheep!$N$249                                )&gt;(GQ$33-GR$33),(GQ$33-Sheep!$R$353-Sheep!$N$249                                )&lt;=0),"WeanAlt2","")
&amp;IFERROR(IF(AND((GQ$33-GQ38                                                                                     )&gt;(GQ$33-GR$33),(GQ$33-GQ38                                                                                     )&lt;=0),"Join-"    &amp;GQ37,""),"")
&amp;IFERROR(IF(AND((GQ$33-GQ38-INDEX(Sheep!$V$358:$V$365,GQ37,1))&gt;(GQ$33-GR$33),(GQ$33-GQ38-INDEX(Sheep!$V$358:$V$365,GQ37,1))&lt;=0),"Scan-"  &amp;GQ37,""),"")
&amp;IFERROR(IF(AND((GQ$33-GQ38-150                                                                            )&gt;(GQ$33-GR$33),(GQ$33-GQ38-150                                                                             )&lt;=0),"Birth-" &amp;GQ37,""),"")
&amp;IFERROR(IF(AND((GQ$33-GQ38-150-Sheep!$R$351                                           )&gt;(GQ$33-GR$33),(GQ$33-GQ38-150-Sheep!$R$351                                            )&lt;=0),"Wean-"&amp;GQ37,""),"")
&amp;IFERROR(IF(AND((GQ$33-GQ38-150-Sheep!$R$352                                           )&gt;(GQ$33-GR$33),(GQ$33-GQ38-150-Sheep!$R$352                                            )&lt;=0),"Alt1-"   &amp;GQ37,""),"")
&amp;IFERROR(IF(AND((GQ$33-GQ38-150-Sheep!$R$353                                           )&gt;(GQ$33-GR$33),(GQ$33-GQ38-150-Sheep!$R$353                                            )&lt;=0),"Alt2-"   &amp;GQ37,""),"")</f>
        <v/>
      </c>
      <c r="GR39" s="274" t="str">
        <f xml:space="preserve">                    IF(AND((GR$33                                  -Sheep!$N$249                               )&gt;(GR$33-GS$33),(GR$33                                  -Sheep!$N$249                                )&lt;=0),"Born","")
&amp;                   IF(AND((GR$33-Sheep!$R$351-Sheep!$N$249                                )&gt;(GR$33-GS$33),(GR$33-Sheep!$R$351-Sheep!$N$249                                )&lt;=0),"WeanStd","")
&amp;                   IF(AND((GR$33-Sheep!$R$352-Sheep!$N$249                                )&gt;(GR$33-GS$33),(GR$33-Sheep!$R$352-Sheep!$N$249                                )&lt;=0),"WeanAlt1","")
&amp;                   IF(AND((GR$33-Sheep!$R$353-Sheep!$N$249                                )&gt;(GR$33-GS$33),(GR$33-Sheep!$R$353-Sheep!$N$249                                )&lt;=0),"WeanAlt2","")
&amp;IFERROR(IF(AND((GR$33-GR38                                                                                     )&gt;(GR$33-GS$33),(GR$33-GR38                                                                                     )&lt;=0),"Join-"    &amp;GR37,""),"")
&amp;IFERROR(IF(AND((GR$33-GR38-INDEX(Sheep!$V$358:$V$365,GR37,1))&gt;(GR$33-GS$33),(GR$33-GR38-INDEX(Sheep!$V$358:$V$365,GR37,1))&lt;=0),"Scan-"  &amp;GR37,""),"")
&amp;IFERROR(IF(AND((GR$33-GR38-150                                                                            )&gt;(GR$33-GS$33),(GR$33-GR38-150                                                                             )&lt;=0),"Birth-" &amp;GR37,""),"")
&amp;IFERROR(IF(AND((GR$33-GR38-150-Sheep!$R$351                                           )&gt;(GR$33-GS$33),(GR$33-GR38-150-Sheep!$R$351                                            )&lt;=0),"Wean-"&amp;GR37,""),"")
&amp;IFERROR(IF(AND((GR$33-GR38-150-Sheep!$R$352                                           )&gt;(GR$33-GS$33),(GR$33-GR38-150-Sheep!$R$352                                            )&lt;=0),"Alt1-"   &amp;GR37,""),"")
&amp;IFERROR(IF(AND((GR$33-GR38-150-Sheep!$R$353                                           )&gt;(GR$33-GS$33),(GR$33-GR38-150-Sheep!$R$353                                            )&lt;=0),"Alt2-"   &amp;GR37,""),"")</f>
        <v/>
      </c>
      <c r="GS39" s="274" t="str">
        <f xml:space="preserve">                    IF(AND((GS$33                                  -Sheep!$N$249                               )&gt;(GS$33-GT$33),(GS$33                                  -Sheep!$N$249                                )&lt;=0),"Born","")
&amp;                   IF(AND((GS$33-Sheep!$R$351-Sheep!$N$249                                )&gt;(GS$33-GT$33),(GS$33-Sheep!$R$351-Sheep!$N$249                                )&lt;=0),"WeanStd","")
&amp;                   IF(AND((GS$33-Sheep!$R$352-Sheep!$N$249                                )&gt;(GS$33-GT$33),(GS$33-Sheep!$R$352-Sheep!$N$249                                )&lt;=0),"WeanAlt1","")
&amp;                   IF(AND((GS$33-Sheep!$R$353-Sheep!$N$249                                )&gt;(GS$33-GT$33),(GS$33-Sheep!$R$353-Sheep!$N$249                                )&lt;=0),"WeanAlt2","")
&amp;IFERROR(IF(AND((GS$33-GS38                                                                                     )&gt;(GS$33-GT$33),(GS$33-GS38                                                                                     )&lt;=0),"Join-"    &amp;GS37,""),"")
&amp;IFERROR(IF(AND((GS$33-GS38-INDEX(Sheep!$V$358:$V$365,GS37,1))&gt;(GS$33-GT$33),(GS$33-GS38-INDEX(Sheep!$V$358:$V$365,GS37,1))&lt;=0),"Scan-"  &amp;GS37,""),"")
&amp;IFERROR(IF(AND((GS$33-GS38-150                                                                            )&gt;(GS$33-GT$33),(GS$33-GS38-150                                                                             )&lt;=0),"Birth-" &amp;GS37,""),"")
&amp;IFERROR(IF(AND((GS$33-GS38-150-Sheep!$R$351                                           )&gt;(GS$33-GT$33),(GS$33-GS38-150-Sheep!$R$351                                            )&lt;=0),"Wean-"&amp;GS37,""),"")
&amp;IFERROR(IF(AND((GS$33-GS38-150-Sheep!$R$352                                           )&gt;(GS$33-GT$33),(GS$33-GS38-150-Sheep!$R$352                                            )&lt;=0),"Alt1-"   &amp;GS37,""),"")
&amp;IFERROR(IF(AND((GS$33-GS38-150-Sheep!$R$353                                           )&gt;(GS$33-GT$33),(GS$33-GS38-150-Sheep!$R$353                                            )&lt;=0),"Alt2-"   &amp;GS37,""),"")</f>
        <v/>
      </c>
      <c r="GT39" s="274" t="str">
        <f xml:space="preserve">                    IF(AND((GT$33                                  -Sheep!$N$249                               )&gt;(GT$33-GU$33),(GT$33                                  -Sheep!$N$249                                )&lt;=0),"Born","")
&amp;                   IF(AND((GT$33-Sheep!$R$351-Sheep!$N$249                                )&gt;(GT$33-GU$33),(GT$33-Sheep!$R$351-Sheep!$N$249                                )&lt;=0),"WeanStd","")
&amp;                   IF(AND((GT$33-Sheep!$R$352-Sheep!$N$249                                )&gt;(GT$33-GU$33),(GT$33-Sheep!$R$352-Sheep!$N$249                                )&lt;=0),"WeanAlt1","")
&amp;                   IF(AND((GT$33-Sheep!$R$353-Sheep!$N$249                                )&gt;(GT$33-GU$33),(GT$33-Sheep!$R$353-Sheep!$N$249                                )&lt;=0),"WeanAlt2","")
&amp;IFERROR(IF(AND((GT$33-GT38                                                                                     )&gt;(GT$33-GU$33),(GT$33-GT38                                                                                     )&lt;=0),"Join-"    &amp;GT37,""),"")
&amp;IFERROR(IF(AND((GT$33-GT38-INDEX(Sheep!$V$358:$V$365,GT37,1))&gt;(GT$33-GU$33),(GT$33-GT38-INDEX(Sheep!$V$358:$V$365,GT37,1))&lt;=0),"Scan-"  &amp;GT37,""),"")
&amp;IFERROR(IF(AND((GT$33-GT38-150                                                                            )&gt;(GT$33-GU$33),(GT$33-GT38-150                                                                             )&lt;=0),"Birth-" &amp;GT37,""),"")
&amp;IFERROR(IF(AND((GT$33-GT38-150-Sheep!$R$351                                           )&gt;(GT$33-GU$33),(GT$33-GT38-150-Sheep!$R$351                                            )&lt;=0),"Wean-"&amp;GT37,""),"")
&amp;IFERROR(IF(AND((GT$33-GT38-150-Sheep!$R$352                                           )&gt;(GT$33-GU$33),(GT$33-GT38-150-Sheep!$R$352                                            )&lt;=0),"Alt1-"   &amp;GT37,""),"")
&amp;IFERROR(IF(AND((GT$33-GT38-150-Sheep!$R$353                                           )&gt;(GT$33-GU$33),(GT$33-GT38-150-Sheep!$R$353                                            )&lt;=0),"Alt2-"   &amp;GT37,""),"")</f>
        <v/>
      </c>
      <c r="GU39" s="274" t="str">
        <f xml:space="preserve">                    IF(AND((GU$33                                  -Sheep!$N$249                               )&gt;(GU$33-GV$33),(GU$33                                  -Sheep!$N$249                                )&lt;=0),"Born","")
&amp;                   IF(AND((GU$33-Sheep!$R$351-Sheep!$N$249                                )&gt;(GU$33-GV$33),(GU$33-Sheep!$R$351-Sheep!$N$249                                )&lt;=0),"WeanStd","")
&amp;                   IF(AND((GU$33-Sheep!$R$352-Sheep!$N$249                                )&gt;(GU$33-GV$33),(GU$33-Sheep!$R$352-Sheep!$N$249                                )&lt;=0),"WeanAlt1","")
&amp;                   IF(AND((GU$33-Sheep!$R$353-Sheep!$N$249                                )&gt;(GU$33-GV$33),(GU$33-Sheep!$R$353-Sheep!$N$249                                )&lt;=0),"WeanAlt2","")
&amp;IFERROR(IF(AND((GU$33-GU38                                                                                     )&gt;(GU$33-GV$33),(GU$33-GU38                                                                                     )&lt;=0),"Join-"    &amp;GU37,""),"")
&amp;IFERROR(IF(AND((GU$33-GU38-INDEX(Sheep!$V$358:$V$365,GU37,1))&gt;(GU$33-GV$33),(GU$33-GU38-INDEX(Sheep!$V$358:$V$365,GU37,1))&lt;=0),"Scan-"  &amp;GU37,""),"")
&amp;IFERROR(IF(AND((GU$33-GU38-150                                                                            )&gt;(GU$33-GV$33),(GU$33-GU38-150                                                                             )&lt;=0),"Birth-" &amp;GU37,""),"")
&amp;IFERROR(IF(AND((GU$33-GU38-150-Sheep!$R$351                                           )&gt;(GU$33-GV$33),(GU$33-GU38-150-Sheep!$R$351                                            )&lt;=0),"Wean-"&amp;GU37,""),"")
&amp;IFERROR(IF(AND((GU$33-GU38-150-Sheep!$R$352                                           )&gt;(GU$33-GV$33),(GU$33-GU38-150-Sheep!$R$352                                            )&lt;=0),"Alt1-"   &amp;GU37,""),"")
&amp;IFERROR(IF(AND((GU$33-GU38-150-Sheep!$R$353                                           )&gt;(GU$33-GV$33),(GU$33-GU38-150-Sheep!$R$353                                            )&lt;=0),"Alt2-"   &amp;GU37,""),"")</f>
        <v/>
      </c>
      <c r="GV39" s="274" t="str">
        <f xml:space="preserve">                    IF(AND((GV$33                                  -Sheep!$N$249                               )&gt;(GV$33-GW$33),(GV$33                                  -Sheep!$N$249                                )&lt;=0),"Born","")
&amp;                   IF(AND((GV$33-Sheep!$R$351-Sheep!$N$249                                )&gt;(GV$33-GW$33),(GV$33-Sheep!$R$351-Sheep!$N$249                                )&lt;=0),"WeanStd","")
&amp;                   IF(AND((GV$33-Sheep!$R$352-Sheep!$N$249                                )&gt;(GV$33-GW$33),(GV$33-Sheep!$R$352-Sheep!$N$249                                )&lt;=0),"WeanAlt1","")
&amp;                   IF(AND((GV$33-Sheep!$R$353-Sheep!$N$249                                )&gt;(GV$33-GW$33),(GV$33-Sheep!$R$353-Sheep!$N$249                                )&lt;=0),"WeanAlt2","")
&amp;IFERROR(IF(AND((GV$33-GV38                                                                                     )&gt;(GV$33-GW$33),(GV$33-GV38                                                                                     )&lt;=0),"Join-"    &amp;GV37,""),"")
&amp;IFERROR(IF(AND((GV$33-GV38-INDEX(Sheep!$V$358:$V$365,GV37,1))&gt;(GV$33-GW$33),(GV$33-GV38-INDEX(Sheep!$V$358:$V$365,GV37,1))&lt;=0),"Scan-"  &amp;GV37,""),"")
&amp;IFERROR(IF(AND((GV$33-GV38-150                                                                            )&gt;(GV$33-GW$33),(GV$33-GV38-150                                                                             )&lt;=0),"Birth-" &amp;GV37,""),"")
&amp;IFERROR(IF(AND((GV$33-GV38-150-Sheep!$R$351                                           )&gt;(GV$33-GW$33),(GV$33-GV38-150-Sheep!$R$351                                            )&lt;=0),"Wean-"&amp;GV37,""),"")
&amp;IFERROR(IF(AND((GV$33-GV38-150-Sheep!$R$352                                           )&gt;(GV$33-GW$33),(GV$33-GV38-150-Sheep!$R$352                                            )&lt;=0),"Alt1-"   &amp;GV37,""),"")
&amp;IFERROR(IF(AND((GV$33-GV38-150-Sheep!$R$353                                           )&gt;(GV$33-GW$33),(GV$33-GV38-150-Sheep!$R$353                                            )&lt;=0),"Alt2-"   &amp;GV37,""),"")</f>
        <v>Wean-3</v>
      </c>
      <c r="GW39" s="274" t="str">
        <f xml:space="preserve">                    IF(AND((GW$33                                  -Sheep!$N$249                               )&gt;(GW$33-GX$33),(GW$33                                  -Sheep!$N$249                                )&lt;=0),"Born","")
&amp;                   IF(AND((GW$33-Sheep!$R$351-Sheep!$N$249                                )&gt;(GW$33-GX$33),(GW$33-Sheep!$R$351-Sheep!$N$249                                )&lt;=0),"WeanStd","")
&amp;                   IF(AND((GW$33-Sheep!$R$352-Sheep!$N$249                                )&gt;(GW$33-GX$33),(GW$33-Sheep!$R$352-Sheep!$N$249                                )&lt;=0),"WeanAlt1","")
&amp;                   IF(AND((GW$33-Sheep!$R$353-Sheep!$N$249                                )&gt;(GW$33-GX$33),(GW$33-Sheep!$R$353-Sheep!$N$249                                )&lt;=0),"WeanAlt2","")
&amp;IFERROR(IF(AND((GW$33-GW38                                                                                     )&gt;(GW$33-GX$33),(GW$33-GW38                                                                                     )&lt;=0),"Join-"    &amp;GW37,""),"")
&amp;IFERROR(IF(AND((GW$33-GW38-INDEX(Sheep!$V$358:$V$365,GW37,1))&gt;(GW$33-GX$33),(GW$33-GW38-INDEX(Sheep!$V$358:$V$365,GW37,1))&lt;=0),"Scan-"  &amp;GW37,""),"")
&amp;IFERROR(IF(AND((GW$33-GW38-150                                                                            )&gt;(GW$33-GX$33),(GW$33-GW38-150                                                                             )&lt;=0),"Birth-" &amp;GW37,""),"")
&amp;IFERROR(IF(AND((GW$33-GW38-150-Sheep!$R$351                                           )&gt;(GW$33-GX$33),(GW$33-GW38-150-Sheep!$R$351                                            )&lt;=0),"Wean-"&amp;GW37,""),"")
&amp;IFERROR(IF(AND((GW$33-GW38-150-Sheep!$R$352                                           )&gt;(GW$33-GX$33),(GW$33-GW38-150-Sheep!$R$352                                            )&lt;=0),"Alt1-"   &amp;GW37,""),"")
&amp;IFERROR(IF(AND((GW$33-GW38-150-Sheep!$R$353                                           )&gt;(GW$33-GX$33),(GW$33-GW38-150-Sheep!$R$353                                            )&lt;=0),"Alt2-"   &amp;GW37,""),"")</f>
        <v/>
      </c>
      <c r="GX39" s="274" t="str">
        <f xml:space="preserve">                    IF(AND((GX$33                                  -Sheep!$N$249                               )&gt;(GX$33-GY$33),(GX$33                                  -Sheep!$N$249                                )&lt;=0),"Born","")
&amp;                   IF(AND((GX$33-Sheep!$R$351-Sheep!$N$249                                )&gt;(GX$33-GY$33),(GX$33-Sheep!$R$351-Sheep!$N$249                                )&lt;=0),"WeanStd","")
&amp;                   IF(AND((GX$33-Sheep!$R$352-Sheep!$N$249                                )&gt;(GX$33-GY$33),(GX$33-Sheep!$R$352-Sheep!$N$249                                )&lt;=0),"WeanAlt1","")
&amp;                   IF(AND((GX$33-Sheep!$R$353-Sheep!$N$249                                )&gt;(GX$33-GY$33),(GX$33-Sheep!$R$353-Sheep!$N$249                                )&lt;=0),"WeanAlt2","")
&amp;IFERROR(IF(AND((GX$33-GX38                                                                                     )&gt;(GX$33-GY$33),(GX$33-GX38                                                                                     )&lt;=0),"Join-"    &amp;GX37,""),"")
&amp;IFERROR(IF(AND((GX$33-GX38-INDEX(Sheep!$V$358:$V$365,GX37,1))&gt;(GX$33-GY$33),(GX$33-GX38-INDEX(Sheep!$V$358:$V$365,GX37,1))&lt;=0),"Scan-"  &amp;GX37,""),"")
&amp;IFERROR(IF(AND((GX$33-GX38-150                                                                            )&gt;(GX$33-GY$33),(GX$33-GX38-150                                                                             )&lt;=0),"Birth-" &amp;GX37,""),"")
&amp;IFERROR(IF(AND((GX$33-GX38-150-Sheep!$R$351                                           )&gt;(GX$33-GY$33),(GX$33-GX38-150-Sheep!$R$351                                            )&lt;=0),"Wean-"&amp;GX37,""),"")
&amp;IFERROR(IF(AND((GX$33-GX38-150-Sheep!$R$352                                           )&gt;(GX$33-GY$33),(GX$33-GX38-150-Sheep!$R$352                                            )&lt;=0),"Alt1-"   &amp;GX37,""),"")
&amp;IFERROR(IF(AND((GX$33-GX38-150-Sheep!$R$353                                           )&gt;(GX$33-GY$33),(GX$33-GX38-150-Sheep!$R$353                                            )&lt;=0),"Alt2-"   &amp;GX37,""),"")</f>
        <v/>
      </c>
      <c r="GY39" s="274" t="str">
        <f xml:space="preserve">                    IF(AND((GY$33                                  -Sheep!$N$249                               )&gt;(GY$33-GZ$33),(GY$33                                  -Sheep!$N$249                                )&lt;=0),"Born","")
&amp;                   IF(AND((GY$33-Sheep!$R$351-Sheep!$N$249                                )&gt;(GY$33-GZ$33),(GY$33-Sheep!$R$351-Sheep!$N$249                                )&lt;=0),"WeanStd","")
&amp;                   IF(AND((GY$33-Sheep!$R$352-Sheep!$N$249                                )&gt;(GY$33-GZ$33),(GY$33-Sheep!$R$352-Sheep!$N$249                                )&lt;=0),"WeanAlt1","")
&amp;                   IF(AND((GY$33-Sheep!$R$353-Sheep!$N$249                                )&gt;(GY$33-GZ$33),(GY$33-Sheep!$R$353-Sheep!$N$249                                )&lt;=0),"WeanAlt2","")
&amp;IFERROR(IF(AND((GY$33-GY38                                                                                     )&gt;(GY$33-GZ$33),(GY$33-GY38                                                                                     )&lt;=0),"Join-"    &amp;GY37,""),"")
&amp;IFERROR(IF(AND((GY$33-GY38-INDEX(Sheep!$V$358:$V$365,GY37,1))&gt;(GY$33-GZ$33),(GY$33-GY38-INDEX(Sheep!$V$358:$V$365,GY37,1))&lt;=0),"Scan-"  &amp;GY37,""),"")
&amp;IFERROR(IF(AND((GY$33-GY38-150                                                                            )&gt;(GY$33-GZ$33),(GY$33-GY38-150                                                                             )&lt;=0),"Birth-" &amp;GY37,""),"")
&amp;IFERROR(IF(AND((GY$33-GY38-150-Sheep!$R$351                                           )&gt;(GY$33-GZ$33),(GY$33-GY38-150-Sheep!$R$351                                            )&lt;=0),"Wean-"&amp;GY37,""),"")
&amp;IFERROR(IF(AND((GY$33-GY38-150-Sheep!$R$352                                           )&gt;(GY$33-GZ$33),(GY$33-GY38-150-Sheep!$R$352                                            )&lt;=0),"Alt1-"   &amp;GY37,""),"")
&amp;IFERROR(IF(AND((GY$33-GY38-150-Sheep!$R$353                                           )&gt;(GY$33-GZ$33),(GY$33-GY38-150-Sheep!$R$353                                            )&lt;=0),"Alt2-"   &amp;GY37,""),"")</f>
        <v/>
      </c>
      <c r="GZ39" s="274" t="str">
        <f xml:space="preserve">                    IF(AND((GZ$33                                  -Sheep!$N$249                               )&gt;(GZ$33-HA$33),(GZ$33                                  -Sheep!$N$249                                )&lt;=0),"Born","")
&amp;                   IF(AND((GZ$33-Sheep!$R$351-Sheep!$N$249                                )&gt;(GZ$33-HA$33),(GZ$33-Sheep!$R$351-Sheep!$N$249                                )&lt;=0),"WeanStd","")
&amp;                   IF(AND((GZ$33-Sheep!$R$352-Sheep!$N$249                                )&gt;(GZ$33-HA$33),(GZ$33-Sheep!$R$352-Sheep!$N$249                                )&lt;=0),"WeanAlt1","")
&amp;                   IF(AND((GZ$33-Sheep!$R$353-Sheep!$N$249                                )&gt;(GZ$33-HA$33),(GZ$33-Sheep!$R$353-Sheep!$N$249                                )&lt;=0),"WeanAlt2","")
&amp;IFERROR(IF(AND((GZ$33-GZ38                                                                                     )&gt;(GZ$33-HA$33),(GZ$33-GZ38                                                                                     )&lt;=0),"Join-"    &amp;GZ37,""),"")
&amp;IFERROR(IF(AND((GZ$33-GZ38-INDEX(Sheep!$V$358:$V$365,GZ37,1))&gt;(GZ$33-HA$33),(GZ$33-GZ38-INDEX(Sheep!$V$358:$V$365,GZ37,1))&lt;=0),"Scan-"  &amp;GZ37,""),"")
&amp;IFERROR(IF(AND((GZ$33-GZ38-150                                                                            )&gt;(GZ$33-HA$33),(GZ$33-GZ38-150                                                                             )&lt;=0),"Birth-" &amp;GZ37,""),"")
&amp;IFERROR(IF(AND((GZ$33-GZ38-150-Sheep!$R$351                                           )&gt;(GZ$33-HA$33),(GZ$33-GZ38-150-Sheep!$R$351                                            )&lt;=0),"Wean-"&amp;GZ37,""),"")
&amp;IFERROR(IF(AND((GZ$33-GZ38-150-Sheep!$R$352                                           )&gt;(GZ$33-HA$33),(GZ$33-GZ38-150-Sheep!$R$352                                            )&lt;=0),"Alt1-"   &amp;GZ37,""),"")
&amp;IFERROR(IF(AND((GZ$33-GZ38-150-Sheep!$R$353                                           )&gt;(GZ$33-HA$33),(GZ$33-GZ38-150-Sheep!$R$353                                            )&lt;=0),"Alt2-"   &amp;GZ37,""),"")</f>
        <v>Alt1-3</v>
      </c>
      <c r="HA39" s="274" t="str">
        <f xml:space="preserve">                    IF(AND((HA$33                                  -Sheep!$N$249                               )&gt;(HA$33-HB$33),(HA$33                                  -Sheep!$N$249                                )&lt;=0),"Born","")
&amp;                   IF(AND((HA$33-Sheep!$R$351-Sheep!$N$249                                )&gt;(HA$33-HB$33),(HA$33-Sheep!$R$351-Sheep!$N$249                                )&lt;=0),"WeanStd","")
&amp;                   IF(AND((HA$33-Sheep!$R$352-Sheep!$N$249                                )&gt;(HA$33-HB$33),(HA$33-Sheep!$R$352-Sheep!$N$249                                )&lt;=0),"WeanAlt1","")
&amp;                   IF(AND((HA$33-Sheep!$R$353-Sheep!$N$249                                )&gt;(HA$33-HB$33),(HA$33-Sheep!$R$353-Sheep!$N$249                                )&lt;=0),"WeanAlt2","")
&amp;IFERROR(IF(AND((HA$33-HA38                                                                                     )&gt;(HA$33-HB$33),(HA$33-HA38                                                                                     )&lt;=0),"Join-"    &amp;HA37,""),"")
&amp;IFERROR(IF(AND((HA$33-HA38-INDEX(Sheep!$V$358:$V$365,HA37,1))&gt;(HA$33-HB$33),(HA$33-HA38-INDEX(Sheep!$V$358:$V$365,HA37,1))&lt;=0),"Scan-"  &amp;HA37,""),"")
&amp;IFERROR(IF(AND((HA$33-HA38-150                                                                            )&gt;(HA$33-HB$33),(HA$33-HA38-150                                                                             )&lt;=0),"Birth-" &amp;HA37,""),"")
&amp;IFERROR(IF(AND((HA$33-HA38-150-Sheep!$R$351                                           )&gt;(HA$33-HB$33),(HA$33-HA38-150-Sheep!$R$351                                            )&lt;=0),"Wean-"&amp;HA37,""),"")
&amp;IFERROR(IF(AND((HA$33-HA38-150-Sheep!$R$352                                           )&gt;(HA$33-HB$33),(HA$33-HA38-150-Sheep!$R$352                                            )&lt;=0),"Alt1-"   &amp;HA37,""),"")
&amp;IFERROR(IF(AND((HA$33-HA38-150-Sheep!$R$353                                           )&gt;(HA$33-HB$33),(HA$33-HA38-150-Sheep!$R$353                                            )&lt;=0),"Alt2-"   &amp;HA37,""),"")</f>
        <v/>
      </c>
      <c r="HB39" s="274" t="str">
        <f xml:space="preserve">                    IF(AND((HB$33                                  -Sheep!$N$249                               )&gt;(HB$33-HC$33),(HB$33                                  -Sheep!$N$249                                )&lt;=0),"Born","")
&amp;                   IF(AND((HB$33-Sheep!$R$351-Sheep!$N$249                                )&gt;(HB$33-HC$33),(HB$33-Sheep!$R$351-Sheep!$N$249                                )&lt;=0),"WeanStd","")
&amp;                   IF(AND((HB$33-Sheep!$R$352-Sheep!$N$249                                )&gt;(HB$33-HC$33),(HB$33-Sheep!$R$352-Sheep!$N$249                                )&lt;=0),"WeanAlt1","")
&amp;                   IF(AND((HB$33-Sheep!$R$353-Sheep!$N$249                                )&gt;(HB$33-HC$33),(HB$33-Sheep!$R$353-Sheep!$N$249                                )&lt;=0),"WeanAlt2","")
&amp;IFERROR(IF(AND((HB$33-HB38                                                                                     )&gt;(HB$33-HC$33),(HB$33-HB38                                                                                     )&lt;=0),"Join-"    &amp;HB37,""),"")
&amp;IFERROR(IF(AND((HB$33-HB38-INDEX(Sheep!$V$358:$V$365,HB37,1))&gt;(HB$33-HC$33),(HB$33-HB38-INDEX(Sheep!$V$358:$V$365,HB37,1))&lt;=0),"Scan-"  &amp;HB37,""),"")
&amp;IFERROR(IF(AND((HB$33-HB38-150                                                                            )&gt;(HB$33-HC$33),(HB$33-HB38-150                                                                             )&lt;=0),"Birth-" &amp;HB37,""),"")
&amp;IFERROR(IF(AND((HB$33-HB38-150-Sheep!$R$351                                           )&gt;(HB$33-HC$33),(HB$33-HB38-150-Sheep!$R$351                                            )&lt;=0),"Wean-"&amp;HB37,""),"")
&amp;IFERROR(IF(AND((HB$33-HB38-150-Sheep!$R$352                                           )&gt;(HB$33-HC$33),(HB$33-HB38-150-Sheep!$R$352                                            )&lt;=0),"Alt1-"   &amp;HB37,""),"")
&amp;IFERROR(IF(AND((HB$33-HB38-150-Sheep!$R$353                                           )&gt;(HB$33-HC$33),(HB$33-HB38-150-Sheep!$R$353                                            )&lt;=0),"Alt2-"   &amp;HB37,""),"")</f>
        <v/>
      </c>
      <c r="HC39" s="274" t="str">
        <f xml:space="preserve">                    IF(AND((HC$33                                  -Sheep!$N$249                               )&gt;(HC$33-HD$33),(HC$33                                  -Sheep!$N$249                                )&lt;=0),"Born","")
&amp;                   IF(AND((HC$33-Sheep!$R$351-Sheep!$N$249                                )&gt;(HC$33-HD$33),(HC$33-Sheep!$R$351-Sheep!$N$249                                )&lt;=0),"WeanStd","")
&amp;                   IF(AND((HC$33-Sheep!$R$352-Sheep!$N$249                                )&gt;(HC$33-HD$33),(HC$33-Sheep!$R$352-Sheep!$N$249                                )&lt;=0),"WeanAlt1","")
&amp;                   IF(AND((HC$33-Sheep!$R$353-Sheep!$N$249                                )&gt;(HC$33-HD$33),(HC$33-Sheep!$R$353-Sheep!$N$249                                )&lt;=0),"WeanAlt2","")
&amp;IFERROR(IF(AND((HC$33-HC38                                                                                     )&gt;(HC$33-HD$33),(HC$33-HC38                                                                                     )&lt;=0),"Join-"    &amp;HC37,""),"")
&amp;IFERROR(IF(AND((HC$33-HC38-INDEX(Sheep!$V$358:$V$365,HC37,1))&gt;(HC$33-HD$33),(HC$33-HC38-INDEX(Sheep!$V$358:$V$365,HC37,1))&lt;=0),"Scan-"  &amp;HC37,""),"")
&amp;IFERROR(IF(AND((HC$33-HC38-150                                                                            )&gt;(HC$33-HD$33),(HC$33-HC38-150                                                                             )&lt;=0),"Birth-" &amp;HC37,""),"")
&amp;IFERROR(IF(AND((HC$33-HC38-150-Sheep!$R$351                                           )&gt;(HC$33-HD$33),(HC$33-HC38-150-Sheep!$R$351                                            )&lt;=0),"Wean-"&amp;HC37,""),"")
&amp;IFERROR(IF(AND((HC$33-HC38-150-Sheep!$R$352                                           )&gt;(HC$33-HD$33),(HC$33-HC38-150-Sheep!$R$352                                            )&lt;=0),"Alt1-"   &amp;HC37,""),"")
&amp;IFERROR(IF(AND((HC$33-HC38-150-Sheep!$R$353                                           )&gt;(HC$33-HD$33),(HC$33-HC38-150-Sheep!$R$353                                            )&lt;=0),"Alt2-"   &amp;HC37,""),"")</f>
        <v/>
      </c>
      <c r="HD39" s="274" t="str">
        <f xml:space="preserve">                    IF(AND((HD$33                                  -Sheep!$N$249                               )&gt;(HD$33-HE$33),(HD$33                                  -Sheep!$N$249                                )&lt;=0),"Born","")
&amp;                   IF(AND((HD$33-Sheep!$R$351-Sheep!$N$249                                )&gt;(HD$33-HE$33),(HD$33-Sheep!$R$351-Sheep!$N$249                                )&lt;=0),"WeanStd","")
&amp;                   IF(AND((HD$33-Sheep!$R$352-Sheep!$N$249                                )&gt;(HD$33-HE$33),(HD$33-Sheep!$R$352-Sheep!$N$249                                )&lt;=0),"WeanAlt1","")
&amp;                   IF(AND((HD$33-Sheep!$R$353-Sheep!$N$249                                )&gt;(HD$33-HE$33),(HD$33-Sheep!$R$353-Sheep!$N$249                                )&lt;=0),"WeanAlt2","")
&amp;IFERROR(IF(AND((HD$33-HD38                                                                                     )&gt;(HD$33-HE$33),(HD$33-HD38                                                                                     )&lt;=0),"Join-"    &amp;HD37,""),"")
&amp;IFERROR(IF(AND((HD$33-HD38-INDEX(Sheep!$V$358:$V$365,HD37,1))&gt;(HD$33-HE$33),(HD$33-HD38-INDEX(Sheep!$V$358:$V$365,HD37,1))&lt;=0),"Scan-"  &amp;HD37,""),"")
&amp;IFERROR(IF(AND((HD$33-HD38-150                                                                            )&gt;(HD$33-HE$33),(HD$33-HD38-150                                                                             )&lt;=0),"Birth-" &amp;HD37,""),"")
&amp;IFERROR(IF(AND((HD$33-HD38-150-Sheep!$R$351                                           )&gt;(HD$33-HE$33),(HD$33-HD38-150-Sheep!$R$351                                            )&lt;=0),"Wean-"&amp;HD37,""),"")
&amp;IFERROR(IF(AND((HD$33-HD38-150-Sheep!$R$352                                           )&gt;(HD$33-HE$33),(HD$33-HD38-150-Sheep!$R$352                                            )&lt;=0),"Alt1-"   &amp;HD37,""),"")
&amp;IFERROR(IF(AND((HD$33-HD38-150-Sheep!$R$353                                           )&gt;(HD$33-HE$33),(HD$33-HD38-150-Sheep!$R$353                                            )&lt;=0),"Alt2-"   &amp;HD37,""),"")</f>
        <v>Alt2-3</v>
      </c>
      <c r="HE39" s="274" t="str">
        <f xml:space="preserve">                    IF(AND((HE$33                                  -Sheep!$N$249                               )&gt;(HE$33-HF$33),(HE$33                                  -Sheep!$N$249                                )&lt;=0),"Born","")
&amp;                   IF(AND((HE$33-Sheep!$R$351-Sheep!$N$249                                )&gt;(HE$33-HF$33),(HE$33-Sheep!$R$351-Sheep!$N$249                                )&lt;=0),"WeanStd","")
&amp;                   IF(AND((HE$33-Sheep!$R$352-Sheep!$N$249                                )&gt;(HE$33-HF$33),(HE$33-Sheep!$R$352-Sheep!$N$249                                )&lt;=0),"WeanAlt1","")
&amp;                   IF(AND((HE$33-Sheep!$R$353-Sheep!$N$249                                )&gt;(HE$33-HF$33),(HE$33-Sheep!$R$353-Sheep!$N$249                                )&lt;=0),"WeanAlt2","")
&amp;IFERROR(IF(AND((HE$33-HE38                                                                                     )&gt;(HE$33-HF$33),(HE$33-HE38                                                                                     )&lt;=0),"Join-"    &amp;HE37,""),"")
&amp;IFERROR(IF(AND((HE$33-HE38-INDEX(Sheep!$V$358:$V$365,HE37,1))&gt;(HE$33-HF$33),(HE$33-HE38-INDEX(Sheep!$V$358:$V$365,HE37,1))&lt;=0),"Scan-"  &amp;HE37,""),"")
&amp;IFERROR(IF(AND((HE$33-HE38-150                                                                            )&gt;(HE$33-HF$33),(HE$33-HE38-150                                                                             )&lt;=0),"Birth-" &amp;HE37,""),"")
&amp;IFERROR(IF(AND((HE$33-HE38-150-Sheep!$R$351                                           )&gt;(HE$33-HF$33),(HE$33-HE38-150-Sheep!$R$351                                            )&lt;=0),"Wean-"&amp;HE37,""),"")
&amp;IFERROR(IF(AND((HE$33-HE38-150-Sheep!$R$352                                           )&gt;(HE$33-HF$33),(HE$33-HE38-150-Sheep!$R$352                                            )&lt;=0),"Alt1-"   &amp;HE37,""),"")
&amp;IFERROR(IF(AND((HE$33-HE38-150-Sheep!$R$353                                           )&gt;(HE$33-HF$33),(HE$33-HE38-150-Sheep!$R$353                                            )&lt;=0),"Alt2-"   &amp;HE37,""),"")</f>
        <v/>
      </c>
      <c r="HF39" s="274" t="str">
        <f xml:space="preserve">                    IF(AND((HF$33                                  -Sheep!$N$249                               )&gt;(HF$33-HG$33),(HF$33                                  -Sheep!$N$249                                )&lt;=0),"Born","")
&amp;                   IF(AND((HF$33-Sheep!$R$351-Sheep!$N$249                                )&gt;(HF$33-HG$33),(HF$33-Sheep!$R$351-Sheep!$N$249                                )&lt;=0),"WeanStd","")
&amp;                   IF(AND((HF$33-Sheep!$R$352-Sheep!$N$249                                )&gt;(HF$33-HG$33),(HF$33-Sheep!$R$352-Sheep!$N$249                                )&lt;=0),"WeanAlt1","")
&amp;                   IF(AND((HF$33-Sheep!$R$353-Sheep!$N$249                                )&gt;(HF$33-HG$33),(HF$33-Sheep!$R$353-Sheep!$N$249                                )&lt;=0),"WeanAlt2","")
&amp;IFERROR(IF(AND((HF$33-HF38                                                                                     )&gt;(HF$33-HG$33),(HF$33-HF38                                                                                     )&lt;=0),"Join-"    &amp;HF37,""),"")
&amp;IFERROR(IF(AND((HF$33-HF38-INDEX(Sheep!$V$358:$V$365,HF37,1))&gt;(HF$33-HG$33),(HF$33-HF38-INDEX(Sheep!$V$358:$V$365,HF37,1))&lt;=0),"Scan-"  &amp;HF37,""),"")
&amp;IFERROR(IF(AND((HF$33-HF38-150                                                                            )&gt;(HF$33-HG$33),(HF$33-HF38-150                                                                             )&lt;=0),"Birth-" &amp;HF37,""),"")
&amp;IFERROR(IF(AND((HF$33-HF38-150-Sheep!$R$351                                           )&gt;(HF$33-HG$33),(HF$33-HF38-150-Sheep!$R$351                                            )&lt;=0),"Wean-"&amp;HF37,""),"")
&amp;IFERROR(IF(AND((HF$33-HF38-150-Sheep!$R$352                                           )&gt;(HF$33-HG$33),(HF$33-HF38-150-Sheep!$R$352                                            )&lt;=0),"Alt1-"   &amp;HF37,""),"")
&amp;IFERROR(IF(AND((HF$33-HF38-150-Sheep!$R$353                                           )&gt;(HF$33-HG$33),(HF$33-HF38-150-Sheep!$R$353                                            )&lt;=0),"Alt2-"   &amp;HF37,""),"")</f>
        <v/>
      </c>
      <c r="HG39" s="274" t="str">
        <f xml:space="preserve">                    IF(AND((HG$33                                  -Sheep!$N$249                               )&gt;(HG$33-HH$33),(HG$33                                  -Sheep!$N$249                                )&lt;=0),"Born","")
&amp;                   IF(AND((HG$33-Sheep!$R$351-Sheep!$N$249                                )&gt;(HG$33-HH$33),(HG$33-Sheep!$R$351-Sheep!$N$249                                )&lt;=0),"WeanStd","")
&amp;                   IF(AND((HG$33-Sheep!$R$352-Sheep!$N$249                                )&gt;(HG$33-HH$33),(HG$33-Sheep!$R$352-Sheep!$N$249                                )&lt;=0),"WeanAlt1","")
&amp;                   IF(AND((HG$33-Sheep!$R$353-Sheep!$N$249                                )&gt;(HG$33-HH$33),(HG$33-Sheep!$R$353-Sheep!$N$249                                )&lt;=0),"WeanAlt2","")
&amp;IFERROR(IF(AND((HG$33-HG38                                                                                     )&gt;(HG$33-HH$33),(HG$33-HG38                                                                                     )&lt;=0),"Join-"    &amp;HG37,""),"")
&amp;IFERROR(IF(AND((HG$33-HG38-INDEX(Sheep!$V$358:$V$365,HG37,1))&gt;(HG$33-HH$33),(HG$33-HG38-INDEX(Sheep!$V$358:$V$365,HG37,1))&lt;=0),"Scan-"  &amp;HG37,""),"")
&amp;IFERROR(IF(AND((HG$33-HG38-150                                                                            )&gt;(HG$33-HH$33),(HG$33-HG38-150                                                                             )&lt;=0),"Birth-" &amp;HG37,""),"")
&amp;IFERROR(IF(AND((HG$33-HG38-150-Sheep!$R$351                                           )&gt;(HG$33-HH$33),(HG$33-HG38-150-Sheep!$R$351                                            )&lt;=0),"Wean-"&amp;HG37,""),"")
&amp;IFERROR(IF(AND((HG$33-HG38-150-Sheep!$R$352                                           )&gt;(HG$33-HH$33),(HG$33-HG38-150-Sheep!$R$352                                            )&lt;=0),"Alt1-"   &amp;HG37,""),"")
&amp;IFERROR(IF(AND((HG$33-HG38-150-Sheep!$R$353                                           )&gt;(HG$33-HH$33),(HG$33-HG38-150-Sheep!$R$353                                            )&lt;=0),"Alt2-"   &amp;HG37,""),"")</f>
        <v/>
      </c>
      <c r="HH39" s="274" t="str">
        <f xml:space="preserve">                    IF(AND((HH$33                                  -Sheep!$N$249                               )&gt;(HH$33-HI$33),(HH$33                                  -Sheep!$N$249                                )&lt;=0),"Born","")
&amp;                   IF(AND((HH$33-Sheep!$R$351-Sheep!$N$249                                )&gt;(HH$33-HI$33),(HH$33-Sheep!$R$351-Sheep!$N$249                                )&lt;=0),"WeanStd","")
&amp;                   IF(AND((HH$33-Sheep!$R$352-Sheep!$N$249                                )&gt;(HH$33-HI$33),(HH$33-Sheep!$R$352-Sheep!$N$249                                )&lt;=0),"WeanAlt1","")
&amp;                   IF(AND((HH$33-Sheep!$R$353-Sheep!$N$249                                )&gt;(HH$33-HI$33),(HH$33-Sheep!$R$353-Sheep!$N$249                                )&lt;=0),"WeanAlt2","")
&amp;IFERROR(IF(AND((HH$33-HH38                                                                                     )&gt;(HH$33-HI$33),(HH$33-HH38                                                                                     )&lt;=0),"Join-"    &amp;HH37,""),"")
&amp;IFERROR(IF(AND((HH$33-HH38-INDEX(Sheep!$V$358:$V$365,HH37,1))&gt;(HH$33-HI$33),(HH$33-HH38-INDEX(Sheep!$V$358:$V$365,HH37,1))&lt;=0),"Scan-"  &amp;HH37,""),"")
&amp;IFERROR(IF(AND((HH$33-HH38-150                                                                            )&gt;(HH$33-HI$33),(HH$33-HH38-150                                                                             )&lt;=0),"Birth-" &amp;HH37,""),"")
&amp;IFERROR(IF(AND((HH$33-HH38-150-Sheep!$R$351                                           )&gt;(HH$33-HI$33),(HH$33-HH38-150-Sheep!$R$351                                            )&lt;=0),"Wean-"&amp;HH37,""),"")
&amp;IFERROR(IF(AND((HH$33-HH38-150-Sheep!$R$352                                           )&gt;(HH$33-HI$33),(HH$33-HH38-150-Sheep!$R$352                                            )&lt;=0),"Alt1-"   &amp;HH37,""),"")
&amp;IFERROR(IF(AND((HH$33-HH38-150-Sheep!$R$353                                           )&gt;(HH$33-HI$33),(HH$33-HH38-150-Sheep!$R$353                                            )&lt;=0),"Alt2-"   &amp;HH37,""),"")</f>
        <v/>
      </c>
      <c r="HI39" s="274" t="str">
        <f xml:space="preserve">                    IF(AND((HI$33                                  -Sheep!$N$249                               )&gt;(HI$33-HJ$33),(HI$33                                  -Sheep!$N$249                                )&lt;=0),"Born","")
&amp;                   IF(AND((HI$33-Sheep!$R$351-Sheep!$N$249                                )&gt;(HI$33-HJ$33),(HI$33-Sheep!$R$351-Sheep!$N$249                                )&lt;=0),"WeanStd","")
&amp;                   IF(AND((HI$33-Sheep!$R$352-Sheep!$N$249                                )&gt;(HI$33-HJ$33),(HI$33-Sheep!$R$352-Sheep!$N$249                                )&lt;=0),"WeanAlt1","")
&amp;                   IF(AND((HI$33-Sheep!$R$353-Sheep!$N$249                                )&gt;(HI$33-HJ$33),(HI$33-Sheep!$R$353-Sheep!$N$249                                )&lt;=0),"WeanAlt2","")
&amp;IFERROR(IF(AND((HI$33-HI38                                                                                     )&gt;(HI$33-HJ$33),(HI$33-HI38                                                                                     )&lt;=0),"Join-"    &amp;HI37,""),"")
&amp;IFERROR(IF(AND((HI$33-HI38-INDEX(Sheep!$V$358:$V$365,HI37,1))&gt;(HI$33-HJ$33),(HI$33-HI38-INDEX(Sheep!$V$358:$V$365,HI37,1))&lt;=0),"Scan-"  &amp;HI37,""),"")
&amp;IFERROR(IF(AND((HI$33-HI38-150                                                                            )&gt;(HI$33-HJ$33),(HI$33-HI38-150                                                                             )&lt;=0),"Birth-" &amp;HI37,""),"")
&amp;IFERROR(IF(AND((HI$33-HI38-150-Sheep!$R$351                                           )&gt;(HI$33-HJ$33),(HI$33-HI38-150-Sheep!$R$351                                            )&lt;=0),"Wean-"&amp;HI37,""),"")
&amp;IFERROR(IF(AND((HI$33-HI38-150-Sheep!$R$352                                           )&gt;(HI$33-HJ$33),(HI$33-HI38-150-Sheep!$R$352                                            )&lt;=0),"Alt1-"   &amp;HI37,""),"")
&amp;IFERROR(IF(AND((HI$33-HI38-150-Sheep!$R$353                                           )&gt;(HI$33-HJ$33),(HI$33-HI38-150-Sheep!$R$353                                            )&lt;=0),"Alt2-"   &amp;HI37,""),"")</f>
        <v/>
      </c>
      <c r="HJ39" s="274" t="str">
        <f xml:space="preserve">                    IF(AND((HJ$33                                  -Sheep!$N$249                               )&gt;(HJ$33-HK$33),(HJ$33                                  -Sheep!$N$249                                )&lt;=0),"Born","")
&amp;                   IF(AND((HJ$33-Sheep!$R$351-Sheep!$N$249                                )&gt;(HJ$33-HK$33),(HJ$33-Sheep!$R$351-Sheep!$N$249                                )&lt;=0),"WeanStd","")
&amp;                   IF(AND((HJ$33-Sheep!$R$352-Sheep!$N$249                                )&gt;(HJ$33-HK$33),(HJ$33-Sheep!$R$352-Sheep!$N$249                                )&lt;=0),"WeanAlt1","")
&amp;                   IF(AND((HJ$33-Sheep!$R$353-Sheep!$N$249                                )&gt;(HJ$33-HK$33),(HJ$33-Sheep!$R$353-Sheep!$N$249                                )&lt;=0),"WeanAlt2","")
&amp;IFERROR(IF(AND((HJ$33-HJ38                                                                                     )&gt;(HJ$33-HK$33),(HJ$33-HJ38                                                                                     )&lt;=0),"Join-"    &amp;HJ37,""),"")
&amp;IFERROR(IF(AND((HJ$33-HJ38-INDEX(Sheep!$V$358:$V$365,HJ37,1))&gt;(HJ$33-HK$33),(HJ$33-HJ38-INDEX(Sheep!$V$358:$V$365,HJ37,1))&lt;=0),"Scan-"  &amp;HJ37,""),"")
&amp;IFERROR(IF(AND((HJ$33-HJ38-150                                                                            )&gt;(HJ$33-HK$33),(HJ$33-HJ38-150                                                                             )&lt;=0),"Birth-" &amp;HJ37,""),"")
&amp;IFERROR(IF(AND((HJ$33-HJ38-150-Sheep!$R$351                                           )&gt;(HJ$33-HK$33),(HJ$33-HJ38-150-Sheep!$R$351                                            )&lt;=0),"Wean-"&amp;HJ37,""),"")
&amp;IFERROR(IF(AND((HJ$33-HJ38-150-Sheep!$R$352                                           )&gt;(HJ$33-HK$33),(HJ$33-HJ38-150-Sheep!$R$352                                            )&lt;=0),"Alt1-"   &amp;HJ37,""),"")
&amp;IFERROR(IF(AND((HJ$33-HJ38-150-Sheep!$R$353                                           )&gt;(HJ$33-HK$33),(HJ$33-HJ38-150-Sheep!$R$353                                            )&lt;=0),"Alt2-"   &amp;HJ37,""),"")</f>
        <v/>
      </c>
      <c r="HK39" s="274" t="str">
        <f xml:space="preserve">                    IF(AND((HK$33                                  -Sheep!$N$249                               )&gt;(HK$33-HL$33),(HK$33                                  -Sheep!$N$249                                )&lt;=0),"Born","")
&amp;                   IF(AND((HK$33-Sheep!$R$351-Sheep!$N$249                                )&gt;(HK$33-HL$33),(HK$33-Sheep!$R$351-Sheep!$N$249                                )&lt;=0),"WeanStd","")
&amp;                   IF(AND((HK$33-Sheep!$R$352-Sheep!$N$249                                )&gt;(HK$33-HL$33),(HK$33-Sheep!$R$352-Sheep!$N$249                                )&lt;=0),"WeanAlt1","")
&amp;                   IF(AND((HK$33-Sheep!$R$353-Sheep!$N$249                                )&gt;(HK$33-HL$33),(HK$33-Sheep!$R$353-Sheep!$N$249                                )&lt;=0),"WeanAlt2","")
&amp;IFERROR(IF(AND((HK$33-HK38                                                                                     )&gt;(HK$33-HL$33),(HK$33-HK38                                                                                     )&lt;=0),"Join-"    &amp;HK37,""),"")
&amp;IFERROR(IF(AND((HK$33-HK38-INDEX(Sheep!$V$358:$V$365,HK37,1))&gt;(HK$33-HL$33),(HK$33-HK38-INDEX(Sheep!$V$358:$V$365,HK37,1))&lt;=0),"Scan-"  &amp;HK37,""),"")
&amp;IFERROR(IF(AND((HK$33-HK38-150                                                                            )&gt;(HK$33-HL$33),(HK$33-HK38-150                                                                             )&lt;=0),"Birth-" &amp;HK37,""),"")
&amp;IFERROR(IF(AND((HK$33-HK38-150-Sheep!$R$351                                           )&gt;(HK$33-HL$33),(HK$33-HK38-150-Sheep!$R$351                                            )&lt;=0),"Wean-"&amp;HK37,""),"")
&amp;IFERROR(IF(AND((HK$33-HK38-150-Sheep!$R$352                                           )&gt;(HK$33-HL$33),(HK$33-HK38-150-Sheep!$R$352                                            )&lt;=0),"Alt1-"   &amp;HK37,""),"")
&amp;IFERROR(IF(AND((HK$33-HK38-150-Sheep!$R$353                                           )&gt;(HK$33-HL$33),(HK$33-HK38-150-Sheep!$R$353                                            )&lt;=0),"Alt2-"   &amp;HK37,""),"")</f>
        <v/>
      </c>
      <c r="HL39" s="274" t="str">
        <f xml:space="preserve">                    IF(AND((HL$33                                  -Sheep!$N$249                               )&gt;(HL$33-HM$33),(HL$33                                  -Sheep!$N$249                                )&lt;=0),"Born","")
&amp;                   IF(AND((HL$33-Sheep!$R$351-Sheep!$N$249                                )&gt;(HL$33-HM$33),(HL$33-Sheep!$R$351-Sheep!$N$249                                )&lt;=0),"WeanStd","")
&amp;                   IF(AND((HL$33-Sheep!$R$352-Sheep!$N$249                                )&gt;(HL$33-HM$33),(HL$33-Sheep!$R$352-Sheep!$N$249                                )&lt;=0),"WeanAlt1","")
&amp;                   IF(AND((HL$33-Sheep!$R$353-Sheep!$N$249                                )&gt;(HL$33-HM$33),(HL$33-Sheep!$R$353-Sheep!$N$249                                )&lt;=0),"WeanAlt2","")
&amp;IFERROR(IF(AND((HL$33-HL38                                                                                     )&gt;(HL$33-HM$33),(HL$33-HL38                                                                                     )&lt;=0),"Join-"    &amp;HL37,""),"")
&amp;IFERROR(IF(AND((HL$33-HL38-INDEX(Sheep!$V$358:$V$365,HL37,1))&gt;(HL$33-HM$33),(HL$33-HL38-INDEX(Sheep!$V$358:$V$365,HL37,1))&lt;=0),"Scan-"  &amp;HL37,""),"")
&amp;IFERROR(IF(AND((HL$33-HL38-150                                                                            )&gt;(HL$33-HM$33),(HL$33-HL38-150                                                                             )&lt;=0),"Birth-" &amp;HL37,""),"")
&amp;IFERROR(IF(AND((HL$33-HL38-150-Sheep!$R$351                                           )&gt;(HL$33-HM$33),(HL$33-HL38-150-Sheep!$R$351                                            )&lt;=0),"Wean-"&amp;HL37,""),"")
&amp;IFERROR(IF(AND((HL$33-HL38-150-Sheep!$R$352                                           )&gt;(HL$33-HM$33),(HL$33-HL38-150-Sheep!$R$352                                            )&lt;=0),"Alt1-"   &amp;HL37,""),"")
&amp;IFERROR(IF(AND((HL$33-HL38-150-Sheep!$R$353                                           )&gt;(HL$33-HM$33),(HL$33-HL38-150-Sheep!$R$353                                            )&lt;=0),"Alt2-"   &amp;HL37,""),"")</f>
        <v/>
      </c>
      <c r="HM39" s="274" t="str">
        <f xml:space="preserve">                    IF(AND((HM$33                                  -Sheep!$N$249                               )&gt;(HM$33-HN$33),(HM$33                                  -Sheep!$N$249                                )&lt;=0),"Born","")
&amp;                   IF(AND((HM$33-Sheep!$R$351-Sheep!$N$249                                )&gt;(HM$33-HN$33),(HM$33-Sheep!$R$351-Sheep!$N$249                                )&lt;=0),"WeanStd","")
&amp;                   IF(AND((HM$33-Sheep!$R$352-Sheep!$N$249                                )&gt;(HM$33-HN$33),(HM$33-Sheep!$R$352-Sheep!$N$249                                )&lt;=0),"WeanAlt1","")
&amp;                   IF(AND((HM$33-Sheep!$R$353-Sheep!$N$249                                )&gt;(HM$33-HN$33),(HM$33-Sheep!$R$353-Sheep!$N$249                                )&lt;=0),"WeanAlt2","")
&amp;IFERROR(IF(AND((HM$33-HM38                                                                                     )&gt;(HM$33-HN$33),(HM$33-HM38                                                                                     )&lt;=0),"Join-"    &amp;HM37,""),"")
&amp;IFERROR(IF(AND((HM$33-HM38-INDEX(Sheep!$V$358:$V$365,HM37,1))&gt;(HM$33-HN$33),(HM$33-HM38-INDEX(Sheep!$V$358:$V$365,HM37,1))&lt;=0),"Scan-"  &amp;HM37,""),"")
&amp;IFERROR(IF(AND((HM$33-HM38-150                                                                            )&gt;(HM$33-HN$33),(HM$33-HM38-150                                                                             )&lt;=0),"Birth-" &amp;HM37,""),"")
&amp;IFERROR(IF(AND((HM$33-HM38-150-Sheep!$R$351                                           )&gt;(HM$33-HN$33),(HM$33-HM38-150-Sheep!$R$351                                            )&lt;=0),"Wean-"&amp;HM37,""),"")
&amp;IFERROR(IF(AND((HM$33-HM38-150-Sheep!$R$352                                           )&gt;(HM$33-HN$33),(HM$33-HM38-150-Sheep!$R$352                                            )&lt;=0),"Alt1-"   &amp;HM37,""),"")
&amp;IFERROR(IF(AND((HM$33-HM38-150-Sheep!$R$353                                           )&gt;(HM$33-HN$33),(HM$33-HM38-150-Sheep!$R$353                                            )&lt;=0),"Alt2-"   &amp;HM37,""),"")</f>
        <v>Join-4</v>
      </c>
      <c r="HN39" s="274" t="str">
        <f xml:space="preserve">                    IF(AND((HN$33                                  -Sheep!$N$249                               )&gt;(HN$33-HO$33),(HN$33                                  -Sheep!$N$249                                )&lt;=0),"Born","")
&amp;                   IF(AND((HN$33-Sheep!$R$351-Sheep!$N$249                                )&gt;(HN$33-HO$33),(HN$33-Sheep!$R$351-Sheep!$N$249                                )&lt;=0),"WeanStd","")
&amp;                   IF(AND((HN$33-Sheep!$R$352-Sheep!$N$249                                )&gt;(HN$33-HO$33),(HN$33-Sheep!$R$352-Sheep!$N$249                                )&lt;=0),"WeanAlt1","")
&amp;                   IF(AND((HN$33-Sheep!$R$353-Sheep!$N$249                                )&gt;(HN$33-HO$33),(HN$33-Sheep!$R$353-Sheep!$N$249                                )&lt;=0),"WeanAlt2","")
&amp;IFERROR(IF(AND((HN$33-HN38                                                                                     )&gt;(HN$33-HO$33),(HN$33-HN38                                                                                     )&lt;=0),"Join-"    &amp;HN37,""),"")
&amp;IFERROR(IF(AND((HN$33-HN38-INDEX(Sheep!$V$358:$V$365,HN37,1))&gt;(HN$33-HO$33),(HN$33-HN38-INDEX(Sheep!$V$358:$V$365,HN37,1))&lt;=0),"Scan-"  &amp;HN37,""),"")
&amp;IFERROR(IF(AND((HN$33-HN38-150                                                                            )&gt;(HN$33-HO$33),(HN$33-HN38-150                                                                             )&lt;=0),"Birth-" &amp;HN37,""),"")
&amp;IFERROR(IF(AND((HN$33-HN38-150-Sheep!$R$351                                           )&gt;(HN$33-HO$33),(HN$33-HN38-150-Sheep!$R$351                                            )&lt;=0),"Wean-"&amp;HN37,""),"")
&amp;IFERROR(IF(AND((HN$33-HN38-150-Sheep!$R$352                                           )&gt;(HN$33-HO$33),(HN$33-HN38-150-Sheep!$R$352                                            )&lt;=0),"Alt1-"   &amp;HN37,""),"")
&amp;IFERROR(IF(AND((HN$33-HN38-150-Sheep!$R$353                                           )&gt;(HN$33-HO$33),(HN$33-HN38-150-Sheep!$R$353                                            )&lt;=0),"Alt2-"   &amp;HN37,""),"")</f>
        <v/>
      </c>
      <c r="HO39" s="274" t="str">
        <f xml:space="preserve">                    IF(AND((HO$33                                  -Sheep!$N$249                               )&gt;(HO$33-HP$33),(HO$33                                  -Sheep!$N$249                                )&lt;=0),"Born","")
&amp;                   IF(AND((HO$33-Sheep!$R$351-Sheep!$N$249                                )&gt;(HO$33-HP$33),(HO$33-Sheep!$R$351-Sheep!$N$249                                )&lt;=0),"WeanStd","")
&amp;                   IF(AND((HO$33-Sheep!$R$352-Sheep!$N$249                                )&gt;(HO$33-HP$33),(HO$33-Sheep!$R$352-Sheep!$N$249                                )&lt;=0),"WeanAlt1","")
&amp;                   IF(AND((HO$33-Sheep!$R$353-Sheep!$N$249                                )&gt;(HO$33-HP$33),(HO$33-Sheep!$R$353-Sheep!$N$249                                )&lt;=0),"WeanAlt2","")
&amp;IFERROR(IF(AND((HO$33-HO38                                                                                     )&gt;(HO$33-HP$33),(HO$33-HO38                                                                                     )&lt;=0),"Join-"    &amp;HO37,""),"")
&amp;IFERROR(IF(AND((HO$33-HO38-INDEX(Sheep!$V$358:$V$365,HO37,1))&gt;(HO$33-HP$33),(HO$33-HO38-INDEX(Sheep!$V$358:$V$365,HO37,1))&lt;=0),"Scan-"  &amp;HO37,""),"")
&amp;IFERROR(IF(AND((HO$33-HO38-150                                                                            )&gt;(HO$33-HP$33),(HO$33-HO38-150                                                                             )&lt;=0),"Birth-" &amp;HO37,""),"")
&amp;IFERROR(IF(AND((HO$33-HO38-150-Sheep!$R$351                                           )&gt;(HO$33-HP$33),(HO$33-HO38-150-Sheep!$R$351                                            )&lt;=0),"Wean-"&amp;HO37,""),"")
&amp;IFERROR(IF(AND((HO$33-HO38-150-Sheep!$R$352                                           )&gt;(HO$33-HP$33),(HO$33-HO38-150-Sheep!$R$352                                            )&lt;=0),"Alt1-"   &amp;HO37,""),"")
&amp;IFERROR(IF(AND((HO$33-HO38-150-Sheep!$R$353                                           )&gt;(HO$33-HP$33),(HO$33-HO38-150-Sheep!$R$353                                            )&lt;=0),"Alt2-"   &amp;HO37,""),"")</f>
        <v/>
      </c>
      <c r="HP39" s="274" t="str">
        <f xml:space="preserve">                    IF(AND((HP$33                                  -Sheep!$N$249                               )&gt;(HP$33-HQ$33),(HP$33                                  -Sheep!$N$249                                )&lt;=0),"Born","")
&amp;                   IF(AND((HP$33-Sheep!$R$351-Sheep!$N$249                                )&gt;(HP$33-HQ$33),(HP$33-Sheep!$R$351-Sheep!$N$249                                )&lt;=0),"WeanStd","")
&amp;                   IF(AND((HP$33-Sheep!$R$352-Sheep!$N$249                                )&gt;(HP$33-HQ$33),(HP$33-Sheep!$R$352-Sheep!$N$249                                )&lt;=0),"WeanAlt1","")
&amp;                   IF(AND((HP$33-Sheep!$R$353-Sheep!$N$249                                )&gt;(HP$33-HQ$33),(HP$33-Sheep!$R$353-Sheep!$N$249                                )&lt;=0),"WeanAlt2","")
&amp;IFERROR(IF(AND((HP$33-HP38                                                                                     )&gt;(HP$33-HQ$33),(HP$33-HP38                                                                                     )&lt;=0),"Join-"    &amp;HP37,""),"")
&amp;IFERROR(IF(AND((HP$33-HP38-INDEX(Sheep!$V$358:$V$365,HP37,1))&gt;(HP$33-HQ$33),(HP$33-HP38-INDEX(Sheep!$V$358:$V$365,HP37,1))&lt;=0),"Scan-"  &amp;HP37,""),"")
&amp;IFERROR(IF(AND((HP$33-HP38-150                                                                            )&gt;(HP$33-HQ$33),(HP$33-HP38-150                                                                             )&lt;=0),"Birth-" &amp;HP37,""),"")
&amp;IFERROR(IF(AND((HP$33-HP38-150-Sheep!$R$351                                           )&gt;(HP$33-HQ$33),(HP$33-HP38-150-Sheep!$R$351                                            )&lt;=0),"Wean-"&amp;HP37,""),"")
&amp;IFERROR(IF(AND((HP$33-HP38-150-Sheep!$R$352                                           )&gt;(HP$33-HQ$33),(HP$33-HP38-150-Sheep!$R$352                                            )&lt;=0),"Alt1-"   &amp;HP37,""),"")
&amp;IFERROR(IF(AND((HP$33-HP38-150-Sheep!$R$353                                           )&gt;(HP$33-HQ$33),(HP$33-HP38-150-Sheep!$R$353                                            )&lt;=0),"Alt2-"   &amp;HP37,""),"")</f>
        <v/>
      </c>
      <c r="HQ39" s="274" t="str">
        <f xml:space="preserve">                    IF(AND((HQ$33                                  -Sheep!$N$249                               )&gt;(HQ$33-HR$33),(HQ$33                                  -Sheep!$N$249                                )&lt;=0),"Born","")
&amp;                   IF(AND((HQ$33-Sheep!$R$351-Sheep!$N$249                                )&gt;(HQ$33-HR$33),(HQ$33-Sheep!$R$351-Sheep!$N$249                                )&lt;=0),"WeanStd","")
&amp;                   IF(AND((HQ$33-Sheep!$R$352-Sheep!$N$249                                )&gt;(HQ$33-HR$33),(HQ$33-Sheep!$R$352-Sheep!$N$249                                )&lt;=0),"WeanAlt1","")
&amp;                   IF(AND((HQ$33-Sheep!$R$353-Sheep!$N$249                                )&gt;(HQ$33-HR$33),(HQ$33-Sheep!$R$353-Sheep!$N$249                                )&lt;=0),"WeanAlt2","")
&amp;IFERROR(IF(AND((HQ$33-HQ38                                                                                     )&gt;(HQ$33-HR$33),(HQ$33-HQ38                                                                                     )&lt;=0),"Join-"    &amp;HQ37,""),"")
&amp;IFERROR(IF(AND((HQ$33-HQ38-INDEX(Sheep!$V$358:$V$365,HQ37,1))&gt;(HQ$33-HR$33),(HQ$33-HQ38-INDEX(Sheep!$V$358:$V$365,HQ37,1))&lt;=0),"Scan-"  &amp;HQ37,""),"")
&amp;IFERROR(IF(AND((HQ$33-HQ38-150                                                                            )&gt;(HQ$33-HR$33),(HQ$33-HQ38-150                                                                             )&lt;=0),"Birth-" &amp;HQ37,""),"")
&amp;IFERROR(IF(AND((HQ$33-HQ38-150-Sheep!$R$351                                           )&gt;(HQ$33-HR$33),(HQ$33-HQ38-150-Sheep!$R$351                                            )&lt;=0),"Wean-"&amp;HQ37,""),"")
&amp;IFERROR(IF(AND((HQ$33-HQ38-150-Sheep!$R$352                                           )&gt;(HQ$33-HR$33),(HQ$33-HQ38-150-Sheep!$R$352                                            )&lt;=0),"Alt1-"   &amp;HQ37,""),"")
&amp;IFERROR(IF(AND((HQ$33-HQ38-150-Sheep!$R$353                                           )&gt;(HQ$33-HR$33),(HQ$33-HQ38-150-Sheep!$R$353                                            )&lt;=0),"Alt2-"   &amp;HQ37,""),"")</f>
        <v/>
      </c>
      <c r="HR39" s="274" t="str">
        <f xml:space="preserve">                    IF(AND((HR$33                                  -Sheep!$N$249                               )&gt;(HR$33-HS$33),(HR$33                                  -Sheep!$N$249                                )&lt;=0),"Born","")
&amp;                   IF(AND((HR$33-Sheep!$R$351-Sheep!$N$249                                )&gt;(HR$33-HS$33),(HR$33-Sheep!$R$351-Sheep!$N$249                                )&lt;=0),"WeanStd","")
&amp;                   IF(AND((HR$33-Sheep!$R$352-Sheep!$N$249                                )&gt;(HR$33-HS$33),(HR$33-Sheep!$R$352-Sheep!$N$249                                )&lt;=0),"WeanAlt1","")
&amp;                   IF(AND((HR$33-Sheep!$R$353-Sheep!$N$249                                )&gt;(HR$33-HS$33),(HR$33-Sheep!$R$353-Sheep!$N$249                                )&lt;=0),"WeanAlt2","")
&amp;IFERROR(IF(AND((HR$33-HR38                                                                                     )&gt;(HR$33-HS$33),(HR$33-HR38                                                                                     )&lt;=0),"Join-"    &amp;HR37,""),"")
&amp;IFERROR(IF(AND((HR$33-HR38-INDEX(Sheep!$V$358:$V$365,HR37,1))&gt;(HR$33-HS$33),(HR$33-HR38-INDEX(Sheep!$V$358:$V$365,HR37,1))&lt;=0),"Scan-"  &amp;HR37,""),"")
&amp;IFERROR(IF(AND((HR$33-HR38-150                                                                            )&gt;(HR$33-HS$33),(HR$33-HR38-150                                                                             )&lt;=0),"Birth-" &amp;HR37,""),"")
&amp;IFERROR(IF(AND((HR$33-HR38-150-Sheep!$R$351                                           )&gt;(HR$33-HS$33),(HR$33-HR38-150-Sheep!$R$351                                            )&lt;=0),"Wean-"&amp;HR37,""),"")
&amp;IFERROR(IF(AND((HR$33-HR38-150-Sheep!$R$352                                           )&gt;(HR$33-HS$33),(HR$33-HR38-150-Sheep!$R$352                                            )&lt;=0),"Alt1-"   &amp;HR37,""),"")
&amp;IFERROR(IF(AND((HR$33-HR38-150-Sheep!$R$353                                           )&gt;(HR$33-HS$33),(HR$33-HR38-150-Sheep!$R$353                                            )&lt;=0),"Alt2-"   &amp;HR37,""),"")</f>
        <v/>
      </c>
      <c r="HS39" s="274" t="str">
        <f xml:space="preserve">                    IF(AND((HS$33                                  -Sheep!$N$249                               )&gt;(HS$33-HT$33),(HS$33                                  -Sheep!$N$249                                )&lt;=0),"Born","")
&amp;                   IF(AND((HS$33-Sheep!$R$351-Sheep!$N$249                                )&gt;(HS$33-HT$33),(HS$33-Sheep!$R$351-Sheep!$N$249                                )&lt;=0),"WeanStd","")
&amp;                   IF(AND((HS$33-Sheep!$R$352-Sheep!$N$249                                )&gt;(HS$33-HT$33),(HS$33-Sheep!$R$352-Sheep!$N$249                                )&lt;=0),"WeanAlt1","")
&amp;                   IF(AND((HS$33-Sheep!$R$353-Sheep!$N$249                                )&gt;(HS$33-HT$33),(HS$33-Sheep!$R$353-Sheep!$N$249                                )&lt;=0),"WeanAlt2","")
&amp;IFERROR(IF(AND((HS$33-HS38                                                                                     )&gt;(HS$33-HT$33),(HS$33-HS38                                                                                     )&lt;=0),"Join-"    &amp;HS37,""),"")
&amp;IFERROR(IF(AND((HS$33-HS38-INDEX(Sheep!$V$358:$V$365,HS37,1))&gt;(HS$33-HT$33),(HS$33-HS38-INDEX(Sheep!$V$358:$V$365,HS37,1))&lt;=0),"Scan-"  &amp;HS37,""),"")
&amp;IFERROR(IF(AND((HS$33-HS38-150                                                                            )&gt;(HS$33-HT$33),(HS$33-HS38-150                                                                             )&lt;=0),"Birth-" &amp;HS37,""),"")
&amp;IFERROR(IF(AND((HS$33-HS38-150-Sheep!$R$351                                           )&gt;(HS$33-HT$33),(HS$33-HS38-150-Sheep!$R$351                                            )&lt;=0),"Wean-"&amp;HS37,""),"")
&amp;IFERROR(IF(AND((HS$33-HS38-150-Sheep!$R$352                                           )&gt;(HS$33-HT$33),(HS$33-HS38-150-Sheep!$R$352                                            )&lt;=0),"Alt1-"   &amp;HS37,""),"")
&amp;IFERROR(IF(AND((HS$33-HS38-150-Sheep!$R$353                                           )&gt;(HS$33-HT$33),(HS$33-HS38-150-Sheep!$R$353                                            )&lt;=0),"Alt2-"   &amp;HS37,""),"")</f>
        <v/>
      </c>
      <c r="HT39" s="274" t="str">
        <f xml:space="preserve">                    IF(AND((HT$33                                  -Sheep!$N$249                               )&gt;(HT$33-HU$33),(HT$33                                  -Sheep!$N$249                                )&lt;=0),"Born","")
&amp;                   IF(AND((HT$33-Sheep!$R$351-Sheep!$N$249                                )&gt;(HT$33-HU$33),(HT$33-Sheep!$R$351-Sheep!$N$249                                )&lt;=0),"WeanStd","")
&amp;                   IF(AND((HT$33-Sheep!$R$352-Sheep!$N$249                                )&gt;(HT$33-HU$33),(HT$33-Sheep!$R$352-Sheep!$N$249                                )&lt;=0),"WeanAlt1","")
&amp;                   IF(AND((HT$33-Sheep!$R$353-Sheep!$N$249                                )&gt;(HT$33-HU$33),(HT$33-Sheep!$R$353-Sheep!$N$249                                )&lt;=0),"WeanAlt2","")
&amp;IFERROR(IF(AND((HT$33-HT38                                                                                     )&gt;(HT$33-HU$33),(HT$33-HT38                                                                                     )&lt;=0),"Join-"    &amp;HT37,""),"")
&amp;IFERROR(IF(AND((HT$33-HT38-INDEX(Sheep!$V$358:$V$365,HT37,1))&gt;(HT$33-HU$33),(HT$33-HT38-INDEX(Sheep!$V$358:$V$365,HT37,1))&lt;=0),"Scan-"  &amp;HT37,""),"")
&amp;IFERROR(IF(AND((HT$33-HT38-150                                                                            )&gt;(HT$33-HU$33),(HT$33-HT38-150                                                                             )&lt;=0),"Birth-" &amp;HT37,""),"")
&amp;IFERROR(IF(AND((HT$33-HT38-150-Sheep!$R$351                                           )&gt;(HT$33-HU$33),(HT$33-HT38-150-Sheep!$R$351                                            )&lt;=0),"Wean-"&amp;HT37,""),"")
&amp;IFERROR(IF(AND((HT$33-HT38-150-Sheep!$R$352                                           )&gt;(HT$33-HU$33),(HT$33-HT38-150-Sheep!$R$352                                            )&lt;=0),"Alt1-"   &amp;HT37,""),"")
&amp;IFERROR(IF(AND((HT$33-HT38-150-Sheep!$R$353                                           )&gt;(HT$33-HU$33),(HT$33-HT38-150-Sheep!$R$353                                            )&lt;=0),"Alt2-"   &amp;HT37,""),"")</f>
        <v/>
      </c>
      <c r="HU39" s="274" t="str">
        <f xml:space="preserve">                    IF(AND((HU$33                                  -Sheep!$N$249                               )&gt;(HU$33-HV$33),(HU$33                                  -Sheep!$N$249                                )&lt;=0),"Born","")
&amp;                   IF(AND((HU$33-Sheep!$R$351-Sheep!$N$249                                )&gt;(HU$33-HV$33),(HU$33-Sheep!$R$351-Sheep!$N$249                                )&lt;=0),"WeanStd","")
&amp;                   IF(AND((HU$33-Sheep!$R$352-Sheep!$N$249                                )&gt;(HU$33-HV$33),(HU$33-Sheep!$R$352-Sheep!$N$249                                )&lt;=0),"WeanAlt1","")
&amp;                   IF(AND((HU$33-Sheep!$R$353-Sheep!$N$249                                )&gt;(HU$33-HV$33),(HU$33-Sheep!$R$353-Sheep!$N$249                                )&lt;=0),"WeanAlt2","")
&amp;IFERROR(IF(AND((HU$33-HU38                                                                                     )&gt;(HU$33-HV$33),(HU$33-HU38                                                                                     )&lt;=0),"Join-"    &amp;HU37,""),"")
&amp;IFERROR(IF(AND((HU$33-HU38-INDEX(Sheep!$V$358:$V$365,HU37,1))&gt;(HU$33-HV$33),(HU$33-HU38-INDEX(Sheep!$V$358:$V$365,HU37,1))&lt;=0),"Scan-"  &amp;HU37,""),"")
&amp;IFERROR(IF(AND((HU$33-HU38-150                                                                            )&gt;(HU$33-HV$33),(HU$33-HU38-150                                                                             )&lt;=0),"Birth-" &amp;HU37,""),"")
&amp;IFERROR(IF(AND((HU$33-HU38-150-Sheep!$R$351                                           )&gt;(HU$33-HV$33),(HU$33-HU38-150-Sheep!$R$351                                            )&lt;=0),"Wean-"&amp;HU37,""),"")
&amp;IFERROR(IF(AND((HU$33-HU38-150-Sheep!$R$352                                           )&gt;(HU$33-HV$33),(HU$33-HU38-150-Sheep!$R$352                                            )&lt;=0),"Alt1-"   &amp;HU37,""),"")
&amp;IFERROR(IF(AND((HU$33-HU38-150-Sheep!$R$353                                           )&gt;(HU$33-HV$33),(HU$33-HU38-150-Sheep!$R$353                                            )&lt;=0),"Alt2-"   &amp;HU37,""),"")</f>
        <v/>
      </c>
      <c r="HV39" s="274" t="str">
        <f xml:space="preserve">                    IF(AND((HV$33                                  -Sheep!$N$249                               )&gt;(HV$33-HW$33),(HV$33                                  -Sheep!$N$249                                )&lt;=0),"Born","")
&amp;                   IF(AND((HV$33-Sheep!$R$351-Sheep!$N$249                                )&gt;(HV$33-HW$33),(HV$33-Sheep!$R$351-Sheep!$N$249                                )&lt;=0),"WeanStd","")
&amp;                   IF(AND((HV$33-Sheep!$R$352-Sheep!$N$249                                )&gt;(HV$33-HW$33),(HV$33-Sheep!$R$352-Sheep!$N$249                                )&lt;=0),"WeanAlt1","")
&amp;                   IF(AND((HV$33-Sheep!$R$353-Sheep!$N$249                                )&gt;(HV$33-HW$33),(HV$33-Sheep!$R$353-Sheep!$N$249                                )&lt;=0),"WeanAlt2","")
&amp;IFERROR(IF(AND((HV$33-HV38                                                                                     )&gt;(HV$33-HW$33),(HV$33-HV38                                                                                     )&lt;=0),"Join-"    &amp;HV37,""),"")
&amp;IFERROR(IF(AND((HV$33-HV38-INDEX(Sheep!$V$358:$V$365,HV37,1))&gt;(HV$33-HW$33),(HV$33-HV38-INDEX(Sheep!$V$358:$V$365,HV37,1))&lt;=0),"Scan-"  &amp;HV37,""),"")
&amp;IFERROR(IF(AND((HV$33-HV38-150                                                                            )&gt;(HV$33-HW$33),(HV$33-HV38-150                                                                             )&lt;=0),"Birth-" &amp;HV37,""),"")
&amp;IFERROR(IF(AND((HV$33-HV38-150-Sheep!$R$351                                           )&gt;(HV$33-HW$33),(HV$33-HV38-150-Sheep!$R$351                                            )&lt;=0),"Wean-"&amp;HV37,""),"")
&amp;IFERROR(IF(AND((HV$33-HV38-150-Sheep!$R$352                                           )&gt;(HV$33-HW$33),(HV$33-HV38-150-Sheep!$R$352                                            )&lt;=0),"Alt1-"   &amp;HV37,""),"")
&amp;IFERROR(IF(AND((HV$33-HV38-150-Sheep!$R$353                                           )&gt;(HV$33-HW$33),(HV$33-HV38-150-Sheep!$R$353                                            )&lt;=0),"Alt2-"   &amp;HV37,""),"")</f>
        <v/>
      </c>
      <c r="HW39" s="274" t="str">
        <f xml:space="preserve">                    IF(AND((HW$33                                  -Sheep!$N$249                               )&gt;(HW$33-HX$33),(HW$33                                  -Sheep!$N$249                                )&lt;=0),"Born","")
&amp;                   IF(AND((HW$33-Sheep!$R$351-Sheep!$N$249                                )&gt;(HW$33-HX$33),(HW$33-Sheep!$R$351-Sheep!$N$249                                )&lt;=0),"WeanStd","")
&amp;                   IF(AND((HW$33-Sheep!$R$352-Sheep!$N$249                                )&gt;(HW$33-HX$33),(HW$33-Sheep!$R$352-Sheep!$N$249                                )&lt;=0),"WeanAlt1","")
&amp;                   IF(AND((HW$33-Sheep!$R$353-Sheep!$N$249                                )&gt;(HW$33-HX$33),(HW$33-Sheep!$R$353-Sheep!$N$249                                )&lt;=0),"WeanAlt2","")
&amp;IFERROR(IF(AND((HW$33-HW38                                                                                     )&gt;(HW$33-HX$33),(HW$33-HW38                                                                                     )&lt;=0),"Join-"    &amp;HW37,""),"")
&amp;IFERROR(IF(AND((HW$33-HW38-INDEX(Sheep!$V$358:$V$365,HW37,1))&gt;(HW$33-HX$33),(HW$33-HW38-INDEX(Sheep!$V$358:$V$365,HW37,1))&lt;=0),"Scan-"  &amp;HW37,""),"")
&amp;IFERROR(IF(AND((HW$33-HW38-150                                                                            )&gt;(HW$33-HX$33),(HW$33-HW38-150                                                                             )&lt;=0),"Birth-" &amp;HW37,""),"")
&amp;IFERROR(IF(AND((HW$33-HW38-150-Sheep!$R$351                                           )&gt;(HW$33-HX$33),(HW$33-HW38-150-Sheep!$R$351                                            )&lt;=0),"Wean-"&amp;HW37,""),"")
&amp;IFERROR(IF(AND((HW$33-HW38-150-Sheep!$R$352                                           )&gt;(HW$33-HX$33),(HW$33-HW38-150-Sheep!$R$352                                            )&lt;=0),"Alt1-"   &amp;HW37,""),"")
&amp;IFERROR(IF(AND((HW$33-HW38-150-Sheep!$R$353                                           )&gt;(HW$33-HX$33),(HW$33-HW38-150-Sheep!$R$353                                            )&lt;=0),"Alt2-"   &amp;HW37,""),"")</f>
        <v>Scan-4</v>
      </c>
      <c r="HX39" s="274" t="str">
        <f xml:space="preserve">                    IF(AND((HX$33                                  -Sheep!$N$249                               )&gt;(HX$33-HY$33),(HX$33                                  -Sheep!$N$249                                )&lt;=0),"Born","")
&amp;                   IF(AND((HX$33-Sheep!$R$351-Sheep!$N$249                                )&gt;(HX$33-HY$33),(HX$33-Sheep!$R$351-Sheep!$N$249                                )&lt;=0),"WeanStd","")
&amp;                   IF(AND((HX$33-Sheep!$R$352-Sheep!$N$249                                )&gt;(HX$33-HY$33),(HX$33-Sheep!$R$352-Sheep!$N$249                                )&lt;=0),"WeanAlt1","")
&amp;                   IF(AND((HX$33-Sheep!$R$353-Sheep!$N$249                                )&gt;(HX$33-HY$33),(HX$33-Sheep!$R$353-Sheep!$N$249                                )&lt;=0),"WeanAlt2","")
&amp;IFERROR(IF(AND((HX$33-HX38                                                                                     )&gt;(HX$33-HY$33),(HX$33-HX38                                                                                     )&lt;=0),"Join-"    &amp;HX37,""),"")
&amp;IFERROR(IF(AND((HX$33-HX38-INDEX(Sheep!$V$358:$V$365,HX37,1))&gt;(HX$33-HY$33),(HX$33-HX38-INDEX(Sheep!$V$358:$V$365,HX37,1))&lt;=0),"Scan-"  &amp;HX37,""),"")
&amp;IFERROR(IF(AND((HX$33-HX38-150                                                                            )&gt;(HX$33-HY$33),(HX$33-HX38-150                                                                             )&lt;=0),"Birth-" &amp;HX37,""),"")
&amp;IFERROR(IF(AND((HX$33-HX38-150-Sheep!$R$351                                           )&gt;(HX$33-HY$33),(HX$33-HX38-150-Sheep!$R$351                                            )&lt;=0),"Wean-"&amp;HX37,""),"")
&amp;IFERROR(IF(AND((HX$33-HX38-150-Sheep!$R$352                                           )&gt;(HX$33-HY$33),(HX$33-HX38-150-Sheep!$R$352                                            )&lt;=0),"Alt1-"   &amp;HX37,""),"")
&amp;IFERROR(IF(AND((HX$33-HX38-150-Sheep!$R$353                                           )&gt;(HX$33-HY$33),(HX$33-HX38-150-Sheep!$R$353                                            )&lt;=0),"Alt2-"   &amp;HX37,""),"")</f>
        <v/>
      </c>
      <c r="HY39" s="274" t="str">
        <f xml:space="preserve">                    IF(AND((HY$33                                  -Sheep!$N$249                               )&gt;(HY$33-HZ$33),(HY$33                                  -Sheep!$N$249                                )&lt;=0),"Born","")
&amp;                   IF(AND((HY$33-Sheep!$R$351-Sheep!$N$249                                )&gt;(HY$33-HZ$33),(HY$33-Sheep!$R$351-Sheep!$N$249                                )&lt;=0),"WeanStd","")
&amp;                   IF(AND((HY$33-Sheep!$R$352-Sheep!$N$249                                )&gt;(HY$33-HZ$33),(HY$33-Sheep!$R$352-Sheep!$N$249                                )&lt;=0),"WeanAlt1","")
&amp;                   IF(AND((HY$33-Sheep!$R$353-Sheep!$N$249                                )&gt;(HY$33-HZ$33),(HY$33-Sheep!$R$353-Sheep!$N$249                                )&lt;=0),"WeanAlt2","")
&amp;IFERROR(IF(AND((HY$33-HY38                                                                                     )&gt;(HY$33-HZ$33),(HY$33-HY38                                                                                     )&lt;=0),"Join-"    &amp;HY37,""),"")
&amp;IFERROR(IF(AND((HY$33-HY38-INDEX(Sheep!$V$358:$V$365,HY37,1))&gt;(HY$33-HZ$33),(HY$33-HY38-INDEX(Sheep!$V$358:$V$365,HY37,1))&lt;=0),"Scan-"  &amp;HY37,""),"")
&amp;IFERROR(IF(AND((HY$33-HY38-150                                                                            )&gt;(HY$33-HZ$33),(HY$33-HY38-150                                                                             )&lt;=0),"Birth-" &amp;HY37,""),"")
&amp;IFERROR(IF(AND((HY$33-HY38-150-Sheep!$R$351                                           )&gt;(HY$33-HZ$33),(HY$33-HY38-150-Sheep!$R$351                                            )&lt;=0),"Wean-"&amp;HY37,""),"")
&amp;IFERROR(IF(AND((HY$33-HY38-150-Sheep!$R$352                                           )&gt;(HY$33-HZ$33),(HY$33-HY38-150-Sheep!$R$352                                            )&lt;=0),"Alt1-"   &amp;HY37,""),"")
&amp;IFERROR(IF(AND((HY$33-HY38-150-Sheep!$R$353                                           )&gt;(HY$33-HZ$33),(HY$33-HY38-150-Sheep!$R$353                                            )&lt;=0),"Alt2-"   &amp;HY37,""),"")</f>
        <v/>
      </c>
      <c r="HZ39" s="274" t="str">
        <f xml:space="preserve">                    IF(AND((HZ$33                                  -Sheep!$N$249                               )&gt;(HZ$33-IA$33),(HZ$33                                  -Sheep!$N$249                                )&lt;=0),"Born","")
&amp;                   IF(AND((HZ$33-Sheep!$R$351-Sheep!$N$249                                )&gt;(HZ$33-IA$33),(HZ$33-Sheep!$R$351-Sheep!$N$249                                )&lt;=0),"WeanStd","")
&amp;                   IF(AND((HZ$33-Sheep!$R$352-Sheep!$N$249                                )&gt;(HZ$33-IA$33),(HZ$33-Sheep!$R$352-Sheep!$N$249                                )&lt;=0),"WeanAlt1","")
&amp;                   IF(AND((HZ$33-Sheep!$R$353-Sheep!$N$249                                )&gt;(HZ$33-IA$33),(HZ$33-Sheep!$R$353-Sheep!$N$249                                )&lt;=0),"WeanAlt2","")
&amp;IFERROR(IF(AND((HZ$33-HZ38                                                                                     )&gt;(HZ$33-IA$33),(HZ$33-HZ38                                                                                     )&lt;=0),"Join-"    &amp;HZ37,""),"")
&amp;IFERROR(IF(AND((HZ$33-HZ38-INDEX(Sheep!$V$358:$V$365,HZ37,1))&gt;(HZ$33-IA$33),(HZ$33-HZ38-INDEX(Sheep!$V$358:$V$365,HZ37,1))&lt;=0),"Scan-"  &amp;HZ37,""),"")
&amp;IFERROR(IF(AND((HZ$33-HZ38-150                                                                            )&gt;(HZ$33-IA$33),(HZ$33-HZ38-150                                                                             )&lt;=0),"Birth-" &amp;HZ37,""),"")
&amp;IFERROR(IF(AND((HZ$33-HZ38-150-Sheep!$R$351                                           )&gt;(HZ$33-IA$33),(HZ$33-HZ38-150-Sheep!$R$351                                            )&lt;=0),"Wean-"&amp;HZ37,""),"")
&amp;IFERROR(IF(AND((HZ$33-HZ38-150-Sheep!$R$352                                           )&gt;(HZ$33-IA$33),(HZ$33-HZ38-150-Sheep!$R$352                                            )&lt;=0),"Alt1-"   &amp;HZ37,""),"")
&amp;IFERROR(IF(AND((HZ$33-HZ38-150-Sheep!$R$353                                           )&gt;(HZ$33-IA$33),(HZ$33-HZ38-150-Sheep!$R$353                                            )&lt;=0),"Alt2-"   &amp;HZ37,""),"")</f>
        <v/>
      </c>
      <c r="IA39" s="274" t="str">
        <f xml:space="preserve">                    IF(AND((IA$33                                  -Sheep!$N$249                               )&gt;(IA$33-IB$33),(IA$33                                  -Sheep!$N$249                                )&lt;=0),"Born","")
&amp;                   IF(AND((IA$33-Sheep!$R$351-Sheep!$N$249                                )&gt;(IA$33-IB$33),(IA$33-Sheep!$R$351-Sheep!$N$249                                )&lt;=0),"WeanStd","")
&amp;                   IF(AND((IA$33-Sheep!$R$352-Sheep!$N$249                                )&gt;(IA$33-IB$33),(IA$33-Sheep!$R$352-Sheep!$N$249                                )&lt;=0),"WeanAlt1","")
&amp;                   IF(AND((IA$33-Sheep!$R$353-Sheep!$N$249                                )&gt;(IA$33-IB$33),(IA$33-Sheep!$R$353-Sheep!$N$249                                )&lt;=0),"WeanAlt2","")
&amp;IFERROR(IF(AND((IA$33-IA38                                                                                     )&gt;(IA$33-IB$33),(IA$33-IA38                                                                                     )&lt;=0),"Join-"    &amp;IA37,""),"")
&amp;IFERROR(IF(AND((IA$33-IA38-INDEX(Sheep!$V$358:$V$365,IA37,1))&gt;(IA$33-IB$33),(IA$33-IA38-INDEX(Sheep!$V$358:$V$365,IA37,1))&lt;=0),"Scan-"  &amp;IA37,""),"")
&amp;IFERROR(IF(AND((IA$33-IA38-150                                                                            )&gt;(IA$33-IB$33),(IA$33-IA38-150                                                                             )&lt;=0),"Birth-" &amp;IA37,""),"")
&amp;IFERROR(IF(AND((IA$33-IA38-150-Sheep!$R$351                                           )&gt;(IA$33-IB$33),(IA$33-IA38-150-Sheep!$R$351                                            )&lt;=0),"Wean-"&amp;IA37,""),"")
&amp;IFERROR(IF(AND((IA$33-IA38-150-Sheep!$R$352                                           )&gt;(IA$33-IB$33),(IA$33-IA38-150-Sheep!$R$352                                            )&lt;=0),"Alt1-"   &amp;IA37,""),"")
&amp;IFERROR(IF(AND((IA$33-IA38-150-Sheep!$R$353                                           )&gt;(IA$33-IB$33),(IA$33-IA38-150-Sheep!$R$353                                            )&lt;=0),"Alt2-"   &amp;IA37,""),"")</f>
        <v/>
      </c>
      <c r="IB39" s="274" t="str">
        <f xml:space="preserve">                    IF(AND((IB$33                                  -Sheep!$N$249                               )&gt;(IB$33-IC$33),(IB$33                                  -Sheep!$N$249                                )&lt;=0),"Born","")
&amp;                   IF(AND((IB$33-Sheep!$R$351-Sheep!$N$249                                )&gt;(IB$33-IC$33),(IB$33-Sheep!$R$351-Sheep!$N$249                                )&lt;=0),"WeanStd","")
&amp;                   IF(AND((IB$33-Sheep!$R$352-Sheep!$N$249                                )&gt;(IB$33-IC$33),(IB$33-Sheep!$R$352-Sheep!$N$249                                )&lt;=0),"WeanAlt1","")
&amp;                   IF(AND((IB$33-Sheep!$R$353-Sheep!$N$249                                )&gt;(IB$33-IC$33),(IB$33-Sheep!$R$353-Sheep!$N$249                                )&lt;=0),"WeanAlt2","")
&amp;IFERROR(IF(AND((IB$33-IB38                                                                                     )&gt;(IB$33-IC$33),(IB$33-IB38                                                                                     )&lt;=0),"Join-"    &amp;IB37,""),"")
&amp;IFERROR(IF(AND((IB$33-IB38-INDEX(Sheep!$V$358:$V$365,IB37,1))&gt;(IB$33-IC$33),(IB$33-IB38-INDEX(Sheep!$V$358:$V$365,IB37,1))&lt;=0),"Scan-"  &amp;IB37,""),"")
&amp;IFERROR(IF(AND((IB$33-IB38-150                                                                            )&gt;(IB$33-IC$33),(IB$33-IB38-150                                                                             )&lt;=0),"Birth-" &amp;IB37,""),"")
&amp;IFERROR(IF(AND((IB$33-IB38-150-Sheep!$R$351                                           )&gt;(IB$33-IC$33),(IB$33-IB38-150-Sheep!$R$351                                            )&lt;=0),"Wean-"&amp;IB37,""),"")
&amp;IFERROR(IF(AND((IB$33-IB38-150-Sheep!$R$352                                           )&gt;(IB$33-IC$33),(IB$33-IB38-150-Sheep!$R$352                                            )&lt;=0),"Alt1-"   &amp;IB37,""),"")
&amp;IFERROR(IF(AND((IB$33-IB38-150-Sheep!$R$353                                           )&gt;(IB$33-IC$33),(IB$33-IB38-150-Sheep!$R$353                                            )&lt;=0),"Alt2-"   &amp;IB37,""),"")</f>
        <v/>
      </c>
      <c r="IC39" s="274" t="str">
        <f xml:space="preserve">                    IF(AND((IC$33                                  -Sheep!$N$249                               )&gt;(IC$33-ID$33),(IC$33                                  -Sheep!$N$249                                )&lt;=0),"Born","")
&amp;                   IF(AND((IC$33-Sheep!$R$351-Sheep!$N$249                                )&gt;(IC$33-ID$33),(IC$33-Sheep!$R$351-Sheep!$N$249                                )&lt;=0),"WeanStd","")
&amp;                   IF(AND((IC$33-Sheep!$R$352-Sheep!$N$249                                )&gt;(IC$33-ID$33),(IC$33-Sheep!$R$352-Sheep!$N$249                                )&lt;=0),"WeanAlt1","")
&amp;                   IF(AND((IC$33-Sheep!$R$353-Sheep!$N$249                                )&gt;(IC$33-ID$33),(IC$33-Sheep!$R$353-Sheep!$N$249                                )&lt;=0),"WeanAlt2","")
&amp;IFERROR(IF(AND((IC$33-IC38                                                                                     )&gt;(IC$33-ID$33),(IC$33-IC38                                                                                     )&lt;=0),"Join-"    &amp;IC37,""),"")
&amp;IFERROR(IF(AND((IC$33-IC38-INDEX(Sheep!$V$358:$V$365,IC37,1))&gt;(IC$33-ID$33),(IC$33-IC38-INDEX(Sheep!$V$358:$V$365,IC37,1))&lt;=0),"Scan-"  &amp;IC37,""),"")
&amp;IFERROR(IF(AND((IC$33-IC38-150                                                                            )&gt;(IC$33-ID$33),(IC$33-IC38-150                                                                             )&lt;=0),"Birth-" &amp;IC37,""),"")
&amp;IFERROR(IF(AND((IC$33-IC38-150-Sheep!$R$351                                           )&gt;(IC$33-ID$33),(IC$33-IC38-150-Sheep!$R$351                                            )&lt;=0),"Wean-"&amp;IC37,""),"")
&amp;IFERROR(IF(AND((IC$33-IC38-150-Sheep!$R$352                                           )&gt;(IC$33-ID$33),(IC$33-IC38-150-Sheep!$R$352                                            )&lt;=0),"Alt1-"   &amp;IC37,""),"")
&amp;IFERROR(IF(AND((IC$33-IC38-150-Sheep!$R$353                                           )&gt;(IC$33-ID$33),(IC$33-IC38-150-Sheep!$R$353                                            )&lt;=0),"Alt2-"   &amp;IC37,""),"")</f>
        <v/>
      </c>
      <c r="ID39" s="274" t="str">
        <f xml:space="preserve">                    IF(AND((ID$33                                  -Sheep!$N$249                               )&gt;(ID$33-IE$33),(ID$33                                  -Sheep!$N$249                                )&lt;=0),"Born","")
&amp;                   IF(AND((ID$33-Sheep!$R$351-Sheep!$N$249                                )&gt;(ID$33-IE$33),(ID$33-Sheep!$R$351-Sheep!$N$249                                )&lt;=0),"WeanStd","")
&amp;                   IF(AND((ID$33-Sheep!$R$352-Sheep!$N$249                                )&gt;(ID$33-IE$33),(ID$33-Sheep!$R$352-Sheep!$N$249                                )&lt;=0),"WeanAlt1","")
&amp;                   IF(AND((ID$33-Sheep!$R$353-Sheep!$N$249                                )&gt;(ID$33-IE$33),(ID$33-Sheep!$R$353-Sheep!$N$249                                )&lt;=0),"WeanAlt2","")
&amp;IFERROR(IF(AND((ID$33-ID38                                                                                     )&gt;(ID$33-IE$33),(ID$33-ID38                                                                                     )&lt;=0),"Join-"    &amp;ID37,""),"")
&amp;IFERROR(IF(AND((ID$33-ID38-INDEX(Sheep!$V$358:$V$365,ID37,1))&gt;(ID$33-IE$33),(ID$33-ID38-INDEX(Sheep!$V$358:$V$365,ID37,1))&lt;=0),"Scan-"  &amp;ID37,""),"")
&amp;IFERROR(IF(AND((ID$33-ID38-150                                                                            )&gt;(ID$33-IE$33),(ID$33-ID38-150                                                                             )&lt;=0),"Birth-" &amp;ID37,""),"")
&amp;IFERROR(IF(AND((ID$33-ID38-150-Sheep!$R$351                                           )&gt;(ID$33-IE$33),(ID$33-ID38-150-Sheep!$R$351                                            )&lt;=0),"Wean-"&amp;ID37,""),"")
&amp;IFERROR(IF(AND((ID$33-ID38-150-Sheep!$R$352                                           )&gt;(ID$33-IE$33),(ID$33-ID38-150-Sheep!$R$352                                            )&lt;=0),"Alt1-"   &amp;ID37,""),"")
&amp;IFERROR(IF(AND((ID$33-ID38-150-Sheep!$R$353                                           )&gt;(ID$33-IE$33),(ID$33-ID38-150-Sheep!$R$353                                            )&lt;=0),"Alt2-"   &amp;ID37,""),"")</f>
        <v/>
      </c>
      <c r="IE39" s="274" t="str">
        <f xml:space="preserve">                    IF(AND((IE$33                                  -Sheep!$N$249                               )&gt;(IE$33-IF$33),(IE$33                                  -Sheep!$N$249                                )&lt;=0),"Born","")
&amp;                   IF(AND((IE$33-Sheep!$R$351-Sheep!$N$249                                )&gt;(IE$33-IF$33),(IE$33-Sheep!$R$351-Sheep!$N$249                                )&lt;=0),"WeanStd","")
&amp;                   IF(AND((IE$33-Sheep!$R$352-Sheep!$N$249                                )&gt;(IE$33-IF$33),(IE$33-Sheep!$R$352-Sheep!$N$249                                )&lt;=0),"WeanAlt1","")
&amp;                   IF(AND((IE$33-Sheep!$R$353-Sheep!$N$249                                )&gt;(IE$33-IF$33),(IE$33-Sheep!$R$353-Sheep!$N$249                                )&lt;=0),"WeanAlt2","")
&amp;IFERROR(IF(AND((IE$33-IE38                                                                                     )&gt;(IE$33-IF$33),(IE$33-IE38                                                                                     )&lt;=0),"Join-"    &amp;IE37,""),"")
&amp;IFERROR(IF(AND((IE$33-IE38-INDEX(Sheep!$V$358:$V$365,IE37,1))&gt;(IE$33-IF$33),(IE$33-IE38-INDEX(Sheep!$V$358:$V$365,IE37,1))&lt;=0),"Scan-"  &amp;IE37,""),"")
&amp;IFERROR(IF(AND((IE$33-IE38-150                                                                            )&gt;(IE$33-IF$33),(IE$33-IE38-150                                                                             )&lt;=0),"Birth-" &amp;IE37,""),"")
&amp;IFERROR(IF(AND((IE$33-IE38-150-Sheep!$R$351                                           )&gt;(IE$33-IF$33),(IE$33-IE38-150-Sheep!$R$351                                            )&lt;=0),"Wean-"&amp;IE37,""),"")
&amp;IFERROR(IF(AND((IE$33-IE38-150-Sheep!$R$352                                           )&gt;(IE$33-IF$33),(IE$33-IE38-150-Sheep!$R$352                                            )&lt;=0),"Alt1-"   &amp;IE37,""),"")
&amp;IFERROR(IF(AND((IE$33-IE38-150-Sheep!$R$353                                           )&gt;(IE$33-IF$33),(IE$33-IE38-150-Sheep!$R$353                                            )&lt;=0),"Alt2-"   &amp;IE37,""),"")</f>
        <v/>
      </c>
      <c r="IF39" s="274" t="str">
        <f xml:space="preserve">                    IF(AND((IF$33                                  -Sheep!$N$249                               )&gt;(IF$33-IG$33),(IF$33                                  -Sheep!$N$249                                )&lt;=0),"Born","")
&amp;                   IF(AND((IF$33-Sheep!$R$351-Sheep!$N$249                                )&gt;(IF$33-IG$33),(IF$33-Sheep!$R$351-Sheep!$N$249                                )&lt;=0),"WeanStd","")
&amp;                   IF(AND((IF$33-Sheep!$R$352-Sheep!$N$249                                )&gt;(IF$33-IG$33),(IF$33-Sheep!$R$352-Sheep!$N$249                                )&lt;=0),"WeanAlt1","")
&amp;                   IF(AND((IF$33-Sheep!$R$353-Sheep!$N$249                                )&gt;(IF$33-IG$33),(IF$33-Sheep!$R$353-Sheep!$N$249                                )&lt;=0),"WeanAlt2","")
&amp;IFERROR(IF(AND((IF$33-IF38                                                                                     )&gt;(IF$33-IG$33),(IF$33-IF38                                                                                     )&lt;=0),"Join-"    &amp;IF37,""),"")
&amp;IFERROR(IF(AND((IF$33-IF38-INDEX(Sheep!$V$358:$V$365,IF37,1))&gt;(IF$33-IG$33),(IF$33-IF38-INDEX(Sheep!$V$358:$V$365,IF37,1))&lt;=0),"Scan-"  &amp;IF37,""),"")
&amp;IFERROR(IF(AND((IF$33-IF38-150                                                                            )&gt;(IF$33-IG$33),(IF$33-IF38-150                                                                             )&lt;=0),"Birth-" &amp;IF37,""),"")
&amp;IFERROR(IF(AND((IF$33-IF38-150-Sheep!$R$351                                           )&gt;(IF$33-IG$33),(IF$33-IF38-150-Sheep!$R$351                                            )&lt;=0),"Wean-"&amp;IF37,""),"")
&amp;IFERROR(IF(AND((IF$33-IF38-150-Sheep!$R$352                                           )&gt;(IF$33-IG$33),(IF$33-IF38-150-Sheep!$R$352                                            )&lt;=0),"Alt1-"   &amp;IF37,""),"")
&amp;IFERROR(IF(AND((IF$33-IF38-150-Sheep!$R$353                                           )&gt;(IF$33-IG$33),(IF$33-IF38-150-Sheep!$R$353                                            )&lt;=0),"Alt2-"   &amp;IF37,""),"")</f>
        <v/>
      </c>
      <c r="IG39" s="274" t="str">
        <f xml:space="preserve">                    IF(AND((IG$33                                  -Sheep!$N$249                               )&gt;(IG$33-IH$33),(IG$33                                  -Sheep!$N$249                                )&lt;=0),"Born","")
&amp;                   IF(AND((IG$33-Sheep!$R$351-Sheep!$N$249                                )&gt;(IG$33-IH$33),(IG$33-Sheep!$R$351-Sheep!$N$249                                )&lt;=0),"WeanStd","")
&amp;                   IF(AND((IG$33-Sheep!$R$352-Sheep!$N$249                                )&gt;(IG$33-IH$33),(IG$33-Sheep!$R$352-Sheep!$N$249                                )&lt;=0),"WeanAlt1","")
&amp;                   IF(AND((IG$33-Sheep!$R$353-Sheep!$N$249                                )&gt;(IG$33-IH$33),(IG$33-Sheep!$R$353-Sheep!$N$249                                )&lt;=0),"WeanAlt2","")
&amp;IFERROR(IF(AND((IG$33-IG38                                                                                     )&gt;(IG$33-IH$33),(IG$33-IG38                                                                                     )&lt;=0),"Join-"    &amp;IG37,""),"")
&amp;IFERROR(IF(AND((IG$33-IG38-INDEX(Sheep!$V$358:$V$365,IG37,1))&gt;(IG$33-IH$33),(IG$33-IG38-INDEX(Sheep!$V$358:$V$365,IG37,1))&lt;=0),"Scan-"  &amp;IG37,""),"")
&amp;IFERROR(IF(AND((IG$33-IG38-150                                                                            )&gt;(IG$33-IH$33),(IG$33-IG38-150                                                                             )&lt;=0),"Birth-" &amp;IG37,""),"")
&amp;IFERROR(IF(AND((IG$33-IG38-150-Sheep!$R$351                                           )&gt;(IG$33-IH$33),(IG$33-IG38-150-Sheep!$R$351                                            )&lt;=0),"Wean-"&amp;IG37,""),"")
&amp;IFERROR(IF(AND((IG$33-IG38-150-Sheep!$R$352                                           )&gt;(IG$33-IH$33),(IG$33-IG38-150-Sheep!$R$352                                            )&lt;=0),"Alt1-"   &amp;IG37,""),"")
&amp;IFERROR(IF(AND((IG$33-IG38-150-Sheep!$R$353                                           )&gt;(IG$33-IH$33),(IG$33-IG38-150-Sheep!$R$353                                            )&lt;=0),"Alt2-"   &amp;IG37,""),"")</f>
        <v/>
      </c>
      <c r="IH39" s="274" t="str">
        <f xml:space="preserve">                    IF(AND((IH$33                                  -Sheep!$N$249                               )&gt;(IH$33-II$33),(IH$33                                  -Sheep!$N$249                                )&lt;=0),"Born","")
&amp;                   IF(AND((IH$33-Sheep!$R$351-Sheep!$N$249                                )&gt;(IH$33-II$33),(IH$33-Sheep!$R$351-Sheep!$N$249                                )&lt;=0),"WeanStd","")
&amp;                   IF(AND((IH$33-Sheep!$R$352-Sheep!$N$249                                )&gt;(IH$33-II$33),(IH$33-Sheep!$R$352-Sheep!$N$249                                )&lt;=0),"WeanAlt1","")
&amp;                   IF(AND((IH$33-Sheep!$R$353-Sheep!$N$249                                )&gt;(IH$33-II$33),(IH$33-Sheep!$R$353-Sheep!$N$249                                )&lt;=0),"WeanAlt2","")
&amp;IFERROR(IF(AND((IH$33-IH38                                                                                     )&gt;(IH$33-II$33),(IH$33-IH38                                                                                     )&lt;=0),"Join-"    &amp;IH37,""),"")
&amp;IFERROR(IF(AND((IH$33-IH38-INDEX(Sheep!$V$358:$V$365,IH37,1))&gt;(IH$33-II$33),(IH$33-IH38-INDEX(Sheep!$V$358:$V$365,IH37,1))&lt;=0),"Scan-"  &amp;IH37,""),"")
&amp;IFERROR(IF(AND((IH$33-IH38-150                                                                            )&gt;(IH$33-II$33),(IH$33-IH38-150                                                                             )&lt;=0),"Birth-" &amp;IH37,""),"")
&amp;IFERROR(IF(AND((IH$33-IH38-150-Sheep!$R$351                                           )&gt;(IH$33-II$33),(IH$33-IH38-150-Sheep!$R$351                                            )&lt;=0),"Wean-"&amp;IH37,""),"")
&amp;IFERROR(IF(AND((IH$33-IH38-150-Sheep!$R$352                                           )&gt;(IH$33-II$33),(IH$33-IH38-150-Sheep!$R$352                                            )&lt;=0),"Alt1-"   &amp;IH37,""),"")
&amp;IFERROR(IF(AND((IH$33-IH38-150-Sheep!$R$353                                           )&gt;(IH$33-II$33),(IH$33-IH38-150-Sheep!$R$353                                            )&lt;=0),"Alt2-"   &amp;IH37,""),"")</f>
        <v/>
      </c>
      <c r="II39" s="274" t="str">
        <f xml:space="preserve">                    IF(AND((II$33                                  -Sheep!$N$249                               )&gt;(II$33-IJ$33),(II$33                                  -Sheep!$N$249                                )&lt;=0),"Born","")
&amp;                   IF(AND((II$33-Sheep!$R$351-Sheep!$N$249                                )&gt;(II$33-IJ$33),(II$33-Sheep!$R$351-Sheep!$N$249                                )&lt;=0),"WeanStd","")
&amp;                   IF(AND((II$33-Sheep!$R$352-Sheep!$N$249                                )&gt;(II$33-IJ$33),(II$33-Sheep!$R$352-Sheep!$N$249                                )&lt;=0),"WeanAlt1","")
&amp;                   IF(AND((II$33-Sheep!$R$353-Sheep!$N$249                                )&gt;(II$33-IJ$33),(II$33-Sheep!$R$353-Sheep!$N$249                                )&lt;=0),"WeanAlt2","")
&amp;IFERROR(IF(AND((II$33-II38                                                                                     )&gt;(II$33-IJ$33),(II$33-II38                                                                                     )&lt;=0),"Join-"    &amp;II37,""),"")
&amp;IFERROR(IF(AND((II$33-II38-INDEX(Sheep!$V$358:$V$365,II37,1))&gt;(II$33-IJ$33),(II$33-II38-INDEX(Sheep!$V$358:$V$365,II37,1))&lt;=0),"Scan-"  &amp;II37,""),"")
&amp;IFERROR(IF(AND((II$33-II38-150                                                                            )&gt;(II$33-IJ$33),(II$33-II38-150                                                                             )&lt;=0),"Birth-" &amp;II37,""),"")
&amp;IFERROR(IF(AND((II$33-II38-150-Sheep!$R$351                                           )&gt;(II$33-IJ$33),(II$33-II38-150-Sheep!$R$351                                            )&lt;=0),"Wean-"&amp;II37,""),"")
&amp;IFERROR(IF(AND((II$33-II38-150-Sheep!$R$352                                           )&gt;(II$33-IJ$33),(II$33-II38-150-Sheep!$R$352                                            )&lt;=0),"Alt1-"   &amp;II37,""),"")
&amp;IFERROR(IF(AND((II$33-II38-150-Sheep!$R$353                                           )&gt;(II$33-IJ$33),(II$33-II38-150-Sheep!$R$353                                            )&lt;=0),"Alt2-"   &amp;II37,""),"")</f>
        <v>Birth-4</v>
      </c>
      <c r="IJ39" s="274" t="str">
        <f xml:space="preserve">                    IF(AND((IJ$33                                  -Sheep!$N$249                               )&gt;(IJ$33-IK$33),(IJ$33                                  -Sheep!$N$249                                )&lt;=0),"Born","")
&amp;                   IF(AND((IJ$33-Sheep!$R$351-Sheep!$N$249                                )&gt;(IJ$33-IK$33),(IJ$33-Sheep!$R$351-Sheep!$N$249                                )&lt;=0),"WeanStd","")
&amp;                   IF(AND((IJ$33-Sheep!$R$352-Sheep!$N$249                                )&gt;(IJ$33-IK$33),(IJ$33-Sheep!$R$352-Sheep!$N$249                                )&lt;=0),"WeanAlt1","")
&amp;                   IF(AND((IJ$33-Sheep!$R$353-Sheep!$N$249                                )&gt;(IJ$33-IK$33),(IJ$33-Sheep!$R$353-Sheep!$N$249                                )&lt;=0),"WeanAlt2","")
&amp;IFERROR(IF(AND((IJ$33-IJ38                                                                                     )&gt;(IJ$33-IK$33),(IJ$33-IJ38                                                                                     )&lt;=0),"Join-"    &amp;IJ37,""),"")
&amp;IFERROR(IF(AND((IJ$33-IJ38-INDEX(Sheep!$V$358:$V$365,IJ37,1))&gt;(IJ$33-IK$33),(IJ$33-IJ38-INDEX(Sheep!$V$358:$V$365,IJ37,1))&lt;=0),"Scan-"  &amp;IJ37,""),"")
&amp;IFERROR(IF(AND((IJ$33-IJ38-150                                                                            )&gt;(IJ$33-IK$33),(IJ$33-IJ38-150                                                                             )&lt;=0),"Birth-" &amp;IJ37,""),"")
&amp;IFERROR(IF(AND((IJ$33-IJ38-150-Sheep!$R$351                                           )&gt;(IJ$33-IK$33),(IJ$33-IJ38-150-Sheep!$R$351                                            )&lt;=0),"Wean-"&amp;IJ37,""),"")
&amp;IFERROR(IF(AND((IJ$33-IJ38-150-Sheep!$R$352                                           )&gt;(IJ$33-IK$33),(IJ$33-IJ38-150-Sheep!$R$352                                            )&lt;=0),"Alt1-"   &amp;IJ37,""),"")
&amp;IFERROR(IF(AND((IJ$33-IJ38-150-Sheep!$R$353                                           )&gt;(IJ$33-IK$33),(IJ$33-IJ38-150-Sheep!$R$353                                            )&lt;=0),"Alt2-"   &amp;IJ37,""),"")</f>
        <v/>
      </c>
      <c r="IK39" s="274" t="str">
        <f xml:space="preserve">                    IF(AND((IK$33                                  -Sheep!$N$249                               )&gt;(IK$33-IL$33),(IK$33                                  -Sheep!$N$249                                )&lt;=0),"Born","")
&amp;                   IF(AND((IK$33-Sheep!$R$351-Sheep!$N$249                                )&gt;(IK$33-IL$33),(IK$33-Sheep!$R$351-Sheep!$N$249                                )&lt;=0),"WeanStd","")
&amp;                   IF(AND((IK$33-Sheep!$R$352-Sheep!$N$249                                )&gt;(IK$33-IL$33),(IK$33-Sheep!$R$352-Sheep!$N$249                                )&lt;=0),"WeanAlt1","")
&amp;                   IF(AND((IK$33-Sheep!$R$353-Sheep!$N$249                                )&gt;(IK$33-IL$33),(IK$33-Sheep!$R$353-Sheep!$N$249                                )&lt;=0),"WeanAlt2","")
&amp;IFERROR(IF(AND((IK$33-IK38                                                                                     )&gt;(IK$33-IL$33),(IK$33-IK38                                                                                     )&lt;=0),"Join-"    &amp;IK37,""),"")
&amp;IFERROR(IF(AND((IK$33-IK38-INDEX(Sheep!$V$358:$V$365,IK37,1))&gt;(IK$33-IL$33),(IK$33-IK38-INDEX(Sheep!$V$358:$V$365,IK37,1))&lt;=0),"Scan-"  &amp;IK37,""),"")
&amp;IFERROR(IF(AND((IK$33-IK38-150                                                                            )&gt;(IK$33-IL$33),(IK$33-IK38-150                                                                             )&lt;=0),"Birth-" &amp;IK37,""),"")
&amp;IFERROR(IF(AND((IK$33-IK38-150-Sheep!$R$351                                           )&gt;(IK$33-IL$33),(IK$33-IK38-150-Sheep!$R$351                                            )&lt;=0),"Wean-"&amp;IK37,""),"")
&amp;IFERROR(IF(AND((IK$33-IK38-150-Sheep!$R$352                                           )&gt;(IK$33-IL$33),(IK$33-IK38-150-Sheep!$R$352                                            )&lt;=0),"Alt1-"   &amp;IK37,""),"")
&amp;IFERROR(IF(AND((IK$33-IK38-150-Sheep!$R$353                                           )&gt;(IK$33-IL$33),(IK$33-IK38-150-Sheep!$R$353                                            )&lt;=0),"Alt2-"   &amp;IK37,""),"")</f>
        <v/>
      </c>
      <c r="IL39" s="274" t="str">
        <f xml:space="preserve">                    IF(AND((IL$33                                  -Sheep!$N$249                               )&gt;(IL$33-IM$33),(IL$33                                  -Sheep!$N$249                                )&lt;=0),"Born","")
&amp;                   IF(AND((IL$33-Sheep!$R$351-Sheep!$N$249                                )&gt;(IL$33-IM$33),(IL$33-Sheep!$R$351-Sheep!$N$249                                )&lt;=0),"WeanStd","")
&amp;                   IF(AND((IL$33-Sheep!$R$352-Sheep!$N$249                                )&gt;(IL$33-IM$33),(IL$33-Sheep!$R$352-Sheep!$N$249                                )&lt;=0),"WeanAlt1","")
&amp;                   IF(AND((IL$33-Sheep!$R$353-Sheep!$N$249                                )&gt;(IL$33-IM$33),(IL$33-Sheep!$R$353-Sheep!$N$249                                )&lt;=0),"WeanAlt2","")
&amp;IFERROR(IF(AND((IL$33-IL38                                                                                     )&gt;(IL$33-IM$33),(IL$33-IL38                                                                                     )&lt;=0),"Join-"    &amp;IL37,""),"")
&amp;IFERROR(IF(AND((IL$33-IL38-INDEX(Sheep!$V$358:$V$365,IL37,1))&gt;(IL$33-IM$33),(IL$33-IL38-INDEX(Sheep!$V$358:$V$365,IL37,1))&lt;=0),"Scan-"  &amp;IL37,""),"")
&amp;IFERROR(IF(AND((IL$33-IL38-150                                                                            )&gt;(IL$33-IM$33),(IL$33-IL38-150                                                                             )&lt;=0),"Birth-" &amp;IL37,""),"")
&amp;IFERROR(IF(AND((IL$33-IL38-150-Sheep!$R$351                                           )&gt;(IL$33-IM$33),(IL$33-IL38-150-Sheep!$R$351                                            )&lt;=0),"Wean-"&amp;IL37,""),"")
&amp;IFERROR(IF(AND((IL$33-IL38-150-Sheep!$R$352                                           )&gt;(IL$33-IM$33),(IL$33-IL38-150-Sheep!$R$352                                            )&lt;=0),"Alt1-"   &amp;IL37,""),"")
&amp;IFERROR(IF(AND((IL$33-IL38-150-Sheep!$R$353                                           )&gt;(IL$33-IM$33),(IL$33-IL38-150-Sheep!$R$353                                            )&lt;=0),"Alt2-"   &amp;IL37,""),"")</f>
        <v/>
      </c>
      <c r="IM39" s="274" t="str">
        <f xml:space="preserve">                    IF(AND((IM$33                                  -Sheep!$N$249                               )&gt;(IM$33-IN$33),(IM$33                                  -Sheep!$N$249                                )&lt;=0),"Born","")
&amp;                   IF(AND((IM$33-Sheep!$R$351-Sheep!$N$249                                )&gt;(IM$33-IN$33),(IM$33-Sheep!$R$351-Sheep!$N$249                                )&lt;=0),"WeanStd","")
&amp;                   IF(AND((IM$33-Sheep!$R$352-Sheep!$N$249                                )&gt;(IM$33-IN$33),(IM$33-Sheep!$R$352-Sheep!$N$249                                )&lt;=0),"WeanAlt1","")
&amp;                   IF(AND((IM$33-Sheep!$R$353-Sheep!$N$249                                )&gt;(IM$33-IN$33),(IM$33-Sheep!$R$353-Sheep!$N$249                                )&lt;=0),"WeanAlt2","")
&amp;IFERROR(IF(AND((IM$33-IM38                                                                                     )&gt;(IM$33-IN$33),(IM$33-IM38                                                                                     )&lt;=0),"Join-"    &amp;IM37,""),"")
&amp;IFERROR(IF(AND((IM$33-IM38-INDEX(Sheep!$V$358:$V$365,IM37,1))&gt;(IM$33-IN$33),(IM$33-IM38-INDEX(Sheep!$V$358:$V$365,IM37,1))&lt;=0),"Scan-"  &amp;IM37,""),"")
&amp;IFERROR(IF(AND((IM$33-IM38-150                                                                            )&gt;(IM$33-IN$33),(IM$33-IM38-150                                                                             )&lt;=0),"Birth-" &amp;IM37,""),"")
&amp;IFERROR(IF(AND((IM$33-IM38-150-Sheep!$R$351                                           )&gt;(IM$33-IN$33),(IM$33-IM38-150-Sheep!$R$351                                            )&lt;=0),"Wean-"&amp;IM37,""),"")
&amp;IFERROR(IF(AND((IM$33-IM38-150-Sheep!$R$352                                           )&gt;(IM$33-IN$33),(IM$33-IM38-150-Sheep!$R$352                                            )&lt;=0),"Alt1-"   &amp;IM37,""),"")
&amp;IFERROR(IF(AND((IM$33-IM38-150-Sheep!$R$353                                           )&gt;(IM$33-IN$33),(IM$33-IM38-150-Sheep!$R$353                                            )&lt;=0),"Alt2-"   &amp;IM37,""),"")</f>
        <v/>
      </c>
      <c r="IN39" s="274" t="str">
        <f xml:space="preserve">                    IF(AND((IN$33                                  -Sheep!$N$249                               )&gt;(IN$33-IO$33),(IN$33                                  -Sheep!$N$249                                )&lt;=0),"Born","")
&amp;                   IF(AND((IN$33-Sheep!$R$351-Sheep!$N$249                                )&gt;(IN$33-IO$33),(IN$33-Sheep!$R$351-Sheep!$N$249                                )&lt;=0),"WeanStd","")
&amp;                   IF(AND((IN$33-Sheep!$R$352-Sheep!$N$249                                )&gt;(IN$33-IO$33),(IN$33-Sheep!$R$352-Sheep!$N$249                                )&lt;=0),"WeanAlt1","")
&amp;                   IF(AND((IN$33-Sheep!$R$353-Sheep!$N$249                                )&gt;(IN$33-IO$33),(IN$33-Sheep!$R$353-Sheep!$N$249                                )&lt;=0),"WeanAlt2","")
&amp;IFERROR(IF(AND((IN$33-IN38                                                                                     )&gt;(IN$33-IO$33),(IN$33-IN38                                                                                     )&lt;=0),"Join-"    &amp;IN37,""),"")
&amp;IFERROR(IF(AND((IN$33-IN38-INDEX(Sheep!$V$358:$V$365,IN37,1))&gt;(IN$33-IO$33),(IN$33-IN38-INDEX(Sheep!$V$358:$V$365,IN37,1))&lt;=0),"Scan-"  &amp;IN37,""),"")
&amp;IFERROR(IF(AND((IN$33-IN38-150                                                                            )&gt;(IN$33-IO$33),(IN$33-IN38-150                                                                             )&lt;=0),"Birth-" &amp;IN37,""),"")
&amp;IFERROR(IF(AND((IN$33-IN38-150-Sheep!$R$351                                           )&gt;(IN$33-IO$33),(IN$33-IN38-150-Sheep!$R$351                                            )&lt;=0),"Wean-"&amp;IN37,""),"")
&amp;IFERROR(IF(AND((IN$33-IN38-150-Sheep!$R$352                                           )&gt;(IN$33-IO$33),(IN$33-IN38-150-Sheep!$R$352                                            )&lt;=0),"Alt1-"   &amp;IN37,""),"")
&amp;IFERROR(IF(AND((IN$33-IN38-150-Sheep!$R$353                                           )&gt;(IN$33-IO$33),(IN$33-IN38-150-Sheep!$R$353                                            )&lt;=0),"Alt2-"   &amp;IN37,""),"")</f>
        <v/>
      </c>
      <c r="IO39" s="274" t="str">
        <f xml:space="preserve">                    IF(AND((IO$33                                  -Sheep!$N$249                               )&gt;(IO$33-IP$33),(IO$33                                  -Sheep!$N$249                                )&lt;=0),"Born","")
&amp;                   IF(AND((IO$33-Sheep!$R$351-Sheep!$N$249                                )&gt;(IO$33-IP$33),(IO$33-Sheep!$R$351-Sheep!$N$249                                )&lt;=0),"WeanStd","")
&amp;                   IF(AND((IO$33-Sheep!$R$352-Sheep!$N$249                                )&gt;(IO$33-IP$33),(IO$33-Sheep!$R$352-Sheep!$N$249                                )&lt;=0),"WeanAlt1","")
&amp;                   IF(AND((IO$33-Sheep!$R$353-Sheep!$N$249                                )&gt;(IO$33-IP$33),(IO$33-Sheep!$R$353-Sheep!$N$249                                )&lt;=0),"WeanAlt2","")
&amp;IFERROR(IF(AND((IO$33-IO38                                                                                     )&gt;(IO$33-IP$33),(IO$33-IO38                                                                                     )&lt;=0),"Join-"    &amp;IO37,""),"")
&amp;IFERROR(IF(AND((IO$33-IO38-INDEX(Sheep!$V$358:$V$365,IO37,1))&gt;(IO$33-IP$33),(IO$33-IO38-INDEX(Sheep!$V$358:$V$365,IO37,1))&lt;=0),"Scan-"  &amp;IO37,""),"")
&amp;IFERROR(IF(AND((IO$33-IO38-150                                                                            )&gt;(IO$33-IP$33),(IO$33-IO38-150                                                                             )&lt;=0),"Birth-" &amp;IO37,""),"")
&amp;IFERROR(IF(AND((IO$33-IO38-150-Sheep!$R$351                                           )&gt;(IO$33-IP$33),(IO$33-IO38-150-Sheep!$R$351                                            )&lt;=0),"Wean-"&amp;IO37,""),"")
&amp;IFERROR(IF(AND((IO$33-IO38-150-Sheep!$R$352                                           )&gt;(IO$33-IP$33),(IO$33-IO38-150-Sheep!$R$352                                            )&lt;=0),"Alt1-"   &amp;IO37,""),"")
&amp;IFERROR(IF(AND((IO$33-IO38-150-Sheep!$R$353                                           )&gt;(IO$33-IP$33),(IO$33-IO38-150-Sheep!$R$353                                            )&lt;=0),"Alt2-"   &amp;IO37,""),"")</f>
        <v/>
      </c>
      <c r="IP39" s="274" t="str">
        <f xml:space="preserve">                    IF(AND((IP$33                                  -Sheep!$N$249                               )&gt;(IP$33-IQ$33),(IP$33                                  -Sheep!$N$249                                )&lt;=0),"Born","")
&amp;                   IF(AND((IP$33-Sheep!$R$351-Sheep!$N$249                                )&gt;(IP$33-IQ$33),(IP$33-Sheep!$R$351-Sheep!$N$249                                )&lt;=0),"WeanStd","")
&amp;                   IF(AND((IP$33-Sheep!$R$352-Sheep!$N$249                                )&gt;(IP$33-IQ$33),(IP$33-Sheep!$R$352-Sheep!$N$249                                )&lt;=0),"WeanAlt1","")
&amp;                   IF(AND((IP$33-Sheep!$R$353-Sheep!$N$249                                )&gt;(IP$33-IQ$33),(IP$33-Sheep!$R$353-Sheep!$N$249                                )&lt;=0),"WeanAlt2","")
&amp;IFERROR(IF(AND((IP$33-IP38                                                                                     )&gt;(IP$33-IQ$33),(IP$33-IP38                                                                                     )&lt;=0),"Join-"    &amp;IP37,""),"")
&amp;IFERROR(IF(AND((IP$33-IP38-INDEX(Sheep!$V$358:$V$365,IP37,1))&gt;(IP$33-IQ$33),(IP$33-IP38-INDEX(Sheep!$V$358:$V$365,IP37,1))&lt;=0),"Scan-"  &amp;IP37,""),"")
&amp;IFERROR(IF(AND((IP$33-IP38-150                                                                            )&gt;(IP$33-IQ$33),(IP$33-IP38-150                                                                             )&lt;=0),"Birth-" &amp;IP37,""),"")
&amp;IFERROR(IF(AND((IP$33-IP38-150-Sheep!$R$351                                           )&gt;(IP$33-IQ$33),(IP$33-IP38-150-Sheep!$R$351                                            )&lt;=0),"Wean-"&amp;IP37,""),"")
&amp;IFERROR(IF(AND((IP$33-IP38-150-Sheep!$R$352                                           )&gt;(IP$33-IQ$33),(IP$33-IP38-150-Sheep!$R$352                                            )&lt;=0),"Alt1-"   &amp;IP37,""),"")
&amp;IFERROR(IF(AND((IP$33-IP38-150-Sheep!$R$353                                           )&gt;(IP$33-IQ$33),(IP$33-IP38-150-Sheep!$R$353                                            )&lt;=0),"Alt2-"   &amp;IP37,""),"")</f>
        <v/>
      </c>
      <c r="IQ39" s="274" t="str">
        <f xml:space="preserve">                    IF(AND((IQ$33                                  -Sheep!$N$249                               )&gt;(IQ$33-IR$33),(IQ$33                                  -Sheep!$N$249                                )&lt;=0),"Born","")
&amp;                   IF(AND((IQ$33-Sheep!$R$351-Sheep!$N$249                                )&gt;(IQ$33-IR$33),(IQ$33-Sheep!$R$351-Sheep!$N$249                                )&lt;=0),"WeanStd","")
&amp;                   IF(AND((IQ$33-Sheep!$R$352-Sheep!$N$249                                )&gt;(IQ$33-IR$33),(IQ$33-Sheep!$R$352-Sheep!$N$249                                )&lt;=0),"WeanAlt1","")
&amp;                   IF(AND((IQ$33-Sheep!$R$353-Sheep!$N$249                                )&gt;(IQ$33-IR$33),(IQ$33-Sheep!$R$353-Sheep!$N$249                                )&lt;=0),"WeanAlt2","")
&amp;IFERROR(IF(AND((IQ$33-IQ38                                                                                     )&gt;(IQ$33-IR$33),(IQ$33-IQ38                                                                                     )&lt;=0),"Join-"    &amp;IQ37,""),"")
&amp;IFERROR(IF(AND((IQ$33-IQ38-INDEX(Sheep!$V$358:$V$365,IQ37,1))&gt;(IQ$33-IR$33),(IQ$33-IQ38-INDEX(Sheep!$V$358:$V$365,IQ37,1))&lt;=0),"Scan-"  &amp;IQ37,""),"")
&amp;IFERROR(IF(AND((IQ$33-IQ38-150                                                                            )&gt;(IQ$33-IR$33),(IQ$33-IQ38-150                                                                             )&lt;=0),"Birth-" &amp;IQ37,""),"")
&amp;IFERROR(IF(AND((IQ$33-IQ38-150-Sheep!$R$351                                           )&gt;(IQ$33-IR$33),(IQ$33-IQ38-150-Sheep!$R$351                                            )&lt;=0),"Wean-"&amp;IQ37,""),"")
&amp;IFERROR(IF(AND((IQ$33-IQ38-150-Sheep!$R$352                                           )&gt;(IQ$33-IR$33),(IQ$33-IQ38-150-Sheep!$R$352                                            )&lt;=0),"Alt1-"   &amp;IQ37,""),"")
&amp;IFERROR(IF(AND((IQ$33-IQ38-150-Sheep!$R$353                                           )&gt;(IQ$33-IR$33),(IQ$33-IQ38-150-Sheep!$R$353                                            )&lt;=0),"Alt2-"   &amp;IQ37,""),"")</f>
        <v/>
      </c>
      <c r="IR39" s="274" t="str">
        <f xml:space="preserve">                    IF(AND((IR$33                                  -Sheep!$N$249                               )&gt;(IR$33-IS$33),(IR$33                                  -Sheep!$N$249                                )&lt;=0),"Born","")
&amp;                   IF(AND((IR$33-Sheep!$R$351-Sheep!$N$249                                )&gt;(IR$33-IS$33),(IR$33-Sheep!$R$351-Sheep!$N$249                                )&lt;=0),"WeanStd","")
&amp;                   IF(AND((IR$33-Sheep!$R$352-Sheep!$N$249                                )&gt;(IR$33-IS$33),(IR$33-Sheep!$R$352-Sheep!$N$249                                )&lt;=0),"WeanAlt1","")
&amp;                   IF(AND((IR$33-Sheep!$R$353-Sheep!$N$249                                )&gt;(IR$33-IS$33),(IR$33-Sheep!$R$353-Sheep!$N$249                                )&lt;=0),"WeanAlt2","")
&amp;IFERROR(IF(AND((IR$33-IR38                                                                                     )&gt;(IR$33-IS$33),(IR$33-IR38                                                                                     )&lt;=0),"Join-"    &amp;IR37,""),"")
&amp;IFERROR(IF(AND((IR$33-IR38-INDEX(Sheep!$V$358:$V$365,IR37,1))&gt;(IR$33-IS$33),(IR$33-IR38-INDEX(Sheep!$V$358:$V$365,IR37,1))&lt;=0),"Scan-"  &amp;IR37,""),"")
&amp;IFERROR(IF(AND((IR$33-IR38-150                                                                            )&gt;(IR$33-IS$33),(IR$33-IR38-150                                                                             )&lt;=0),"Birth-" &amp;IR37,""),"")
&amp;IFERROR(IF(AND((IR$33-IR38-150-Sheep!$R$351                                           )&gt;(IR$33-IS$33),(IR$33-IR38-150-Sheep!$R$351                                            )&lt;=0),"Wean-"&amp;IR37,""),"")
&amp;IFERROR(IF(AND((IR$33-IR38-150-Sheep!$R$352                                           )&gt;(IR$33-IS$33),(IR$33-IR38-150-Sheep!$R$352                                            )&lt;=0),"Alt1-"   &amp;IR37,""),"")
&amp;IFERROR(IF(AND((IR$33-IR38-150-Sheep!$R$353                                           )&gt;(IR$33-IS$33),(IR$33-IR38-150-Sheep!$R$353                                            )&lt;=0),"Alt2-"   &amp;IR37,""),"")</f>
        <v/>
      </c>
      <c r="IS39" s="274" t="str">
        <f xml:space="preserve">                    IF(AND((IS$33                                  -Sheep!$N$249                               )&gt;(IS$33-IT$33),(IS$33                                  -Sheep!$N$249                                )&lt;=0),"Born","")
&amp;                   IF(AND((IS$33-Sheep!$R$351-Sheep!$N$249                                )&gt;(IS$33-IT$33),(IS$33-Sheep!$R$351-Sheep!$N$249                                )&lt;=0),"WeanStd","")
&amp;                   IF(AND((IS$33-Sheep!$R$352-Sheep!$N$249                                )&gt;(IS$33-IT$33),(IS$33-Sheep!$R$352-Sheep!$N$249                                )&lt;=0),"WeanAlt1","")
&amp;                   IF(AND((IS$33-Sheep!$R$353-Sheep!$N$249                                )&gt;(IS$33-IT$33),(IS$33-Sheep!$R$353-Sheep!$N$249                                )&lt;=0),"WeanAlt2","")
&amp;IFERROR(IF(AND((IS$33-IS38                                                                                     )&gt;(IS$33-IT$33),(IS$33-IS38                                                                                     )&lt;=0),"Join-"    &amp;IS37,""),"")
&amp;IFERROR(IF(AND((IS$33-IS38-INDEX(Sheep!$V$358:$V$365,IS37,1))&gt;(IS$33-IT$33),(IS$33-IS38-INDEX(Sheep!$V$358:$V$365,IS37,1))&lt;=0),"Scan-"  &amp;IS37,""),"")
&amp;IFERROR(IF(AND((IS$33-IS38-150                                                                            )&gt;(IS$33-IT$33),(IS$33-IS38-150                                                                             )&lt;=0),"Birth-" &amp;IS37,""),"")
&amp;IFERROR(IF(AND((IS$33-IS38-150-Sheep!$R$351                                           )&gt;(IS$33-IT$33),(IS$33-IS38-150-Sheep!$R$351                                            )&lt;=0),"Wean-"&amp;IS37,""),"")
&amp;IFERROR(IF(AND((IS$33-IS38-150-Sheep!$R$352                                           )&gt;(IS$33-IT$33),(IS$33-IS38-150-Sheep!$R$352                                            )&lt;=0),"Alt1-"   &amp;IS37,""),"")
&amp;IFERROR(IF(AND((IS$33-IS38-150-Sheep!$R$353                                           )&gt;(IS$33-IT$33),(IS$33-IS38-150-Sheep!$R$353                                            )&lt;=0),"Alt2-"   &amp;IS37,""),"")</f>
        <v/>
      </c>
      <c r="IT39" s="274" t="str">
        <f xml:space="preserve">                    IF(AND((IT$33                                  -Sheep!$N$249                               )&gt;(IT$33-IU$33),(IT$33                                  -Sheep!$N$249                                )&lt;=0),"Born","")
&amp;                   IF(AND((IT$33-Sheep!$R$351-Sheep!$N$249                                )&gt;(IT$33-IU$33),(IT$33-Sheep!$R$351-Sheep!$N$249                                )&lt;=0),"WeanStd","")
&amp;                   IF(AND((IT$33-Sheep!$R$352-Sheep!$N$249                                )&gt;(IT$33-IU$33),(IT$33-Sheep!$R$352-Sheep!$N$249                                )&lt;=0),"WeanAlt1","")
&amp;                   IF(AND((IT$33-Sheep!$R$353-Sheep!$N$249                                )&gt;(IT$33-IU$33),(IT$33-Sheep!$R$353-Sheep!$N$249                                )&lt;=0),"WeanAlt2","")
&amp;IFERROR(IF(AND((IT$33-IT38                                                                                     )&gt;(IT$33-IU$33),(IT$33-IT38                                                                                     )&lt;=0),"Join-"    &amp;IT37,""),"")
&amp;IFERROR(IF(AND((IT$33-IT38-INDEX(Sheep!$V$358:$V$365,IT37,1))&gt;(IT$33-IU$33),(IT$33-IT38-INDEX(Sheep!$V$358:$V$365,IT37,1))&lt;=0),"Scan-"  &amp;IT37,""),"")
&amp;IFERROR(IF(AND((IT$33-IT38-150                                                                            )&gt;(IT$33-IU$33),(IT$33-IT38-150                                                                             )&lt;=0),"Birth-" &amp;IT37,""),"")
&amp;IFERROR(IF(AND((IT$33-IT38-150-Sheep!$R$351                                           )&gt;(IT$33-IU$33),(IT$33-IT38-150-Sheep!$R$351                                            )&lt;=0),"Wean-"&amp;IT37,""),"")
&amp;IFERROR(IF(AND((IT$33-IT38-150-Sheep!$R$352                                           )&gt;(IT$33-IU$33),(IT$33-IT38-150-Sheep!$R$352                                            )&lt;=0),"Alt1-"   &amp;IT37,""),"")
&amp;IFERROR(IF(AND((IT$33-IT38-150-Sheep!$R$353                                           )&gt;(IT$33-IU$33),(IT$33-IT38-150-Sheep!$R$353                                            )&lt;=0),"Alt2-"   &amp;IT37,""),"")</f>
        <v/>
      </c>
      <c r="IU39" s="274" t="str">
        <f xml:space="preserve">                    IF(AND((IU$33                                  -Sheep!$N$249                               )&gt;(IU$33-IV$33),(IU$33                                  -Sheep!$N$249                                )&lt;=0),"Born","")
&amp;                   IF(AND((IU$33-Sheep!$R$351-Sheep!$N$249                                )&gt;(IU$33-IV$33),(IU$33-Sheep!$R$351-Sheep!$N$249                                )&lt;=0),"WeanStd","")
&amp;                   IF(AND((IU$33-Sheep!$R$352-Sheep!$N$249                                )&gt;(IU$33-IV$33),(IU$33-Sheep!$R$352-Sheep!$N$249                                )&lt;=0),"WeanAlt1","")
&amp;                   IF(AND((IU$33-Sheep!$R$353-Sheep!$N$249                                )&gt;(IU$33-IV$33),(IU$33-Sheep!$R$353-Sheep!$N$249                                )&lt;=0),"WeanAlt2","")
&amp;IFERROR(IF(AND((IU$33-IU38                                                                                     )&gt;(IU$33-IV$33),(IU$33-IU38                                                                                     )&lt;=0),"Join-"    &amp;IU37,""),"")
&amp;IFERROR(IF(AND((IU$33-IU38-INDEX(Sheep!$V$358:$V$365,IU37,1))&gt;(IU$33-IV$33),(IU$33-IU38-INDEX(Sheep!$V$358:$V$365,IU37,1))&lt;=0),"Scan-"  &amp;IU37,""),"")
&amp;IFERROR(IF(AND((IU$33-IU38-150                                                                            )&gt;(IU$33-IV$33),(IU$33-IU38-150                                                                             )&lt;=0),"Birth-" &amp;IU37,""),"")
&amp;IFERROR(IF(AND((IU$33-IU38-150-Sheep!$R$351                                           )&gt;(IU$33-IV$33),(IU$33-IU38-150-Sheep!$R$351                                            )&lt;=0),"Wean-"&amp;IU37,""),"")
&amp;IFERROR(IF(AND((IU$33-IU38-150-Sheep!$R$352                                           )&gt;(IU$33-IV$33),(IU$33-IU38-150-Sheep!$R$352                                            )&lt;=0),"Alt1-"   &amp;IU37,""),"")
&amp;IFERROR(IF(AND((IU$33-IU38-150-Sheep!$R$353                                           )&gt;(IU$33-IV$33),(IU$33-IU38-150-Sheep!$R$353                                            )&lt;=0),"Alt2-"   &amp;IU37,""),"")</f>
        <v/>
      </c>
      <c r="IV39" s="274" t="str">
        <f xml:space="preserve">                    IF(AND((IV$33                                  -Sheep!$N$249                               )&gt;(IV$33-IW$33),(IV$33                                  -Sheep!$N$249                                )&lt;=0),"Born","")
&amp;                   IF(AND((IV$33-Sheep!$R$351-Sheep!$N$249                                )&gt;(IV$33-IW$33),(IV$33-Sheep!$R$351-Sheep!$N$249                                )&lt;=0),"WeanStd","")
&amp;                   IF(AND((IV$33-Sheep!$R$352-Sheep!$N$249                                )&gt;(IV$33-IW$33),(IV$33-Sheep!$R$352-Sheep!$N$249                                )&lt;=0),"WeanAlt1","")
&amp;                   IF(AND((IV$33-Sheep!$R$353-Sheep!$N$249                                )&gt;(IV$33-IW$33),(IV$33-Sheep!$R$353-Sheep!$N$249                                )&lt;=0),"WeanAlt2","")
&amp;IFERROR(IF(AND((IV$33-IV38                                                                                     )&gt;(IV$33-IW$33),(IV$33-IV38                                                                                     )&lt;=0),"Join-"    &amp;IV37,""),"")
&amp;IFERROR(IF(AND((IV$33-IV38-INDEX(Sheep!$V$358:$V$365,IV37,1))&gt;(IV$33-IW$33),(IV$33-IV38-INDEX(Sheep!$V$358:$V$365,IV37,1))&lt;=0),"Scan-"  &amp;IV37,""),"")
&amp;IFERROR(IF(AND((IV$33-IV38-150                                                                            )&gt;(IV$33-IW$33),(IV$33-IV38-150                                                                             )&lt;=0),"Birth-" &amp;IV37,""),"")
&amp;IFERROR(IF(AND((IV$33-IV38-150-Sheep!$R$351                                           )&gt;(IV$33-IW$33),(IV$33-IV38-150-Sheep!$R$351                                            )&lt;=0),"Wean-"&amp;IV37,""),"")
&amp;IFERROR(IF(AND((IV$33-IV38-150-Sheep!$R$352                                           )&gt;(IV$33-IW$33),(IV$33-IV38-150-Sheep!$R$352                                            )&lt;=0),"Alt1-"   &amp;IV37,""),"")
&amp;IFERROR(IF(AND((IV$33-IV38-150-Sheep!$R$353                                           )&gt;(IV$33-IW$33),(IV$33-IV38-150-Sheep!$R$353                                            )&lt;=0),"Alt2-"   &amp;IV37,""),"")</f>
        <v>Wean-4</v>
      </c>
      <c r="IW39" s="274" t="str">
        <f xml:space="preserve">                    IF(AND((IW$33                                  -Sheep!$N$249                               )&gt;(IW$33-IX$33),(IW$33                                  -Sheep!$N$249                                )&lt;=0),"Born","")
&amp;                   IF(AND((IW$33-Sheep!$R$351-Sheep!$N$249                                )&gt;(IW$33-IX$33),(IW$33-Sheep!$R$351-Sheep!$N$249                                )&lt;=0),"WeanStd","")
&amp;                   IF(AND((IW$33-Sheep!$R$352-Sheep!$N$249                                )&gt;(IW$33-IX$33),(IW$33-Sheep!$R$352-Sheep!$N$249                                )&lt;=0),"WeanAlt1","")
&amp;                   IF(AND((IW$33-Sheep!$R$353-Sheep!$N$249                                )&gt;(IW$33-IX$33),(IW$33-Sheep!$R$353-Sheep!$N$249                                )&lt;=0),"WeanAlt2","")
&amp;IFERROR(IF(AND((IW$33-IW38                                                                                     )&gt;(IW$33-IX$33),(IW$33-IW38                                                                                     )&lt;=0),"Join-"    &amp;IW37,""),"")
&amp;IFERROR(IF(AND((IW$33-IW38-INDEX(Sheep!$V$358:$V$365,IW37,1))&gt;(IW$33-IX$33),(IW$33-IW38-INDEX(Sheep!$V$358:$V$365,IW37,1))&lt;=0),"Scan-"  &amp;IW37,""),"")
&amp;IFERROR(IF(AND((IW$33-IW38-150                                                                            )&gt;(IW$33-IX$33),(IW$33-IW38-150                                                                             )&lt;=0),"Birth-" &amp;IW37,""),"")
&amp;IFERROR(IF(AND((IW$33-IW38-150-Sheep!$R$351                                           )&gt;(IW$33-IX$33),(IW$33-IW38-150-Sheep!$R$351                                            )&lt;=0),"Wean-"&amp;IW37,""),"")
&amp;IFERROR(IF(AND((IW$33-IW38-150-Sheep!$R$352                                           )&gt;(IW$33-IX$33),(IW$33-IW38-150-Sheep!$R$352                                            )&lt;=0),"Alt1-"   &amp;IW37,""),"")
&amp;IFERROR(IF(AND((IW$33-IW38-150-Sheep!$R$353                                           )&gt;(IW$33-IX$33),(IW$33-IW38-150-Sheep!$R$353                                            )&lt;=0),"Alt2-"   &amp;IW37,""),"")</f>
        <v/>
      </c>
      <c r="IX39" s="274" t="str">
        <f xml:space="preserve">                    IF(AND((IX$33                                  -Sheep!$N$249                               )&gt;(IX$33-IY$33),(IX$33                                  -Sheep!$N$249                                )&lt;=0),"Born","")
&amp;                   IF(AND((IX$33-Sheep!$R$351-Sheep!$N$249                                )&gt;(IX$33-IY$33),(IX$33-Sheep!$R$351-Sheep!$N$249                                )&lt;=0),"WeanStd","")
&amp;                   IF(AND((IX$33-Sheep!$R$352-Sheep!$N$249                                )&gt;(IX$33-IY$33),(IX$33-Sheep!$R$352-Sheep!$N$249                                )&lt;=0),"WeanAlt1","")
&amp;                   IF(AND((IX$33-Sheep!$R$353-Sheep!$N$249                                )&gt;(IX$33-IY$33),(IX$33-Sheep!$R$353-Sheep!$N$249                                )&lt;=0),"WeanAlt2","")
&amp;IFERROR(IF(AND((IX$33-IX38                                                                                     )&gt;(IX$33-IY$33),(IX$33-IX38                                                                                     )&lt;=0),"Join-"    &amp;IX37,""),"")
&amp;IFERROR(IF(AND((IX$33-IX38-INDEX(Sheep!$V$358:$V$365,IX37,1))&gt;(IX$33-IY$33),(IX$33-IX38-INDEX(Sheep!$V$358:$V$365,IX37,1))&lt;=0),"Scan-"  &amp;IX37,""),"")
&amp;IFERROR(IF(AND((IX$33-IX38-150                                                                            )&gt;(IX$33-IY$33),(IX$33-IX38-150                                                                             )&lt;=0),"Birth-" &amp;IX37,""),"")
&amp;IFERROR(IF(AND((IX$33-IX38-150-Sheep!$R$351                                           )&gt;(IX$33-IY$33),(IX$33-IX38-150-Sheep!$R$351                                            )&lt;=0),"Wean-"&amp;IX37,""),"")
&amp;IFERROR(IF(AND((IX$33-IX38-150-Sheep!$R$352                                           )&gt;(IX$33-IY$33),(IX$33-IX38-150-Sheep!$R$352                                            )&lt;=0),"Alt1-"   &amp;IX37,""),"")
&amp;IFERROR(IF(AND((IX$33-IX38-150-Sheep!$R$353                                           )&gt;(IX$33-IY$33),(IX$33-IX38-150-Sheep!$R$353                                            )&lt;=0),"Alt2-"   &amp;IX37,""),"")</f>
        <v/>
      </c>
      <c r="IY39" s="274" t="str">
        <f xml:space="preserve">                    IF(AND((IY$33                                  -Sheep!$N$249                               )&gt;(IY$33-IZ$33),(IY$33                                  -Sheep!$N$249                                )&lt;=0),"Born","")
&amp;                   IF(AND((IY$33-Sheep!$R$351-Sheep!$N$249                                )&gt;(IY$33-IZ$33),(IY$33-Sheep!$R$351-Sheep!$N$249                                )&lt;=0),"WeanStd","")
&amp;                   IF(AND((IY$33-Sheep!$R$352-Sheep!$N$249                                )&gt;(IY$33-IZ$33),(IY$33-Sheep!$R$352-Sheep!$N$249                                )&lt;=0),"WeanAlt1","")
&amp;                   IF(AND((IY$33-Sheep!$R$353-Sheep!$N$249                                )&gt;(IY$33-IZ$33),(IY$33-Sheep!$R$353-Sheep!$N$249                                )&lt;=0),"WeanAlt2","")
&amp;IFERROR(IF(AND((IY$33-IY38                                                                                     )&gt;(IY$33-IZ$33),(IY$33-IY38                                                                                     )&lt;=0),"Join-"    &amp;IY37,""),"")
&amp;IFERROR(IF(AND((IY$33-IY38-INDEX(Sheep!$V$358:$V$365,IY37,1))&gt;(IY$33-IZ$33),(IY$33-IY38-INDEX(Sheep!$V$358:$V$365,IY37,1))&lt;=0),"Scan-"  &amp;IY37,""),"")
&amp;IFERROR(IF(AND((IY$33-IY38-150                                                                            )&gt;(IY$33-IZ$33),(IY$33-IY38-150                                                                             )&lt;=0),"Birth-" &amp;IY37,""),"")
&amp;IFERROR(IF(AND((IY$33-IY38-150-Sheep!$R$351                                           )&gt;(IY$33-IZ$33),(IY$33-IY38-150-Sheep!$R$351                                            )&lt;=0),"Wean-"&amp;IY37,""),"")
&amp;IFERROR(IF(AND((IY$33-IY38-150-Sheep!$R$352                                           )&gt;(IY$33-IZ$33),(IY$33-IY38-150-Sheep!$R$352                                            )&lt;=0),"Alt1-"   &amp;IY37,""),"")
&amp;IFERROR(IF(AND((IY$33-IY38-150-Sheep!$R$353                                           )&gt;(IY$33-IZ$33),(IY$33-IY38-150-Sheep!$R$353                                            )&lt;=0),"Alt2-"   &amp;IY37,""),"")</f>
        <v/>
      </c>
      <c r="IZ39" s="274" t="str">
        <f xml:space="preserve">                    IF(AND((IZ$33                                  -Sheep!$N$249                               )&gt;(IZ$33-JA$33),(IZ$33                                  -Sheep!$N$249                                )&lt;=0),"Born","")
&amp;                   IF(AND((IZ$33-Sheep!$R$351-Sheep!$N$249                                )&gt;(IZ$33-JA$33),(IZ$33-Sheep!$R$351-Sheep!$N$249                                )&lt;=0),"WeanStd","")
&amp;                   IF(AND((IZ$33-Sheep!$R$352-Sheep!$N$249                                )&gt;(IZ$33-JA$33),(IZ$33-Sheep!$R$352-Sheep!$N$249                                )&lt;=0),"WeanAlt1","")
&amp;                   IF(AND((IZ$33-Sheep!$R$353-Sheep!$N$249                                )&gt;(IZ$33-JA$33),(IZ$33-Sheep!$R$353-Sheep!$N$249                                )&lt;=0),"WeanAlt2","")
&amp;IFERROR(IF(AND((IZ$33-IZ38                                                                                     )&gt;(IZ$33-JA$33),(IZ$33-IZ38                                                                                     )&lt;=0),"Join-"    &amp;IZ37,""),"")
&amp;IFERROR(IF(AND((IZ$33-IZ38-INDEX(Sheep!$V$358:$V$365,IZ37,1))&gt;(IZ$33-JA$33),(IZ$33-IZ38-INDEX(Sheep!$V$358:$V$365,IZ37,1))&lt;=0),"Scan-"  &amp;IZ37,""),"")
&amp;IFERROR(IF(AND((IZ$33-IZ38-150                                                                            )&gt;(IZ$33-JA$33),(IZ$33-IZ38-150                                                                             )&lt;=0),"Birth-" &amp;IZ37,""),"")
&amp;IFERROR(IF(AND((IZ$33-IZ38-150-Sheep!$R$351                                           )&gt;(IZ$33-JA$33),(IZ$33-IZ38-150-Sheep!$R$351                                            )&lt;=0),"Wean-"&amp;IZ37,""),"")
&amp;IFERROR(IF(AND((IZ$33-IZ38-150-Sheep!$R$352                                           )&gt;(IZ$33-JA$33),(IZ$33-IZ38-150-Sheep!$R$352                                            )&lt;=0),"Alt1-"   &amp;IZ37,""),"")
&amp;IFERROR(IF(AND((IZ$33-IZ38-150-Sheep!$R$353                                           )&gt;(IZ$33-JA$33),(IZ$33-IZ38-150-Sheep!$R$353                                            )&lt;=0),"Alt2-"   &amp;IZ37,""),"")</f>
        <v>Alt1-4</v>
      </c>
      <c r="JA39" s="274" t="str">
        <f xml:space="preserve">                    IF(AND((JA$33                                  -Sheep!$N$249                               )&gt;(JA$33-JB$33),(JA$33                                  -Sheep!$N$249                                )&lt;=0),"Born","")
&amp;                   IF(AND((JA$33-Sheep!$R$351-Sheep!$N$249                                )&gt;(JA$33-JB$33),(JA$33-Sheep!$R$351-Sheep!$N$249                                )&lt;=0),"WeanStd","")
&amp;                   IF(AND((JA$33-Sheep!$R$352-Sheep!$N$249                                )&gt;(JA$33-JB$33),(JA$33-Sheep!$R$352-Sheep!$N$249                                )&lt;=0),"WeanAlt1","")
&amp;                   IF(AND((JA$33-Sheep!$R$353-Sheep!$N$249                                )&gt;(JA$33-JB$33),(JA$33-Sheep!$R$353-Sheep!$N$249                                )&lt;=0),"WeanAlt2","")
&amp;IFERROR(IF(AND((JA$33-JA38                                                                                     )&gt;(JA$33-JB$33),(JA$33-JA38                                                                                     )&lt;=0),"Join-"    &amp;JA37,""),"")
&amp;IFERROR(IF(AND((JA$33-JA38-INDEX(Sheep!$V$358:$V$365,JA37,1))&gt;(JA$33-JB$33),(JA$33-JA38-INDEX(Sheep!$V$358:$V$365,JA37,1))&lt;=0),"Scan-"  &amp;JA37,""),"")
&amp;IFERROR(IF(AND((JA$33-JA38-150                                                                            )&gt;(JA$33-JB$33),(JA$33-JA38-150                                                                             )&lt;=0),"Birth-" &amp;JA37,""),"")
&amp;IFERROR(IF(AND((JA$33-JA38-150-Sheep!$R$351                                           )&gt;(JA$33-JB$33),(JA$33-JA38-150-Sheep!$R$351                                            )&lt;=0),"Wean-"&amp;JA37,""),"")
&amp;IFERROR(IF(AND((JA$33-JA38-150-Sheep!$R$352                                           )&gt;(JA$33-JB$33),(JA$33-JA38-150-Sheep!$R$352                                            )&lt;=0),"Alt1-"   &amp;JA37,""),"")
&amp;IFERROR(IF(AND((JA$33-JA38-150-Sheep!$R$353                                           )&gt;(JA$33-JB$33),(JA$33-JA38-150-Sheep!$R$353                                            )&lt;=0),"Alt2-"   &amp;JA37,""),"")</f>
        <v/>
      </c>
      <c r="JB39" s="274" t="str">
        <f xml:space="preserve">                    IF(AND((JB$33                                  -Sheep!$N$249                               )&gt;(JB$33-JC$33),(JB$33                                  -Sheep!$N$249                                )&lt;=0),"Born","")
&amp;                   IF(AND((JB$33-Sheep!$R$351-Sheep!$N$249                                )&gt;(JB$33-JC$33),(JB$33-Sheep!$R$351-Sheep!$N$249                                )&lt;=0),"WeanStd","")
&amp;                   IF(AND((JB$33-Sheep!$R$352-Sheep!$N$249                                )&gt;(JB$33-JC$33),(JB$33-Sheep!$R$352-Sheep!$N$249                                )&lt;=0),"WeanAlt1","")
&amp;                   IF(AND((JB$33-Sheep!$R$353-Sheep!$N$249                                )&gt;(JB$33-JC$33),(JB$33-Sheep!$R$353-Sheep!$N$249                                )&lt;=0),"WeanAlt2","")
&amp;IFERROR(IF(AND((JB$33-JB38                                                                                     )&gt;(JB$33-JC$33),(JB$33-JB38                                                                                     )&lt;=0),"Join-"    &amp;JB37,""),"")
&amp;IFERROR(IF(AND((JB$33-JB38-INDEX(Sheep!$V$358:$V$365,JB37,1))&gt;(JB$33-JC$33),(JB$33-JB38-INDEX(Sheep!$V$358:$V$365,JB37,1))&lt;=0),"Scan-"  &amp;JB37,""),"")
&amp;IFERROR(IF(AND((JB$33-JB38-150                                                                            )&gt;(JB$33-JC$33),(JB$33-JB38-150                                                                             )&lt;=0),"Birth-" &amp;JB37,""),"")
&amp;IFERROR(IF(AND((JB$33-JB38-150-Sheep!$R$351                                           )&gt;(JB$33-JC$33),(JB$33-JB38-150-Sheep!$R$351                                            )&lt;=0),"Wean-"&amp;JB37,""),"")
&amp;IFERROR(IF(AND((JB$33-JB38-150-Sheep!$R$352                                           )&gt;(JB$33-JC$33),(JB$33-JB38-150-Sheep!$R$352                                            )&lt;=0),"Alt1-"   &amp;JB37,""),"")
&amp;IFERROR(IF(AND((JB$33-JB38-150-Sheep!$R$353                                           )&gt;(JB$33-JC$33),(JB$33-JB38-150-Sheep!$R$353                                            )&lt;=0),"Alt2-"   &amp;JB37,""),"")</f>
        <v/>
      </c>
      <c r="JC39" s="274" t="str">
        <f xml:space="preserve">                    IF(AND((JC$33                                  -Sheep!$N$249                               )&gt;(JC$33-JD$33),(JC$33                                  -Sheep!$N$249                                )&lt;=0),"Born","")
&amp;                   IF(AND((JC$33-Sheep!$R$351-Sheep!$N$249                                )&gt;(JC$33-JD$33),(JC$33-Sheep!$R$351-Sheep!$N$249                                )&lt;=0),"WeanStd","")
&amp;                   IF(AND((JC$33-Sheep!$R$352-Sheep!$N$249                                )&gt;(JC$33-JD$33),(JC$33-Sheep!$R$352-Sheep!$N$249                                )&lt;=0),"WeanAlt1","")
&amp;                   IF(AND((JC$33-Sheep!$R$353-Sheep!$N$249                                )&gt;(JC$33-JD$33),(JC$33-Sheep!$R$353-Sheep!$N$249                                )&lt;=0),"WeanAlt2","")
&amp;IFERROR(IF(AND((JC$33-JC38                                                                                     )&gt;(JC$33-JD$33),(JC$33-JC38                                                                                     )&lt;=0),"Join-"    &amp;JC37,""),"")
&amp;IFERROR(IF(AND((JC$33-JC38-INDEX(Sheep!$V$358:$V$365,JC37,1))&gt;(JC$33-JD$33),(JC$33-JC38-INDEX(Sheep!$V$358:$V$365,JC37,1))&lt;=0),"Scan-"  &amp;JC37,""),"")
&amp;IFERROR(IF(AND((JC$33-JC38-150                                                                            )&gt;(JC$33-JD$33),(JC$33-JC38-150                                                                             )&lt;=0),"Birth-" &amp;JC37,""),"")
&amp;IFERROR(IF(AND((JC$33-JC38-150-Sheep!$R$351                                           )&gt;(JC$33-JD$33),(JC$33-JC38-150-Sheep!$R$351                                            )&lt;=0),"Wean-"&amp;JC37,""),"")
&amp;IFERROR(IF(AND((JC$33-JC38-150-Sheep!$R$352                                           )&gt;(JC$33-JD$33),(JC$33-JC38-150-Sheep!$R$352                                            )&lt;=0),"Alt1-"   &amp;JC37,""),"")
&amp;IFERROR(IF(AND((JC$33-JC38-150-Sheep!$R$353                                           )&gt;(JC$33-JD$33),(JC$33-JC38-150-Sheep!$R$353                                            )&lt;=0),"Alt2-"   &amp;JC37,""),"")</f>
        <v/>
      </c>
      <c r="JD39" s="274" t="str">
        <f xml:space="preserve">                    IF(AND((JD$33                                  -Sheep!$N$249                               )&gt;(JD$33-JE$33),(JD$33                                  -Sheep!$N$249                                )&lt;=0),"Born","")
&amp;                   IF(AND((JD$33-Sheep!$R$351-Sheep!$N$249                                )&gt;(JD$33-JE$33),(JD$33-Sheep!$R$351-Sheep!$N$249                                )&lt;=0),"WeanStd","")
&amp;                   IF(AND((JD$33-Sheep!$R$352-Sheep!$N$249                                )&gt;(JD$33-JE$33),(JD$33-Sheep!$R$352-Sheep!$N$249                                )&lt;=0),"WeanAlt1","")
&amp;                   IF(AND((JD$33-Sheep!$R$353-Sheep!$N$249                                )&gt;(JD$33-JE$33),(JD$33-Sheep!$R$353-Sheep!$N$249                                )&lt;=0),"WeanAlt2","")
&amp;IFERROR(IF(AND((JD$33-JD38                                                                                     )&gt;(JD$33-JE$33),(JD$33-JD38                                                                                     )&lt;=0),"Join-"    &amp;JD37,""),"")
&amp;IFERROR(IF(AND((JD$33-JD38-INDEX(Sheep!$V$358:$V$365,JD37,1))&gt;(JD$33-JE$33),(JD$33-JD38-INDEX(Sheep!$V$358:$V$365,JD37,1))&lt;=0),"Scan-"  &amp;JD37,""),"")
&amp;IFERROR(IF(AND((JD$33-JD38-150                                                                            )&gt;(JD$33-JE$33),(JD$33-JD38-150                                                                             )&lt;=0),"Birth-" &amp;JD37,""),"")
&amp;IFERROR(IF(AND((JD$33-JD38-150-Sheep!$R$351                                           )&gt;(JD$33-JE$33),(JD$33-JD38-150-Sheep!$R$351                                            )&lt;=0),"Wean-"&amp;JD37,""),"")
&amp;IFERROR(IF(AND((JD$33-JD38-150-Sheep!$R$352                                           )&gt;(JD$33-JE$33),(JD$33-JD38-150-Sheep!$R$352                                            )&lt;=0),"Alt1-"   &amp;JD37,""),"")
&amp;IFERROR(IF(AND((JD$33-JD38-150-Sheep!$R$353                                           )&gt;(JD$33-JE$33),(JD$33-JD38-150-Sheep!$R$353                                            )&lt;=0),"Alt2-"   &amp;JD37,""),"")</f>
        <v>Alt2-4</v>
      </c>
      <c r="JE39" s="274" t="str">
        <f xml:space="preserve">                    IF(AND((JE$33                                  -Sheep!$N$249                               )&gt;(JE$33-JF$33),(JE$33                                  -Sheep!$N$249                                )&lt;=0),"Born","")
&amp;                   IF(AND((JE$33-Sheep!$R$351-Sheep!$N$249                                )&gt;(JE$33-JF$33),(JE$33-Sheep!$R$351-Sheep!$N$249                                )&lt;=0),"WeanStd","")
&amp;                   IF(AND((JE$33-Sheep!$R$352-Sheep!$N$249                                )&gt;(JE$33-JF$33),(JE$33-Sheep!$R$352-Sheep!$N$249                                )&lt;=0),"WeanAlt1","")
&amp;                   IF(AND((JE$33-Sheep!$R$353-Sheep!$N$249                                )&gt;(JE$33-JF$33),(JE$33-Sheep!$R$353-Sheep!$N$249                                )&lt;=0),"WeanAlt2","")
&amp;IFERROR(IF(AND((JE$33-JE38                                                                                     )&gt;(JE$33-JF$33),(JE$33-JE38                                                                                     )&lt;=0),"Join-"    &amp;JE37,""),"")
&amp;IFERROR(IF(AND((JE$33-JE38-INDEX(Sheep!$V$358:$V$365,JE37,1))&gt;(JE$33-JF$33),(JE$33-JE38-INDEX(Sheep!$V$358:$V$365,JE37,1))&lt;=0),"Scan-"  &amp;JE37,""),"")
&amp;IFERROR(IF(AND((JE$33-JE38-150                                                                            )&gt;(JE$33-JF$33),(JE$33-JE38-150                                                                             )&lt;=0),"Birth-" &amp;JE37,""),"")
&amp;IFERROR(IF(AND((JE$33-JE38-150-Sheep!$R$351                                           )&gt;(JE$33-JF$33),(JE$33-JE38-150-Sheep!$R$351                                            )&lt;=0),"Wean-"&amp;JE37,""),"")
&amp;IFERROR(IF(AND((JE$33-JE38-150-Sheep!$R$352                                           )&gt;(JE$33-JF$33),(JE$33-JE38-150-Sheep!$R$352                                            )&lt;=0),"Alt1-"   &amp;JE37,""),"")
&amp;IFERROR(IF(AND((JE$33-JE38-150-Sheep!$R$353                                           )&gt;(JE$33-JF$33),(JE$33-JE38-150-Sheep!$R$353                                            )&lt;=0),"Alt2-"   &amp;JE37,""),"")</f>
        <v/>
      </c>
      <c r="JF39" s="274" t="str">
        <f xml:space="preserve">                    IF(AND((JF$33                                  -Sheep!$N$249                               )&gt;(JF$33-JG$33),(JF$33                                  -Sheep!$N$249                                )&lt;=0),"Born","")
&amp;                   IF(AND((JF$33-Sheep!$R$351-Sheep!$N$249                                )&gt;(JF$33-JG$33),(JF$33-Sheep!$R$351-Sheep!$N$249                                )&lt;=0),"WeanStd","")
&amp;                   IF(AND((JF$33-Sheep!$R$352-Sheep!$N$249                                )&gt;(JF$33-JG$33),(JF$33-Sheep!$R$352-Sheep!$N$249                                )&lt;=0),"WeanAlt1","")
&amp;                   IF(AND((JF$33-Sheep!$R$353-Sheep!$N$249                                )&gt;(JF$33-JG$33),(JF$33-Sheep!$R$353-Sheep!$N$249                                )&lt;=0),"WeanAlt2","")
&amp;IFERROR(IF(AND((JF$33-JF38                                                                                     )&gt;(JF$33-JG$33),(JF$33-JF38                                                                                     )&lt;=0),"Join-"    &amp;JF37,""),"")
&amp;IFERROR(IF(AND((JF$33-JF38-INDEX(Sheep!$V$358:$V$365,JF37,1))&gt;(JF$33-JG$33),(JF$33-JF38-INDEX(Sheep!$V$358:$V$365,JF37,1))&lt;=0),"Scan-"  &amp;JF37,""),"")
&amp;IFERROR(IF(AND((JF$33-JF38-150                                                                            )&gt;(JF$33-JG$33),(JF$33-JF38-150                                                                             )&lt;=0),"Birth-" &amp;JF37,""),"")
&amp;IFERROR(IF(AND((JF$33-JF38-150-Sheep!$R$351                                           )&gt;(JF$33-JG$33),(JF$33-JF38-150-Sheep!$R$351                                            )&lt;=0),"Wean-"&amp;JF37,""),"")
&amp;IFERROR(IF(AND((JF$33-JF38-150-Sheep!$R$352                                           )&gt;(JF$33-JG$33),(JF$33-JF38-150-Sheep!$R$352                                            )&lt;=0),"Alt1-"   &amp;JF37,""),"")
&amp;IFERROR(IF(AND((JF$33-JF38-150-Sheep!$R$353                                           )&gt;(JF$33-JG$33),(JF$33-JF38-150-Sheep!$R$353                                            )&lt;=0),"Alt2-"   &amp;JF37,""),"")</f>
        <v/>
      </c>
      <c r="JG39" s="274" t="str">
        <f xml:space="preserve">                    IF(AND((JG$33                                  -Sheep!$N$249                               )&gt;(JG$33-JH$33),(JG$33                                  -Sheep!$N$249                                )&lt;=0),"Born","")
&amp;                   IF(AND((JG$33-Sheep!$R$351-Sheep!$N$249                                )&gt;(JG$33-JH$33),(JG$33-Sheep!$R$351-Sheep!$N$249                                )&lt;=0),"WeanStd","")
&amp;                   IF(AND((JG$33-Sheep!$R$352-Sheep!$N$249                                )&gt;(JG$33-JH$33),(JG$33-Sheep!$R$352-Sheep!$N$249                                )&lt;=0),"WeanAlt1","")
&amp;                   IF(AND((JG$33-Sheep!$R$353-Sheep!$N$249                                )&gt;(JG$33-JH$33),(JG$33-Sheep!$R$353-Sheep!$N$249                                )&lt;=0),"WeanAlt2","")
&amp;IFERROR(IF(AND((JG$33-JG38                                                                                     )&gt;(JG$33-JH$33),(JG$33-JG38                                                                                     )&lt;=0),"Join-"    &amp;JG37,""),"")
&amp;IFERROR(IF(AND((JG$33-JG38-INDEX(Sheep!$V$358:$V$365,JG37,1))&gt;(JG$33-JH$33),(JG$33-JG38-INDEX(Sheep!$V$358:$V$365,JG37,1))&lt;=0),"Scan-"  &amp;JG37,""),"")
&amp;IFERROR(IF(AND((JG$33-JG38-150                                                                            )&gt;(JG$33-JH$33),(JG$33-JG38-150                                                                             )&lt;=0),"Birth-" &amp;JG37,""),"")
&amp;IFERROR(IF(AND((JG$33-JG38-150-Sheep!$R$351                                           )&gt;(JG$33-JH$33),(JG$33-JG38-150-Sheep!$R$351                                            )&lt;=0),"Wean-"&amp;JG37,""),"")
&amp;IFERROR(IF(AND((JG$33-JG38-150-Sheep!$R$352                                           )&gt;(JG$33-JH$33),(JG$33-JG38-150-Sheep!$R$352                                            )&lt;=0),"Alt1-"   &amp;JG37,""),"")
&amp;IFERROR(IF(AND((JG$33-JG38-150-Sheep!$R$353                                           )&gt;(JG$33-JH$33),(JG$33-JG38-150-Sheep!$R$353                                            )&lt;=0),"Alt2-"   &amp;JG37,""),"")</f>
        <v/>
      </c>
      <c r="JH39" s="274" t="str">
        <f xml:space="preserve">                    IF(AND((JH$33                                  -Sheep!$N$249                               )&gt;(JH$33-JI$33),(JH$33                                  -Sheep!$N$249                                )&lt;=0),"Born","")
&amp;                   IF(AND((JH$33-Sheep!$R$351-Sheep!$N$249                                )&gt;(JH$33-JI$33),(JH$33-Sheep!$R$351-Sheep!$N$249                                )&lt;=0),"WeanStd","")
&amp;                   IF(AND((JH$33-Sheep!$R$352-Sheep!$N$249                                )&gt;(JH$33-JI$33),(JH$33-Sheep!$R$352-Sheep!$N$249                                )&lt;=0),"WeanAlt1","")
&amp;                   IF(AND((JH$33-Sheep!$R$353-Sheep!$N$249                                )&gt;(JH$33-JI$33),(JH$33-Sheep!$R$353-Sheep!$N$249                                )&lt;=0),"WeanAlt2","")
&amp;IFERROR(IF(AND((JH$33-JH38                                                                                     )&gt;(JH$33-JI$33),(JH$33-JH38                                                                                     )&lt;=0),"Join-"    &amp;JH37,""),"")
&amp;IFERROR(IF(AND((JH$33-JH38-INDEX(Sheep!$V$358:$V$365,JH37,1))&gt;(JH$33-JI$33),(JH$33-JH38-INDEX(Sheep!$V$358:$V$365,JH37,1))&lt;=0),"Scan-"  &amp;JH37,""),"")
&amp;IFERROR(IF(AND((JH$33-JH38-150                                                                            )&gt;(JH$33-JI$33),(JH$33-JH38-150                                                                             )&lt;=0),"Birth-" &amp;JH37,""),"")
&amp;IFERROR(IF(AND((JH$33-JH38-150-Sheep!$R$351                                           )&gt;(JH$33-JI$33),(JH$33-JH38-150-Sheep!$R$351                                            )&lt;=0),"Wean-"&amp;JH37,""),"")
&amp;IFERROR(IF(AND((JH$33-JH38-150-Sheep!$R$352                                           )&gt;(JH$33-JI$33),(JH$33-JH38-150-Sheep!$R$352                                            )&lt;=0),"Alt1-"   &amp;JH37,""),"")
&amp;IFERROR(IF(AND((JH$33-JH38-150-Sheep!$R$353                                           )&gt;(JH$33-JI$33),(JH$33-JH38-150-Sheep!$R$353                                            )&lt;=0),"Alt2-"   &amp;JH37,""),"")</f>
        <v/>
      </c>
      <c r="JI39" s="274" t="str">
        <f xml:space="preserve">                    IF(AND((JI$33                                  -Sheep!$N$249                               )&gt;(JI$33-JJ$33),(JI$33                                  -Sheep!$N$249                                )&lt;=0),"Born","")
&amp;                   IF(AND((JI$33-Sheep!$R$351-Sheep!$N$249                                )&gt;(JI$33-JJ$33),(JI$33-Sheep!$R$351-Sheep!$N$249                                )&lt;=0),"WeanStd","")
&amp;                   IF(AND((JI$33-Sheep!$R$352-Sheep!$N$249                                )&gt;(JI$33-JJ$33),(JI$33-Sheep!$R$352-Sheep!$N$249                                )&lt;=0),"WeanAlt1","")
&amp;                   IF(AND((JI$33-Sheep!$R$353-Sheep!$N$249                                )&gt;(JI$33-JJ$33),(JI$33-Sheep!$R$353-Sheep!$N$249                                )&lt;=0),"WeanAlt2","")
&amp;IFERROR(IF(AND((JI$33-JI38                                                                                     )&gt;(JI$33-JJ$33),(JI$33-JI38                                                                                     )&lt;=0),"Join-"    &amp;JI37,""),"")
&amp;IFERROR(IF(AND((JI$33-JI38-INDEX(Sheep!$V$358:$V$365,JI37,1))&gt;(JI$33-JJ$33),(JI$33-JI38-INDEX(Sheep!$V$358:$V$365,JI37,1))&lt;=0),"Scan-"  &amp;JI37,""),"")
&amp;IFERROR(IF(AND((JI$33-JI38-150                                                                            )&gt;(JI$33-JJ$33),(JI$33-JI38-150                                                                             )&lt;=0),"Birth-" &amp;JI37,""),"")
&amp;IFERROR(IF(AND((JI$33-JI38-150-Sheep!$R$351                                           )&gt;(JI$33-JJ$33),(JI$33-JI38-150-Sheep!$R$351                                            )&lt;=0),"Wean-"&amp;JI37,""),"")
&amp;IFERROR(IF(AND((JI$33-JI38-150-Sheep!$R$352                                           )&gt;(JI$33-JJ$33),(JI$33-JI38-150-Sheep!$R$352                                            )&lt;=0),"Alt1-"   &amp;JI37,""),"")
&amp;IFERROR(IF(AND((JI$33-JI38-150-Sheep!$R$353                                           )&gt;(JI$33-JJ$33),(JI$33-JI38-150-Sheep!$R$353                                            )&lt;=0),"Alt2-"   &amp;JI37,""),"")</f>
        <v/>
      </c>
      <c r="JJ39" s="274" t="str">
        <f xml:space="preserve">                    IF(AND((JJ$33                                  -Sheep!$N$249                               )&gt;(JJ$33-JK$33),(JJ$33                                  -Sheep!$N$249                                )&lt;=0),"Born","")
&amp;                   IF(AND((JJ$33-Sheep!$R$351-Sheep!$N$249                                )&gt;(JJ$33-JK$33),(JJ$33-Sheep!$R$351-Sheep!$N$249                                )&lt;=0),"WeanStd","")
&amp;                   IF(AND((JJ$33-Sheep!$R$352-Sheep!$N$249                                )&gt;(JJ$33-JK$33),(JJ$33-Sheep!$R$352-Sheep!$N$249                                )&lt;=0),"WeanAlt1","")
&amp;                   IF(AND((JJ$33-Sheep!$R$353-Sheep!$N$249                                )&gt;(JJ$33-JK$33),(JJ$33-Sheep!$R$353-Sheep!$N$249                                )&lt;=0),"WeanAlt2","")
&amp;IFERROR(IF(AND((JJ$33-JJ38                                                                                     )&gt;(JJ$33-JK$33),(JJ$33-JJ38                                                                                     )&lt;=0),"Join-"    &amp;JJ37,""),"")
&amp;IFERROR(IF(AND((JJ$33-JJ38-INDEX(Sheep!$V$358:$V$365,JJ37,1))&gt;(JJ$33-JK$33),(JJ$33-JJ38-INDEX(Sheep!$V$358:$V$365,JJ37,1))&lt;=0),"Scan-"  &amp;JJ37,""),"")
&amp;IFERROR(IF(AND((JJ$33-JJ38-150                                                                            )&gt;(JJ$33-JK$33),(JJ$33-JJ38-150                                                                             )&lt;=0),"Birth-" &amp;JJ37,""),"")
&amp;IFERROR(IF(AND((JJ$33-JJ38-150-Sheep!$R$351                                           )&gt;(JJ$33-JK$33),(JJ$33-JJ38-150-Sheep!$R$351                                            )&lt;=0),"Wean-"&amp;JJ37,""),"")
&amp;IFERROR(IF(AND((JJ$33-JJ38-150-Sheep!$R$352                                           )&gt;(JJ$33-JK$33),(JJ$33-JJ38-150-Sheep!$R$352                                            )&lt;=0),"Alt1-"   &amp;JJ37,""),"")
&amp;IFERROR(IF(AND((JJ$33-JJ38-150-Sheep!$R$353                                           )&gt;(JJ$33-JK$33),(JJ$33-JJ38-150-Sheep!$R$353                                            )&lt;=0),"Alt2-"   &amp;JJ37,""),"")</f>
        <v/>
      </c>
      <c r="JK39" s="274" t="str">
        <f xml:space="preserve">                    IF(AND((JK$33                                  -Sheep!$N$249                               )&gt;(JK$33-JL$33),(JK$33                                  -Sheep!$N$249                                )&lt;=0),"Born","")
&amp;                   IF(AND((JK$33-Sheep!$R$351-Sheep!$N$249                                )&gt;(JK$33-JL$33),(JK$33-Sheep!$R$351-Sheep!$N$249                                )&lt;=0),"WeanStd","")
&amp;                   IF(AND((JK$33-Sheep!$R$352-Sheep!$N$249                                )&gt;(JK$33-JL$33),(JK$33-Sheep!$R$352-Sheep!$N$249                                )&lt;=0),"WeanAlt1","")
&amp;                   IF(AND((JK$33-Sheep!$R$353-Sheep!$N$249                                )&gt;(JK$33-JL$33),(JK$33-Sheep!$R$353-Sheep!$N$249                                )&lt;=0),"WeanAlt2","")
&amp;IFERROR(IF(AND((JK$33-JK38                                                                                     )&gt;(JK$33-JL$33),(JK$33-JK38                                                                                     )&lt;=0),"Join-"    &amp;JK37,""),"")
&amp;IFERROR(IF(AND((JK$33-JK38-INDEX(Sheep!$V$358:$V$365,JK37,1))&gt;(JK$33-JL$33),(JK$33-JK38-INDEX(Sheep!$V$358:$V$365,JK37,1))&lt;=0),"Scan-"  &amp;JK37,""),"")
&amp;IFERROR(IF(AND((JK$33-JK38-150                                                                            )&gt;(JK$33-JL$33),(JK$33-JK38-150                                                                             )&lt;=0),"Birth-" &amp;JK37,""),"")
&amp;IFERROR(IF(AND((JK$33-JK38-150-Sheep!$R$351                                           )&gt;(JK$33-JL$33),(JK$33-JK38-150-Sheep!$R$351                                            )&lt;=0),"Wean-"&amp;JK37,""),"")
&amp;IFERROR(IF(AND((JK$33-JK38-150-Sheep!$R$352                                           )&gt;(JK$33-JL$33),(JK$33-JK38-150-Sheep!$R$352                                            )&lt;=0),"Alt1-"   &amp;JK37,""),"")
&amp;IFERROR(IF(AND((JK$33-JK38-150-Sheep!$R$353                                           )&gt;(JK$33-JL$33),(JK$33-JK38-150-Sheep!$R$353                                            )&lt;=0),"Alt2-"   &amp;JK37,""),"")</f>
        <v/>
      </c>
      <c r="JL39" s="274" t="str">
        <f xml:space="preserve">                    IF(AND((JL$33                                  -Sheep!$N$249                               )&gt;(JL$33-JM$33),(JL$33                                  -Sheep!$N$249                                )&lt;=0),"Born","")
&amp;                   IF(AND((JL$33-Sheep!$R$351-Sheep!$N$249                                )&gt;(JL$33-JM$33),(JL$33-Sheep!$R$351-Sheep!$N$249                                )&lt;=0),"WeanStd","")
&amp;                   IF(AND((JL$33-Sheep!$R$352-Sheep!$N$249                                )&gt;(JL$33-JM$33),(JL$33-Sheep!$R$352-Sheep!$N$249                                )&lt;=0),"WeanAlt1","")
&amp;                   IF(AND((JL$33-Sheep!$R$353-Sheep!$N$249                                )&gt;(JL$33-JM$33),(JL$33-Sheep!$R$353-Sheep!$N$249                                )&lt;=0),"WeanAlt2","")
&amp;IFERROR(IF(AND((JL$33-JL38                                                                                     )&gt;(JL$33-JM$33),(JL$33-JL38                                                                                     )&lt;=0),"Join-"    &amp;JL37,""),"")
&amp;IFERROR(IF(AND((JL$33-JL38-INDEX(Sheep!$V$358:$V$365,JL37,1))&gt;(JL$33-JM$33),(JL$33-JL38-INDEX(Sheep!$V$358:$V$365,JL37,1))&lt;=0),"Scan-"  &amp;JL37,""),"")
&amp;IFERROR(IF(AND((JL$33-JL38-150                                                                            )&gt;(JL$33-JM$33),(JL$33-JL38-150                                                                             )&lt;=0),"Birth-" &amp;JL37,""),"")
&amp;IFERROR(IF(AND((JL$33-JL38-150-Sheep!$R$351                                           )&gt;(JL$33-JM$33),(JL$33-JL38-150-Sheep!$R$351                                            )&lt;=0),"Wean-"&amp;JL37,""),"")
&amp;IFERROR(IF(AND((JL$33-JL38-150-Sheep!$R$352                                           )&gt;(JL$33-JM$33),(JL$33-JL38-150-Sheep!$R$352                                            )&lt;=0),"Alt1-"   &amp;JL37,""),"")
&amp;IFERROR(IF(AND((JL$33-JL38-150-Sheep!$R$353                                           )&gt;(JL$33-JM$33),(JL$33-JL38-150-Sheep!$R$353                                            )&lt;=0),"Alt2-"   &amp;JL37,""),"")</f>
        <v/>
      </c>
      <c r="JM39" s="274" t="str">
        <f xml:space="preserve">                    IF(AND((JM$33                                  -Sheep!$N$249                               )&gt;(JM$33-JN$33),(JM$33                                  -Sheep!$N$249                                )&lt;=0),"Born","")
&amp;                   IF(AND((JM$33-Sheep!$R$351-Sheep!$N$249                                )&gt;(JM$33-JN$33),(JM$33-Sheep!$R$351-Sheep!$N$249                                )&lt;=0),"WeanStd","")
&amp;                   IF(AND((JM$33-Sheep!$R$352-Sheep!$N$249                                )&gt;(JM$33-JN$33),(JM$33-Sheep!$R$352-Sheep!$N$249                                )&lt;=0),"WeanAlt1","")
&amp;                   IF(AND((JM$33-Sheep!$R$353-Sheep!$N$249                                )&gt;(JM$33-JN$33),(JM$33-Sheep!$R$353-Sheep!$N$249                                )&lt;=0),"WeanAlt2","")
&amp;IFERROR(IF(AND((JM$33-JM38                                                                                     )&gt;(JM$33-JN$33),(JM$33-JM38                                                                                     )&lt;=0),"Join-"    &amp;JM37,""),"")
&amp;IFERROR(IF(AND((JM$33-JM38-INDEX(Sheep!$V$358:$V$365,JM37,1))&gt;(JM$33-JN$33),(JM$33-JM38-INDEX(Sheep!$V$358:$V$365,JM37,1))&lt;=0),"Scan-"  &amp;JM37,""),"")
&amp;IFERROR(IF(AND((JM$33-JM38-150                                                                            )&gt;(JM$33-JN$33),(JM$33-JM38-150                                                                             )&lt;=0),"Birth-" &amp;JM37,""),"")
&amp;IFERROR(IF(AND((JM$33-JM38-150-Sheep!$R$351                                           )&gt;(JM$33-JN$33),(JM$33-JM38-150-Sheep!$R$351                                            )&lt;=0),"Wean-"&amp;JM37,""),"")
&amp;IFERROR(IF(AND((JM$33-JM38-150-Sheep!$R$352                                           )&gt;(JM$33-JN$33),(JM$33-JM38-150-Sheep!$R$352                                            )&lt;=0),"Alt1-"   &amp;JM37,""),"")
&amp;IFERROR(IF(AND((JM$33-JM38-150-Sheep!$R$353                                           )&gt;(JM$33-JN$33),(JM$33-JM38-150-Sheep!$R$353                                            )&lt;=0),"Alt2-"   &amp;JM37,""),"")</f>
        <v>Join-5</v>
      </c>
      <c r="JN39" s="274" t="str">
        <f xml:space="preserve">                    IF(AND((JN$33                                  -Sheep!$N$249                               )&gt;(JN$33-JO$33),(JN$33                                  -Sheep!$N$249                                )&lt;=0),"Born","")
&amp;                   IF(AND((JN$33-Sheep!$R$351-Sheep!$N$249                                )&gt;(JN$33-JO$33),(JN$33-Sheep!$R$351-Sheep!$N$249                                )&lt;=0),"WeanStd","")
&amp;                   IF(AND((JN$33-Sheep!$R$352-Sheep!$N$249                                )&gt;(JN$33-JO$33),(JN$33-Sheep!$R$352-Sheep!$N$249                                )&lt;=0),"WeanAlt1","")
&amp;                   IF(AND((JN$33-Sheep!$R$353-Sheep!$N$249                                )&gt;(JN$33-JO$33),(JN$33-Sheep!$R$353-Sheep!$N$249                                )&lt;=0),"WeanAlt2","")
&amp;IFERROR(IF(AND((JN$33-JN38                                                                                     )&gt;(JN$33-JO$33),(JN$33-JN38                                                                                     )&lt;=0),"Join-"    &amp;JN37,""),"")
&amp;IFERROR(IF(AND((JN$33-JN38-INDEX(Sheep!$V$358:$V$365,JN37,1))&gt;(JN$33-JO$33),(JN$33-JN38-INDEX(Sheep!$V$358:$V$365,JN37,1))&lt;=0),"Scan-"  &amp;JN37,""),"")
&amp;IFERROR(IF(AND((JN$33-JN38-150                                                                            )&gt;(JN$33-JO$33),(JN$33-JN38-150                                                                             )&lt;=0),"Birth-" &amp;JN37,""),"")
&amp;IFERROR(IF(AND((JN$33-JN38-150-Sheep!$R$351                                           )&gt;(JN$33-JO$33),(JN$33-JN38-150-Sheep!$R$351                                            )&lt;=0),"Wean-"&amp;JN37,""),"")
&amp;IFERROR(IF(AND((JN$33-JN38-150-Sheep!$R$352                                           )&gt;(JN$33-JO$33),(JN$33-JN38-150-Sheep!$R$352                                            )&lt;=0),"Alt1-"   &amp;JN37,""),"")
&amp;IFERROR(IF(AND((JN$33-JN38-150-Sheep!$R$353                                           )&gt;(JN$33-JO$33),(JN$33-JN38-150-Sheep!$R$353                                            )&lt;=0),"Alt2-"   &amp;JN37,""),"")</f>
        <v/>
      </c>
      <c r="JO39" s="274" t="str">
        <f xml:space="preserve">                    IF(AND((JO$33                                  -Sheep!$N$249                               )&gt;(JO$33-JP$33),(JO$33                                  -Sheep!$N$249                                )&lt;=0),"Born","")
&amp;                   IF(AND((JO$33-Sheep!$R$351-Sheep!$N$249                                )&gt;(JO$33-JP$33),(JO$33-Sheep!$R$351-Sheep!$N$249                                )&lt;=0),"WeanStd","")
&amp;                   IF(AND((JO$33-Sheep!$R$352-Sheep!$N$249                                )&gt;(JO$33-JP$33),(JO$33-Sheep!$R$352-Sheep!$N$249                                )&lt;=0),"WeanAlt1","")
&amp;                   IF(AND((JO$33-Sheep!$R$353-Sheep!$N$249                                )&gt;(JO$33-JP$33),(JO$33-Sheep!$R$353-Sheep!$N$249                                )&lt;=0),"WeanAlt2","")
&amp;IFERROR(IF(AND((JO$33-JO38                                                                                     )&gt;(JO$33-JP$33),(JO$33-JO38                                                                                     )&lt;=0),"Join-"    &amp;JO37,""),"")
&amp;IFERROR(IF(AND((JO$33-JO38-INDEX(Sheep!$V$358:$V$365,JO37,1))&gt;(JO$33-JP$33),(JO$33-JO38-INDEX(Sheep!$V$358:$V$365,JO37,1))&lt;=0),"Scan-"  &amp;JO37,""),"")
&amp;IFERROR(IF(AND((JO$33-JO38-150                                                                            )&gt;(JO$33-JP$33),(JO$33-JO38-150                                                                             )&lt;=0),"Birth-" &amp;JO37,""),"")
&amp;IFERROR(IF(AND((JO$33-JO38-150-Sheep!$R$351                                           )&gt;(JO$33-JP$33),(JO$33-JO38-150-Sheep!$R$351                                            )&lt;=0),"Wean-"&amp;JO37,""),"")
&amp;IFERROR(IF(AND((JO$33-JO38-150-Sheep!$R$352                                           )&gt;(JO$33-JP$33),(JO$33-JO38-150-Sheep!$R$352                                            )&lt;=0),"Alt1-"   &amp;JO37,""),"")
&amp;IFERROR(IF(AND((JO$33-JO38-150-Sheep!$R$353                                           )&gt;(JO$33-JP$33),(JO$33-JO38-150-Sheep!$R$353                                            )&lt;=0),"Alt2-"   &amp;JO37,""),"")</f>
        <v/>
      </c>
      <c r="JP39" s="274" t="str">
        <f xml:space="preserve">                    IF(AND((JP$33                                  -Sheep!$N$249                               )&gt;(JP$33-JQ$33),(JP$33                                  -Sheep!$N$249                                )&lt;=0),"Born","")
&amp;                   IF(AND((JP$33-Sheep!$R$351-Sheep!$N$249                                )&gt;(JP$33-JQ$33),(JP$33-Sheep!$R$351-Sheep!$N$249                                )&lt;=0),"WeanStd","")
&amp;                   IF(AND((JP$33-Sheep!$R$352-Sheep!$N$249                                )&gt;(JP$33-JQ$33),(JP$33-Sheep!$R$352-Sheep!$N$249                                )&lt;=0),"WeanAlt1","")
&amp;                   IF(AND((JP$33-Sheep!$R$353-Sheep!$N$249                                )&gt;(JP$33-JQ$33),(JP$33-Sheep!$R$353-Sheep!$N$249                                )&lt;=0),"WeanAlt2","")
&amp;IFERROR(IF(AND((JP$33-JP38                                                                                     )&gt;(JP$33-JQ$33),(JP$33-JP38                                                                                     )&lt;=0),"Join-"    &amp;JP37,""),"")
&amp;IFERROR(IF(AND((JP$33-JP38-INDEX(Sheep!$V$358:$V$365,JP37,1))&gt;(JP$33-JQ$33),(JP$33-JP38-INDEX(Sheep!$V$358:$V$365,JP37,1))&lt;=0),"Scan-"  &amp;JP37,""),"")
&amp;IFERROR(IF(AND((JP$33-JP38-150                                                                            )&gt;(JP$33-JQ$33),(JP$33-JP38-150                                                                             )&lt;=0),"Birth-" &amp;JP37,""),"")
&amp;IFERROR(IF(AND((JP$33-JP38-150-Sheep!$R$351                                           )&gt;(JP$33-JQ$33),(JP$33-JP38-150-Sheep!$R$351                                            )&lt;=0),"Wean-"&amp;JP37,""),"")
&amp;IFERROR(IF(AND((JP$33-JP38-150-Sheep!$R$352                                           )&gt;(JP$33-JQ$33),(JP$33-JP38-150-Sheep!$R$352                                            )&lt;=0),"Alt1-"   &amp;JP37,""),"")
&amp;IFERROR(IF(AND((JP$33-JP38-150-Sheep!$R$353                                           )&gt;(JP$33-JQ$33),(JP$33-JP38-150-Sheep!$R$353                                            )&lt;=0),"Alt2-"   &amp;JP37,""),"")</f>
        <v/>
      </c>
      <c r="JQ39" s="274" t="str">
        <f xml:space="preserve">                    IF(AND((JQ$33                                  -Sheep!$N$249                               )&gt;(JQ$33-JR$33),(JQ$33                                  -Sheep!$N$249                                )&lt;=0),"Born","")
&amp;                   IF(AND((JQ$33-Sheep!$R$351-Sheep!$N$249                                )&gt;(JQ$33-JR$33),(JQ$33-Sheep!$R$351-Sheep!$N$249                                )&lt;=0),"WeanStd","")
&amp;                   IF(AND((JQ$33-Sheep!$R$352-Sheep!$N$249                                )&gt;(JQ$33-JR$33),(JQ$33-Sheep!$R$352-Sheep!$N$249                                )&lt;=0),"WeanAlt1","")
&amp;                   IF(AND((JQ$33-Sheep!$R$353-Sheep!$N$249                                )&gt;(JQ$33-JR$33),(JQ$33-Sheep!$R$353-Sheep!$N$249                                )&lt;=0),"WeanAlt2","")
&amp;IFERROR(IF(AND((JQ$33-JQ38                                                                                     )&gt;(JQ$33-JR$33),(JQ$33-JQ38                                                                                     )&lt;=0),"Join-"    &amp;JQ37,""),"")
&amp;IFERROR(IF(AND((JQ$33-JQ38-INDEX(Sheep!$V$358:$V$365,JQ37,1))&gt;(JQ$33-JR$33),(JQ$33-JQ38-INDEX(Sheep!$V$358:$V$365,JQ37,1))&lt;=0),"Scan-"  &amp;JQ37,""),"")
&amp;IFERROR(IF(AND((JQ$33-JQ38-150                                                                            )&gt;(JQ$33-JR$33),(JQ$33-JQ38-150                                                                             )&lt;=0),"Birth-" &amp;JQ37,""),"")
&amp;IFERROR(IF(AND((JQ$33-JQ38-150-Sheep!$R$351                                           )&gt;(JQ$33-JR$33),(JQ$33-JQ38-150-Sheep!$R$351                                            )&lt;=0),"Wean-"&amp;JQ37,""),"")
&amp;IFERROR(IF(AND((JQ$33-JQ38-150-Sheep!$R$352                                           )&gt;(JQ$33-JR$33),(JQ$33-JQ38-150-Sheep!$R$352                                            )&lt;=0),"Alt1-"   &amp;JQ37,""),"")
&amp;IFERROR(IF(AND((JQ$33-JQ38-150-Sheep!$R$353                                           )&gt;(JQ$33-JR$33),(JQ$33-JQ38-150-Sheep!$R$353                                            )&lt;=0),"Alt2-"   &amp;JQ37,""),"")</f>
        <v/>
      </c>
      <c r="JR39" s="274" t="str">
        <f xml:space="preserve">                    IF(AND((JR$33                                  -Sheep!$N$249                               )&gt;(JR$33-JS$33),(JR$33                                  -Sheep!$N$249                                )&lt;=0),"Born","")
&amp;                   IF(AND((JR$33-Sheep!$R$351-Sheep!$N$249                                )&gt;(JR$33-JS$33),(JR$33-Sheep!$R$351-Sheep!$N$249                                )&lt;=0),"WeanStd","")
&amp;                   IF(AND((JR$33-Sheep!$R$352-Sheep!$N$249                                )&gt;(JR$33-JS$33),(JR$33-Sheep!$R$352-Sheep!$N$249                                )&lt;=0),"WeanAlt1","")
&amp;                   IF(AND((JR$33-Sheep!$R$353-Sheep!$N$249                                )&gt;(JR$33-JS$33),(JR$33-Sheep!$R$353-Sheep!$N$249                                )&lt;=0),"WeanAlt2","")
&amp;IFERROR(IF(AND((JR$33-JR38                                                                                     )&gt;(JR$33-JS$33),(JR$33-JR38                                                                                     )&lt;=0),"Join-"    &amp;JR37,""),"")
&amp;IFERROR(IF(AND((JR$33-JR38-INDEX(Sheep!$V$358:$V$365,JR37,1))&gt;(JR$33-JS$33),(JR$33-JR38-INDEX(Sheep!$V$358:$V$365,JR37,1))&lt;=0),"Scan-"  &amp;JR37,""),"")
&amp;IFERROR(IF(AND((JR$33-JR38-150                                                                            )&gt;(JR$33-JS$33),(JR$33-JR38-150                                                                             )&lt;=0),"Birth-" &amp;JR37,""),"")
&amp;IFERROR(IF(AND((JR$33-JR38-150-Sheep!$R$351                                           )&gt;(JR$33-JS$33),(JR$33-JR38-150-Sheep!$R$351                                            )&lt;=0),"Wean-"&amp;JR37,""),"")
&amp;IFERROR(IF(AND((JR$33-JR38-150-Sheep!$R$352                                           )&gt;(JR$33-JS$33),(JR$33-JR38-150-Sheep!$R$352                                            )&lt;=0),"Alt1-"   &amp;JR37,""),"")
&amp;IFERROR(IF(AND((JR$33-JR38-150-Sheep!$R$353                                           )&gt;(JR$33-JS$33),(JR$33-JR38-150-Sheep!$R$353                                            )&lt;=0),"Alt2-"   &amp;JR37,""),"")</f>
        <v/>
      </c>
      <c r="JS39" s="274" t="str">
        <f xml:space="preserve">                    IF(AND((JS$33                                  -Sheep!$N$249                               )&gt;(JS$33-JT$33),(JS$33                                  -Sheep!$N$249                                )&lt;=0),"Born","")
&amp;                   IF(AND((JS$33-Sheep!$R$351-Sheep!$N$249                                )&gt;(JS$33-JT$33),(JS$33-Sheep!$R$351-Sheep!$N$249                                )&lt;=0),"WeanStd","")
&amp;                   IF(AND((JS$33-Sheep!$R$352-Sheep!$N$249                                )&gt;(JS$33-JT$33),(JS$33-Sheep!$R$352-Sheep!$N$249                                )&lt;=0),"WeanAlt1","")
&amp;                   IF(AND((JS$33-Sheep!$R$353-Sheep!$N$249                                )&gt;(JS$33-JT$33),(JS$33-Sheep!$R$353-Sheep!$N$249                                )&lt;=0),"WeanAlt2","")
&amp;IFERROR(IF(AND((JS$33-JS38                                                                                     )&gt;(JS$33-JT$33),(JS$33-JS38                                                                                     )&lt;=0),"Join-"    &amp;JS37,""),"")
&amp;IFERROR(IF(AND((JS$33-JS38-INDEX(Sheep!$V$358:$V$365,JS37,1))&gt;(JS$33-JT$33),(JS$33-JS38-INDEX(Sheep!$V$358:$V$365,JS37,1))&lt;=0),"Scan-"  &amp;JS37,""),"")
&amp;IFERROR(IF(AND((JS$33-JS38-150                                                                            )&gt;(JS$33-JT$33),(JS$33-JS38-150                                                                             )&lt;=0),"Birth-" &amp;JS37,""),"")
&amp;IFERROR(IF(AND((JS$33-JS38-150-Sheep!$R$351                                           )&gt;(JS$33-JT$33),(JS$33-JS38-150-Sheep!$R$351                                            )&lt;=0),"Wean-"&amp;JS37,""),"")
&amp;IFERROR(IF(AND((JS$33-JS38-150-Sheep!$R$352                                           )&gt;(JS$33-JT$33),(JS$33-JS38-150-Sheep!$R$352                                            )&lt;=0),"Alt1-"   &amp;JS37,""),"")
&amp;IFERROR(IF(AND((JS$33-JS38-150-Sheep!$R$353                                           )&gt;(JS$33-JT$33),(JS$33-JS38-150-Sheep!$R$353                                            )&lt;=0),"Alt2-"   &amp;JS37,""),"")</f>
        <v/>
      </c>
      <c r="JT39" s="274" t="str">
        <f xml:space="preserve">                    IF(AND((JT$33                                  -Sheep!$N$249                               )&gt;(JT$33-JU$33),(JT$33                                  -Sheep!$N$249                                )&lt;=0),"Born","")
&amp;                   IF(AND((JT$33-Sheep!$R$351-Sheep!$N$249                                )&gt;(JT$33-JU$33),(JT$33-Sheep!$R$351-Sheep!$N$249                                )&lt;=0),"WeanStd","")
&amp;                   IF(AND((JT$33-Sheep!$R$352-Sheep!$N$249                                )&gt;(JT$33-JU$33),(JT$33-Sheep!$R$352-Sheep!$N$249                                )&lt;=0),"WeanAlt1","")
&amp;                   IF(AND((JT$33-Sheep!$R$353-Sheep!$N$249                                )&gt;(JT$33-JU$33),(JT$33-Sheep!$R$353-Sheep!$N$249                                )&lt;=0),"WeanAlt2","")
&amp;IFERROR(IF(AND((JT$33-JT38                                                                                     )&gt;(JT$33-JU$33),(JT$33-JT38                                                                                     )&lt;=0),"Join-"    &amp;JT37,""),"")
&amp;IFERROR(IF(AND((JT$33-JT38-INDEX(Sheep!$V$358:$V$365,JT37,1))&gt;(JT$33-JU$33),(JT$33-JT38-INDEX(Sheep!$V$358:$V$365,JT37,1))&lt;=0),"Scan-"  &amp;JT37,""),"")
&amp;IFERROR(IF(AND((JT$33-JT38-150                                                                            )&gt;(JT$33-JU$33),(JT$33-JT38-150                                                                             )&lt;=0),"Birth-" &amp;JT37,""),"")
&amp;IFERROR(IF(AND((JT$33-JT38-150-Sheep!$R$351                                           )&gt;(JT$33-JU$33),(JT$33-JT38-150-Sheep!$R$351                                            )&lt;=0),"Wean-"&amp;JT37,""),"")
&amp;IFERROR(IF(AND((JT$33-JT38-150-Sheep!$R$352                                           )&gt;(JT$33-JU$33),(JT$33-JT38-150-Sheep!$R$352                                            )&lt;=0),"Alt1-"   &amp;JT37,""),"")
&amp;IFERROR(IF(AND((JT$33-JT38-150-Sheep!$R$353                                           )&gt;(JT$33-JU$33),(JT$33-JT38-150-Sheep!$R$353                                            )&lt;=0),"Alt2-"   &amp;JT37,""),"")</f>
        <v/>
      </c>
      <c r="JU39" s="274" t="str">
        <f xml:space="preserve">                    IF(AND((JU$33                                  -Sheep!$N$249                               )&gt;(JU$33-JV$33),(JU$33                                  -Sheep!$N$249                                )&lt;=0),"Born","")
&amp;                   IF(AND((JU$33-Sheep!$R$351-Sheep!$N$249                                )&gt;(JU$33-JV$33),(JU$33-Sheep!$R$351-Sheep!$N$249                                )&lt;=0),"WeanStd","")
&amp;                   IF(AND((JU$33-Sheep!$R$352-Sheep!$N$249                                )&gt;(JU$33-JV$33),(JU$33-Sheep!$R$352-Sheep!$N$249                                )&lt;=0),"WeanAlt1","")
&amp;                   IF(AND((JU$33-Sheep!$R$353-Sheep!$N$249                                )&gt;(JU$33-JV$33),(JU$33-Sheep!$R$353-Sheep!$N$249                                )&lt;=0),"WeanAlt2","")
&amp;IFERROR(IF(AND((JU$33-JU38                                                                                     )&gt;(JU$33-JV$33),(JU$33-JU38                                                                                     )&lt;=0),"Join-"    &amp;JU37,""),"")
&amp;IFERROR(IF(AND((JU$33-JU38-INDEX(Sheep!$V$358:$V$365,JU37,1))&gt;(JU$33-JV$33),(JU$33-JU38-INDEX(Sheep!$V$358:$V$365,JU37,1))&lt;=0),"Scan-"  &amp;JU37,""),"")
&amp;IFERROR(IF(AND((JU$33-JU38-150                                                                            )&gt;(JU$33-JV$33),(JU$33-JU38-150                                                                             )&lt;=0),"Birth-" &amp;JU37,""),"")
&amp;IFERROR(IF(AND((JU$33-JU38-150-Sheep!$R$351                                           )&gt;(JU$33-JV$33),(JU$33-JU38-150-Sheep!$R$351                                            )&lt;=0),"Wean-"&amp;JU37,""),"")
&amp;IFERROR(IF(AND((JU$33-JU38-150-Sheep!$R$352                                           )&gt;(JU$33-JV$33),(JU$33-JU38-150-Sheep!$R$352                                            )&lt;=0),"Alt1-"   &amp;JU37,""),"")
&amp;IFERROR(IF(AND((JU$33-JU38-150-Sheep!$R$353                                           )&gt;(JU$33-JV$33),(JU$33-JU38-150-Sheep!$R$353                                            )&lt;=0),"Alt2-"   &amp;JU37,""),"")</f>
        <v/>
      </c>
      <c r="JV39" s="274" t="str">
        <f xml:space="preserve">                    IF(AND((JV$33                                  -Sheep!$N$249                               )&gt;(JV$33-JW$33),(JV$33                                  -Sheep!$N$249                                )&lt;=0),"Born","")
&amp;                   IF(AND((JV$33-Sheep!$R$351-Sheep!$N$249                                )&gt;(JV$33-JW$33),(JV$33-Sheep!$R$351-Sheep!$N$249                                )&lt;=0),"WeanStd","")
&amp;                   IF(AND((JV$33-Sheep!$R$352-Sheep!$N$249                                )&gt;(JV$33-JW$33),(JV$33-Sheep!$R$352-Sheep!$N$249                                )&lt;=0),"WeanAlt1","")
&amp;                   IF(AND((JV$33-Sheep!$R$353-Sheep!$N$249                                )&gt;(JV$33-JW$33),(JV$33-Sheep!$R$353-Sheep!$N$249                                )&lt;=0),"WeanAlt2","")
&amp;IFERROR(IF(AND((JV$33-JV38                                                                                     )&gt;(JV$33-JW$33),(JV$33-JV38                                                                                     )&lt;=0),"Join-"    &amp;JV37,""),"")
&amp;IFERROR(IF(AND((JV$33-JV38-INDEX(Sheep!$V$358:$V$365,JV37,1))&gt;(JV$33-JW$33),(JV$33-JV38-INDEX(Sheep!$V$358:$V$365,JV37,1))&lt;=0),"Scan-"  &amp;JV37,""),"")
&amp;IFERROR(IF(AND((JV$33-JV38-150                                                                            )&gt;(JV$33-JW$33),(JV$33-JV38-150                                                                             )&lt;=0),"Birth-" &amp;JV37,""),"")
&amp;IFERROR(IF(AND((JV$33-JV38-150-Sheep!$R$351                                           )&gt;(JV$33-JW$33),(JV$33-JV38-150-Sheep!$R$351                                            )&lt;=0),"Wean-"&amp;JV37,""),"")
&amp;IFERROR(IF(AND((JV$33-JV38-150-Sheep!$R$352                                           )&gt;(JV$33-JW$33),(JV$33-JV38-150-Sheep!$R$352                                            )&lt;=0),"Alt1-"   &amp;JV37,""),"")
&amp;IFERROR(IF(AND((JV$33-JV38-150-Sheep!$R$353                                           )&gt;(JV$33-JW$33),(JV$33-JV38-150-Sheep!$R$353                                            )&lt;=0),"Alt2-"   &amp;JV37,""),"")</f>
        <v/>
      </c>
      <c r="JW39" s="274" t="str">
        <f xml:space="preserve">                    IF(AND((JW$33                                  -Sheep!$N$249                               )&gt;(JW$33-JX$33),(JW$33                                  -Sheep!$N$249                                )&lt;=0),"Born","")
&amp;                   IF(AND((JW$33-Sheep!$R$351-Sheep!$N$249                                )&gt;(JW$33-JX$33),(JW$33-Sheep!$R$351-Sheep!$N$249                                )&lt;=0),"WeanStd","")
&amp;                   IF(AND((JW$33-Sheep!$R$352-Sheep!$N$249                                )&gt;(JW$33-JX$33),(JW$33-Sheep!$R$352-Sheep!$N$249                                )&lt;=0),"WeanAlt1","")
&amp;                   IF(AND((JW$33-Sheep!$R$353-Sheep!$N$249                                )&gt;(JW$33-JX$33),(JW$33-Sheep!$R$353-Sheep!$N$249                                )&lt;=0),"WeanAlt2","")
&amp;IFERROR(IF(AND((JW$33-JW38                                                                                     )&gt;(JW$33-JX$33),(JW$33-JW38                                                                                     )&lt;=0),"Join-"    &amp;JW37,""),"")
&amp;IFERROR(IF(AND((JW$33-JW38-INDEX(Sheep!$V$358:$V$365,JW37,1))&gt;(JW$33-JX$33),(JW$33-JW38-INDEX(Sheep!$V$358:$V$365,JW37,1))&lt;=0),"Scan-"  &amp;JW37,""),"")
&amp;IFERROR(IF(AND((JW$33-JW38-150                                                                            )&gt;(JW$33-JX$33),(JW$33-JW38-150                                                                             )&lt;=0),"Birth-" &amp;JW37,""),"")
&amp;IFERROR(IF(AND((JW$33-JW38-150-Sheep!$R$351                                           )&gt;(JW$33-JX$33),(JW$33-JW38-150-Sheep!$R$351                                            )&lt;=0),"Wean-"&amp;JW37,""),"")
&amp;IFERROR(IF(AND((JW$33-JW38-150-Sheep!$R$352                                           )&gt;(JW$33-JX$33),(JW$33-JW38-150-Sheep!$R$352                                            )&lt;=0),"Alt1-"   &amp;JW37,""),"")
&amp;IFERROR(IF(AND((JW$33-JW38-150-Sheep!$R$353                                           )&gt;(JW$33-JX$33),(JW$33-JW38-150-Sheep!$R$353                                            )&lt;=0),"Alt2-"   &amp;JW37,""),"")</f>
        <v>Scan-5</v>
      </c>
      <c r="JX39" s="274" t="str">
        <f xml:space="preserve">                    IF(AND((JX$33                                  -Sheep!$N$249                               )&gt;(JX$33-JY$33),(JX$33                                  -Sheep!$N$249                                )&lt;=0),"Born","")
&amp;                   IF(AND((JX$33-Sheep!$R$351-Sheep!$N$249                                )&gt;(JX$33-JY$33),(JX$33-Sheep!$R$351-Sheep!$N$249                                )&lt;=0),"WeanStd","")
&amp;                   IF(AND((JX$33-Sheep!$R$352-Sheep!$N$249                                )&gt;(JX$33-JY$33),(JX$33-Sheep!$R$352-Sheep!$N$249                                )&lt;=0),"WeanAlt1","")
&amp;                   IF(AND((JX$33-Sheep!$R$353-Sheep!$N$249                                )&gt;(JX$33-JY$33),(JX$33-Sheep!$R$353-Sheep!$N$249                                )&lt;=0),"WeanAlt2","")
&amp;IFERROR(IF(AND((JX$33-JX38                                                                                     )&gt;(JX$33-JY$33),(JX$33-JX38                                                                                     )&lt;=0),"Join-"    &amp;JX37,""),"")
&amp;IFERROR(IF(AND((JX$33-JX38-INDEX(Sheep!$V$358:$V$365,JX37,1))&gt;(JX$33-JY$33),(JX$33-JX38-INDEX(Sheep!$V$358:$V$365,JX37,1))&lt;=0),"Scan-"  &amp;JX37,""),"")
&amp;IFERROR(IF(AND((JX$33-JX38-150                                                                            )&gt;(JX$33-JY$33),(JX$33-JX38-150                                                                             )&lt;=0),"Birth-" &amp;JX37,""),"")
&amp;IFERROR(IF(AND((JX$33-JX38-150-Sheep!$R$351                                           )&gt;(JX$33-JY$33),(JX$33-JX38-150-Sheep!$R$351                                            )&lt;=0),"Wean-"&amp;JX37,""),"")
&amp;IFERROR(IF(AND((JX$33-JX38-150-Sheep!$R$352                                           )&gt;(JX$33-JY$33),(JX$33-JX38-150-Sheep!$R$352                                            )&lt;=0),"Alt1-"   &amp;JX37,""),"")
&amp;IFERROR(IF(AND((JX$33-JX38-150-Sheep!$R$353                                           )&gt;(JX$33-JY$33),(JX$33-JX38-150-Sheep!$R$353                                            )&lt;=0),"Alt2-"   &amp;JX37,""),"")</f>
        <v/>
      </c>
      <c r="JY39" s="274" t="str">
        <f xml:space="preserve">                    IF(AND((JY$33                                  -Sheep!$N$249                               )&gt;(JY$33-JZ$33),(JY$33                                  -Sheep!$N$249                                )&lt;=0),"Born","")
&amp;                   IF(AND((JY$33-Sheep!$R$351-Sheep!$N$249                                )&gt;(JY$33-JZ$33),(JY$33-Sheep!$R$351-Sheep!$N$249                                )&lt;=0),"WeanStd","")
&amp;                   IF(AND((JY$33-Sheep!$R$352-Sheep!$N$249                                )&gt;(JY$33-JZ$33),(JY$33-Sheep!$R$352-Sheep!$N$249                                )&lt;=0),"WeanAlt1","")
&amp;                   IF(AND((JY$33-Sheep!$R$353-Sheep!$N$249                                )&gt;(JY$33-JZ$33),(JY$33-Sheep!$R$353-Sheep!$N$249                                )&lt;=0),"WeanAlt2","")
&amp;IFERROR(IF(AND((JY$33-JY38                                                                                     )&gt;(JY$33-JZ$33),(JY$33-JY38                                                                                     )&lt;=0),"Join-"    &amp;JY37,""),"")
&amp;IFERROR(IF(AND((JY$33-JY38-INDEX(Sheep!$V$358:$V$365,JY37,1))&gt;(JY$33-JZ$33),(JY$33-JY38-INDEX(Sheep!$V$358:$V$365,JY37,1))&lt;=0),"Scan-"  &amp;JY37,""),"")
&amp;IFERROR(IF(AND((JY$33-JY38-150                                                                            )&gt;(JY$33-JZ$33),(JY$33-JY38-150                                                                             )&lt;=0),"Birth-" &amp;JY37,""),"")
&amp;IFERROR(IF(AND((JY$33-JY38-150-Sheep!$R$351                                           )&gt;(JY$33-JZ$33),(JY$33-JY38-150-Sheep!$R$351                                            )&lt;=0),"Wean-"&amp;JY37,""),"")
&amp;IFERROR(IF(AND((JY$33-JY38-150-Sheep!$R$352                                           )&gt;(JY$33-JZ$33),(JY$33-JY38-150-Sheep!$R$352                                            )&lt;=0),"Alt1-"   &amp;JY37,""),"")
&amp;IFERROR(IF(AND((JY$33-JY38-150-Sheep!$R$353                                           )&gt;(JY$33-JZ$33),(JY$33-JY38-150-Sheep!$R$353                                            )&lt;=0),"Alt2-"   &amp;JY37,""),"")</f>
        <v/>
      </c>
      <c r="JZ39" s="274" t="str">
        <f xml:space="preserve">                    IF(AND((JZ$33                                  -Sheep!$N$249                               )&gt;(JZ$33-KA$33),(JZ$33                                  -Sheep!$N$249                                )&lt;=0),"Born","")
&amp;                   IF(AND((JZ$33-Sheep!$R$351-Sheep!$N$249                                )&gt;(JZ$33-KA$33),(JZ$33-Sheep!$R$351-Sheep!$N$249                                )&lt;=0),"WeanStd","")
&amp;                   IF(AND((JZ$33-Sheep!$R$352-Sheep!$N$249                                )&gt;(JZ$33-KA$33),(JZ$33-Sheep!$R$352-Sheep!$N$249                                )&lt;=0),"WeanAlt1","")
&amp;                   IF(AND((JZ$33-Sheep!$R$353-Sheep!$N$249                                )&gt;(JZ$33-KA$33),(JZ$33-Sheep!$R$353-Sheep!$N$249                                )&lt;=0),"WeanAlt2","")
&amp;IFERROR(IF(AND((JZ$33-JZ38                                                                                     )&gt;(JZ$33-KA$33),(JZ$33-JZ38                                                                                     )&lt;=0),"Join-"    &amp;JZ37,""),"")
&amp;IFERROR(IF(AND((JZ$33-JZ38-INDEX(Sheep!$V$358:$V$365,JZ37,1))&gt;(JZ$33-KA$33),(JZ$33-JZ38-INDEX(Sheep!$V$358:$V$365,JZ37,1))&lt;=0),"Scan-"  &amp;JZ37,""),"")
&amp;IFERROR(IF(AND((JZ$33-JZ38-150                                                                            )&gt;(JZ$33-KA$33),(JZ$33-JZ38-150                                                                             )&lt;=0),"Birth-" &amp;JZ37,""),"")
&amp;IFERROR(IF(AND((JZ$33-JZ38-150-Sheep!$R$351                                           )&gt;(JZ$33-KA$33),(JZ$33-JZ38-150-Sheep!$R$351                                            )&lt;=0),"Wean-"&amp;JZ37,""),"")
&amp;IFERROR(IF(AND((JZ$33-JZ38-150-Sheep!$R$352                                           )&gt;(JZ$33-KA$33),(JZ$33-JZ38-150-Sheep!$R$352                                            )&lt;=0),"Alt1-"   &amp;JZ37,""),"")
&amp;IFERROR(IF(AND((JZ$33-JZ38-150-Sheep!$R$353                                           )&gt;(JZ$33-KA$33),(JZ$33-JZ38-150-Sheep!$R$353                                            )&lt;=0),"Alt2-"   &amp;JZ37,""),"")</f>
        <v/>
      </c>
      <c r="KA39" s="274" t="str">
        <f xml:space="preserve">                    IF(AND((KA$33                                  -Sheep!$N$249                               )&gt;(KA$33-KB$33),(KA$33                                  -Sheep!$N$249                                )&lt;=0),"Born","")
&amp;                   IF(AND((KA$33-Sheep!$R$351-Sheep!$N$249                                )&gt;(KA$33-KB$33),(KA$33-Sheep!$R$351-Sheep!$N$249                                )&lt;=0),"WeanStd","")
&amp;                   IF(AND((KA$33-Sheep!$R$352-Sheep!$N$249                                )&gt;(KA$33-KB$33),(KA$33-Sheep!$R$352-Sheep!$N$249                                )&lt;=0),"WeanAlt1","")
&amp;                   IF(AND((KA$33-Sheep!$R$353-Sheep!$N$249                                )&gt;(KA$33-KB$33),(KA$33-Sheep!$R$353-Sheep!$N$249                                )&lt;=0),"WeanAlt2","")
&amp;IFERROR(IF(AND((KA$33-KA38                                                                                     )&gt;(KA$33-KB$33),(KA$33-KA38                                                                                     )&lt;=0),"Join-"    &amp;KA37,""),"")
&amp;IFERROR(IF(AND((KA$33-KA38-INDEX(Sheep!$V$358:$V$365,KA37,1))&gt;(KA$33-KB$33),(KA$33-KA38-INDEX(Sheep!$V$358:$V$365,KA37,1))&lt;=0),"Scan-"  &amp;KA37,""),"")
&amp;IFERROR(IF(AND((KA$33-KA38-150                                                                            )&gt;(KA$33-KB$33),(KA$33-KA38-150                                                                             )&lt;=0),"Birth-" &amp;KA37,""),"")
&amp;IFERROR(IF(AND((KA$33-KA38-150-Sheep!$R$351                                           )&gt;(KA$33-KB$33),(KA$33-KA38-150-Sheep!$R$351                                            )&lt;=0),"Wean-"&amp;KA37,""),"")
&amp;IFERROR(IF(AND((KA$33-KA38-150-Sheep!$R$352                                           )&gt;(KA$33-KB$33),(KA$33-KA38-150-Sheep!$R$352                                            )&lt;=0),"Alt1-"   &amp;KA37,""),"")
&amp;IFERROR(IF(AND((KA$33-KA38-150-Sheep!$R$353                                           )&gt;(KA$33-KB$33),(KA$33-KA38-150-Sheep!$R$353                                            )&lt;=0),"Alt2-"   &amp;KA37,""),"")</f>
        <v/>
      </c>
      <c r="KB39" s="274" t="str">
        <f xml:space="preserve">                    IF(AND((KB$33                                  -Sheep!$N$249                               )&gt;(KB$33-KC$33),(KB$33                                  -Sheep!$N$249                                )&lt;=0),"Born","")
&amp;                   IF(AND((KB$33-Sheep!$R$351-Sheep!$N$249                                )&gt;(KB$33-KC$33),(KB$33-Sheep!$R$351-Sheep!$N$249                                )&lt;=0),"WeanStd","")
&amp;                   IF(AND((KB$33-Sheep!$R$352-Sheep!$N$249                                )&gt;(KB$33-KC$33),(KB$33-Sheep!$R$352-Sheep!$N$249                                )&lt;=0),"WeanAlt1","")
&amp;                   IF(AND((KB$33-Sheep!$R$353-Sheep!$N$249                                )&gt;(KB$33-KC$33),(KB$33-Sheep!$R$353-Sheep!$N$249                                )&lt;=0),"WeanAlt2","")
&amp;IFERROR(IF(AND((KB$33-KB38                                                                                     )&gt;(KB$33-KC$33),(KB$33-KB38                                                                                     )&lt;=0),"Join-"    &amp;KB37,""),"")
&amp;IFERROR(IF(AND((KB$33-KB38-INDEX(Sheep!$V$358:$V$365,KB37,1))&gt;(KB$33-KC$33),(KB$33-KB38-INDEX(Sheep!$V$358:$V$365,KB37,1))&lt;=0),"Scan-"  &amp;KB37,""),"")
&amp;IFERROR(IF(AND((KB$33-KB38-150                                                                            )&gt;(KB$33-KC$33),(KB$33-KB38-150                                                                             )&lt;=0),"Birth-" &amp;KB37,""),"")
&amp;IFERROR(IF(AND((KB$33-KB38-150-Sheep!$R$351                                           )&gt;(KB$33-KC$33),(KB$33-KB38-150-Sheep!$R$351                                            )&lt;=0),"Wean-"&amp;KB37,""),"")
&amp;IFERROR(IF(AND((KB$33-KB38-150-Sheep!$R$352                                           )&gt;(KB$33-KC$33),(KB$33-KB38-150-Sheep!$R$352                                            )&lt;=0),"Alt1-"   &amp;KB37,""),"")
&amp;IFERROR(IF(AND((KB$33-KB38-150-Sheep!$R$353                                           )&gt;(KB$33-KC$33),(KB$33-KB38-150-Sheep!$R$353                                            )&lt;=0),"Alt2-"   &amp;KB37,""),"")</f>
        <v/>
      </c>
      <c r="KC39" s="274" t="str">
        <f xml:space="preserve">                    IF(AND((KC$33                                  -Sheep!$N$249                               )&gt;(KC$33-KD$33),(KC$33                                  -Sheep!$N$249                                )&lt;=0),"Born","")
&amp;                   IF(AND((KC$33-Sheep!$R$351-Sheep!$N$249                                )&gt;(KC$33-KD$33),(KC$33-Sheep!$R$351-Sheep!$N$249                                )&lt;=0),"WeanStd","")
&amp;                   IF(AND((KC$33-Sheep!$R$352-Sheep!$N$249                                )&gt;(KC$33-KD$33),(KC$33-Sheep!$R$352-Sheep!$N$249                                )&lt;=0),"WeanAlt1","")
&amp;                   IF(AND((KC$33-Sheep!$R$353-Sheep!$N$249                                )&gt;(KC$33-KD$33),(KC$33-Sheep!$R$353-Sheep!$N$249                                )&lt;=0),"WeanAlt2","")
&amp;IFERROR(IF(AND((KC$33-KC38                                                                                     )&gt;(KC$33-KD$33),(KC$33-KC38                                                                                     )&lt;=0),"Join-"    &amp;KC37,""),"")
&amp;IFERROR(IF(AND((KC$33-KC38-INDEX(Sheep!$V$358:$V$365,KC37,1))&gt;(KC$33-KD$33),(KC$33-KC38-INDEX(Sheep!$V$358:$V$365,KC37,1))&lt;=0),"Scan-"  &amp;KC37,""),"")
&amp;IFERROR(IF(AND((KC$33-KC38-150                                                                            )&gt;(KC$33-KD$33),(KC$33-KC38-150                                                                             )&lt;=0),"Birth-" &amp;KC37,""),"")
&amp;IFERROR(IF(AND((KC$33-KC38-150-Sheep!$R$351                                           )&gt;(KC$33-KD$33),(KC$33-KC38-150-Sheep!$R$351                                            )&lt;=0),"Wean-"&amp;KC37,""),"")
&amp;IFERROR(IF(AND((KC$33-KC38-150-Sheep!$R$352                                           )&gt;(KC$33-KD$33),(KC$33-KC38-150-Sheep!$R$352                                            )&lt;=0),"Alt1-"   &amp;KC37,""),"")
&amp;IFERROR(IF(AND((KC$33-KC38-150-Sheep!$R$353                                           )&gt;(KC$33-KD$33),(KC$33-KC38-150-Sheep!$R$353                                            )&lt;=0),"Alt2-"   &amp;KC37,""),"")</f>
        <v/>
      </c>
      <c r="KD39" s="274" t="str">
        <f xml:space="preserve">                    IF(AND((KD$33                                  -Sheep!$N$249                               )&gt;(KD$33-KE$33),(KD$33                                  -Sheep!$N$249                                )&lt;=0),"Born","")
&amp;                   IF(AND((KD$33-Sheep!$R$351-Sheep!$N$249                                )&gt;(KD$33-KE$33),(KD$33-Sheep!$R$351-Sheep!$N$249                                )&lt;=0),"WeanStd","")
&amp;                   IF(AND((KD$33-Sheep!$R$352-Sheep!$N$249                                )&gt;(KD$33-KE$33),(KD$33-Sheep!$R$352-Sheep!$N$249                                )&lt;=0),"WeanAlt1","")
&amp;                   IF(AND((KD$33-Sheep!$R$353-Sheep!$N$249                                )&gt;(KD$33-KE$33),(KD$33-Sheep!$R$353-Sheep!$N$249                                )&lt;=0),"WeanAlt2","")
&amp;IFERROR(IF(AND((KD$33-KD38                                                                                     )&gt;(KD$33-KE$33),(KD$33-KD38                                                                                     )&lt;=0),"Join-"    &amp;KD37,""),"")
&amp;IFERROR(IF(AND((KD$33-KD38-INDEX(Sheep!$V$358:$V$365,KD37,1))&gt;(KD$33-KE$33),(KD$33-KD38-INDEX(Sheep!$V$358:$V$365,KD37,1))&lt;=0),"Scan-"  &amp;KD37,""),"")
&amp;IFERROR(IF(AND((KD$33-KD38-150                                                                            )&gt;(KD$33-KE$33),(KD$33-KD38-150                                                                             )&lt;=0),"Birth-" &amp;KD37,""),"")
&amp;IFERROR(IF(AND((KD$33-KD38-150-Sheep!$R$351                                           )&gt;(KD$33-KE$33),(KD$33-KD38-150-Sheep!$R$351                                            )&lt;=0),"Wean-"&amp;KD37,""),"")
&amp;IFERROR(IF(AND((KD$33-KD38-150-Sheep!$R$352                                           )&gt;(KD$33-KE$33),(KD$33-KD38-150-Sheep!$R$352                                            )&lt;=0),"Alt1-"   &amp;KD37,""),"")
&amp;IFERROR(IF(AND((KD$33-KD38-150-Sheep!$R$353                                           )&gt;(KD$33-KE$33),(KD$33-KD38-150-Sheep!$R$353                                            )&lt;=0),"Alt2-"   &amp;KD37,""),"")</f>
        <v/>
      </c>
      <c r="KE39" s="274" t="str">
        <f xml:space="preserve">                    IF(AND((KE$33                                  -Sheep!$N$249                               )&gt;(KE$33-KF$33),(KE$33                                  -Sheep!$N$249                                )&lt;=0),"Born","")
&amp;                   IF(AND((KE$33-Sheep!$R$351-Sheep!$N$249                                )&gt;(KE$33-KF$33),(KE$33-Sheep!$R$351-Sheep!$N$249                                )&lt;=0),"WeanStd","")
&amp;                   IF(AND((KE$33-Sheep!$R$352-Sheep!$N$249                                )&gt;(KE$33-KF$33),(KE$33-Sheep!$R$352-Sheep!$N$249                                )&lt;=0),"WeanAlt1","")
&amp;                   IF(AND((KE$33-Sheep!$R$353-Sheep!$N$249                                )&gt;(KE$33-KF$33),(KE$33-Sheep!$R$353-Sheep!$N$249                                )&lt;=0),"WeanAlt2","")
&amp;IFERROR(IF(AND((KE$33-KE38                                                                                     )&gt;(KE$33-KF$33),(KE$33-KE38                                                                                     )&lt;=0),"Join-"    &amp;KE37,""),"")
&amp;IFERROR(IF(AND((KE$33-KE38-INDEX(Sheep!$V$358:$V$365,KE37,1))&gt;(KE$33-KF$33),(KE$33-KE38-INDEX(Sheep!$V$358:$V$365,KE37,1))&lt;=0),"Scan-"  &amp;KE37,""),"")
&amp;IFERROR(IF(AND((KE$33-KE38-150                                                                            )&gt;(KE$33-KF$33),(KE$33-KE38-150                                                                             )&lt;=0),"Birth-" &amp;KE37,""),"")
&amp;IFERROR(IF(AND((KE$33-KE38-150-Sheep!$R$351                                           )&gt;(KE$33-KF$33),(KE$33-KE38-150-Sheep!$R$351                                            )&lt;=0),"Wean-"&amp;KE37,""),"")
&amp;IFERROR(IF(AND((KE$33-KE38-150-Sheep!$R$352                                           )&gt;(KE$33-KF$33),(KE$33-KE38-150-Sheep!$R$352                                            )&lt;=0),"Alt1-"   &amp;KE37,""),"")
&amp;IFERROR(IF(AND((KE$33-KE38-150-Sheep!$R$353                                           )&gt;(KE$33-KF$33),(KE$33-KE38-150-Sheep!$R$353                                            )&lt;=0),"Alt2-"   &amp;KE37,""),"")</f>
        <v/>
      </c>
      <c r="KF39" s="274" t="str">
        <f xml:space="preserve">                    IF(AND((KF$33                                  -Sheep!$N$249                               )&gt;(KF$33-KG$33),(KF$33                                  -Sheep!$N$249                                )&lt;=0),"Born","")
&amp;                   IF(AND((KF$33-Sheep!$R$351-Sheep!$N$249                                )&gt;(KF$33-KG$33),(KF$33-Sheep!$R$351-Sheep!$N$249                                )&lt;=0),"WeanStd","")
&amp;                   IF(AND((KF$33-Sheep!$R$352-Sheep!$N$249                                )&gt;(KF$33-KG$33),(KF$33-Sheep!$R$352-Sheep!$N$249                                )&lt;=0),"WeanAlt1","")
&amp;                   IF(AND((KF$33-Sheep!$R$353-Sheep!$N$249                                )&gt;(KF$33-KG$33),(KF$33-Sheep!$R$353-Sheep!$N$249                                )&lt;=0),"WeanAlt2","")
&amp;IFERROR(IF(AND((KF$33-KF38                                                                                     )&gt;(KF$33-KG$33),(KF$33-KF38                                                                                     )&lt;=0),"Join-"    &amp;KF37,""),"")
&amp;IFERROR(IF(AND((KF$33-KF38-INDEX(Sheep!$V$358:$V$365,KF37,1))&gt;(KF$33-KG$33),(KF$33-KF38-INDEX(Sheep!$V$358:$V$365,KF37,1))&lt;=0),"Scan-"  &amp;KF37,""),"")
&amp;IFERROR(IF(AND((KF$33-KF38-150                                                                            )&gt;(KF$33-KG$33),(KF$33-KF38-150                                                                             )&lt;=0),"Birth-" &amp;KF37,""),"")
&amp;IFERROR(IF(AND((KF$33-KF38-150-Sheep!$R$351                                           )&gt;(KF$33-KG$33),(KF$33-KF38-150-Sheep!$R$351                                            )&lt;=0),"Wean-"&amp;KF37,""),"")
&amp;IFERROR(IF(AND((KF$33-KF38-150-Sheep!$R$352                                           )&gt;(KF$33-KG$33),(KF$33-KF38-150-Sheep!$R$352                                            )&lt;=0),"Alt1-"   &amp;KF37,""),"")
&amp;IFERROR(IF(AND((KF$33-KF38-150-Sheep!$R$353                                           )&gt;(KF$33-KG$33),(KF$33-KF38-150-Sheep!$R$353                                            )&lt;=0),"Alt2-"   &amp;KF37,""),"")</f>
        <v/>
      </c>
      <c r="KG39" s="274" t="str">
        <f xml:space="preserve">                    IF(AND((KG$33                                  -Sheep!$N$249                               )&gt;(KG$33-KH$33),(KG$33                                  -Sheep!$N$249                                )&lt;=0),"Born","")
&amp;                   IF(AND((KG$33-Sheep!$R$351-Sheep!$N$249                                )&gt;(KG$33-KH$33),(KG$33-Sheep!$R$351-Sheep!$N$249                                )&lt;=0),"WeanStd","")
&amp;                   IF(AND((KG$33-Sheep!$R$352-Sheep!$N$249                                )&gt;(KG$33-KH$33),(KG$33-Sheep!$R$352-Sheep!$N$249                                )&lt;=0),"WeanAlt1","")
&amp;                   IF(AND((KG$33-Sheep!$R$353-Sheep!$N$249                                )&gt;(KG$33-KH$33),(KG$33-Sheep!$R$353-Sheep!$N$249                                )&lt;=0),"WeanAlt2","")
&amp;IFERROR(IF(AND((KG$33-KG38                                                                                     )&gt;(KG$33-KH$33),(KG$33-KG38                                                                                     )&lt;=0),"Join-"    &amp;KG37,""),"")
&amp;IFERROR(IF(AND((KG$33-KG38-INDEX(Sheep!$V$358:$V$365,KG37,1))&gt;(KG$33-KH$33),(KG$33-KG38-INDEX(Sheep!$V$358:$V$365,KG37,1))&lt;=0),"Scan-"  &amp;KG37,""),"")
&amp;IFERROR(IF(AND((KG$33-KG38-150                                                                            )&gt;(KG$33-KH$33),(KG$33-KG38-150                                                                             )&lt;=0),"Birth-" &amp;KG37,""),"")
&amp;IFERROR(IF(AND((KG$33-KG38-150-Sheep!$R$351                                           )&gt;(KG$33-KH$33),(KG$33-KG38-150-Sheep!$R$351                                            )&lt;=0),"Wean-"&amp;KG37,""),"")
&amp;IFERROR(IF(AND((KG$33-KG38-150-Sheep!$R$352                                           )&gt;(KG$33-KH$33),(KG$33-KG38-150-Sheep!$R$352                                            )&lt;=0),"Alt1-"   &amp;KG37,""),"")
&amp;IFERROR(IF(AND((KG$33-KG38-150-Sheep!$R$353                                           )&gt;(KG$33-KH$33),(KG$33-KG38-150-Sheep!$R$353                                            )&lt;=0),"Alt2-"   &amp;KG37,""),"")</f>
        <v/>
      </c>
      <c r="KH39" s="274" t="str">
        <f xml:space="preserve">                    IF(AND((KH$33                                  -Sheep!$N$249                               )&gt;(KH$33-KI$33),(KH$33                                  -Sheep!$N$249                                )&lt;=0),"Born","")
&amp;                   IF(AND((KH$33-Sheep!$R$351-Sheep!$N$249                                )&gt;(KH$33-KI$33),(KH$33-Sheep!$R$351-Sheep!$N$249                                )&lt;=0),"WeanStd","")
&amp;                   IF(AND((KH$33-Sheep!$R$352-Sheep!$N$249                                )&gt;(KH$33-KI$33),(KH$33-Sheep!$R$352-Sheep!$N$249                                )&lt;=0),"WeanAlt1","")
&amp;                   IF(AND((KH$33-Sheep!$R$353-Sheep!$N$249                                )&gt;(KH$33-KI$33),(KH$33-Sheep!$R$353-Sheep!$N$249                                )&lt;=0),"WeanAlt2","")
&amp;IFERROR(IF(AND((KH$33-KH38                                                                                     )&gt;(KH$33-KI$33),(KH$33-KH38                                                                                     )&lt;=0),"Join-"    &amp;KH37,""),"")
&amp;IFERROR(IF(AND((KH$33-KH38-INDEX(Sheep!$V$358:$V$365,KH37,1))&gt;(KH$33-KI$33),(KH$33-KH38-INDEX(Sheep!$V$358:$V$365,KH37,1))&lt;=0),"Scan-"  &amp;KH37,""),"")
&amp;IFERROR(IF(AND((KH$33-KH38-150                                                                            )&gt;(KH$33-KI$33),(KH$33-KH38-150                                                                             )&lt;=0),"Birth-" &amp;KH37,""),"")
&amp;IFERROR(IF(AND((KH$33-KH38-150-Sheep!$R$351                                           )&gt;(KH$33-KI$33),(KH$33-KH38-150-Sheep!$R$351                                            )&lt;=0),"Wean-"&amp;KH37,""),"")
&amp;IFERROR(IF(AND((KH$33-KH38-150-Sheep!$R$352                                           )&gt;(KH$33-KI$33),(KH$33-KH38-150-Sheep!$R$352                                            )&lt;=0),"Alt1-"   &amp;KH37,""),"")
&amp;IFERROR(IF(AND((KH$33-KH38-150-Sheep!$R$353                                           )&gt;(KH$33-KI$33),(KH$33-KH38-150-Sheep!$R$353                                            )&lt;=0),"Alt2-"   &amp;KH37,""),"")</f>
        <v/>
      </c>
      <c r="KI39" s="274" t="str">
        <f xml:space="preserve">                    IF(AND((KI$33                                  -Sheep!$N$249                               )&gt;(KI$33-KJ$33),(KI$33                                  -Sheep!$N$249                                )&lt;=0),"Born","")
&amp;                   IF(AND((KI$33-Sheep!$R$351-Sheep!$N$249                                )&gt;(KI$33-KJ$33),(KI$33-Sheep!$R$351-Sheep!$N$249                                )&lt;=0),"WeanStd","")
&amp;                   IF(AND((KI$33-Sheep!$R$352-Sheep!$N$249                                )&gt;(KI$33-KJ$33),(KI$33-Sheep!$R$352-Sheep!$N$249                                )&lt;=0),"WeanAlt1","")
&amp;                   IF(AND((KI$33-Sheep!$R$353-Sheep!$N$249                                )&gt;(KI$33-KJ$33),(KI$33-Sheep!$R$353-Sheep!$N$249                                )&lt;=0),"WeanAlt2","")
&amp;IFERROR(IF(AND((KI$33-KI38                                                                                     )&gt;(KI$33-KJ$33),(KI$33-KI38                                                                                     )&lt;=0),"Join-"    &amp;KI37,""),"")
&amp;IFERROR(IF(AND((KI$33-KI38-INDEX(Sheep!$V$358:$V$365,KI37,1))&gt;(KI$33-KJ$33),(KI$33-KI38-INDEX(Sheep!$V$358:$V$365,KI37,1))&lt;=0),"Scan-"  &amp;KI37,""),"")
&amp;IFERROR(IF(AND((KI$33-KI38-150                                                                            )&gt;(KI$33-KJ$33),(KI$33-KI38-150                                                                             )&lt;=0),"Birth-" &amp;KI37,""),"")
&amp;IFERROR(IF(AND((KI$33-KI38-150-Sheep!$R$351                                           )&gt;(KI$33-KJ$33),(KI$33-KI38-150-Sheep!$R$351                                            )&lt;=0),"Wean-"&amp;KI37,""),"")
&amp;IFERROR(IF(AND((KI$33-KI38-150-Sheep!$R$352                                           )&gt;(KI$33-KJ$33),(KI$33-KI38-150-Sheep!$R$352                                            )&lt;=0),"Alt1-"   &amp;KI37,""),"")
&amp;IFERROR(IF(AND((KI$33-KI38-150-Sheep!$R$353                                           )&gt;(KI$33-KJ$33),(KI$33-KI38-150-Sheep!$R$353                                            )&lt;=0),"Alt2-"   &amp;KI37,""),"")</f>
        <v>Birth-5</v>
      </c>
      <c r="KJ39" s="274" t="str">
        <f xml:space="preserve">                    IF(AND((KJ$33                                  -Sheep!$N$249                               )&gt;(KJ$33-KK$33),(KJ$33                                  -Sheep!$N$249                                )&lt;=0),"Born","")
&amp;                   IF(AND((KJ$33-Sheep!$R$351-Sheep!$N$249                                )&gt;(KJ$33-KK$33),(KJ$33-Sheep!$R$351-Sheep!$N$249                                )&lt;=0),"WeanStd","")
&amp;                   IF(AND((KJ$33-Sheep!$R$352-Sheep!$N$249                                )&gt;(KJ$33-KK$33),(KJ$33-Sheep!$R$352-Sheep!$N$249                                )&lt;=0),"WeanAlt1","")
&amp;                   IF(AND((KJ$33-Sheep!$R$353-Sheep!$N$249                                )&gt;(KJ$33-KK$33),(KJ$33-Sheep!$R$353-Sheep!$N$249                                )&lt;=0),"WeanAlt2","")
&amp;IFERROR(IF(AND((KJ$33-KJ38                                                                                     )&gt;(KJ$33-KK$33),(KJ$33-KJ38                                                                                     )&lt;=0),"Join-"    &amp;KJ37,""),"")
&amp;IFERROR(IF(AND((KJ$33-KJ38-INDEX(Sheep!$V$358:$V$365,KJ37,1))&gt;(KJ$33-KK$33),(KJ$33-KJ38-INDEX(Sheep!$V$358:$V$365,KJ37,1))&lt;=0),"Scan-"  &amp;KJ37,""),"")
&amp;IFERROR(IF(AND((KJ$33-KJ38-150                                                                            )&gt;(KJ$33-KK$33),(KJ$33-KJ38-150                                                                             )&lt;=0),"Birth-" &amp;KJ37,""),"")
&amp;IFERROR(IF(AND((KJ$33-KJ38-150-Sheep!$R$351                                           )&gt;(KJ$33-KK$33),(KJ$33-KJ38-150-Sheep!$R$351                                            )&lt;=0),"Wean-"&amp;KJ37,""),"")
&amp;IFERROR(IF(AND((KJ$33-KJ38-150-Sheep!$R$352                                           )&gt;(KJ$33-KK$33),(KJ$33-KJ38-150-Sheep!$R$352                                            )&lt;=0),"Alt1-"   &amp;KJ37,""),"")
&amp;IFERROR(IF(AND((KJ$33-KJ38-150-Sheep!$R$353                                           )&gt;(KJ$33-KK$33),(KJ$33-KJ38-150-Sheep!$R$353                                            )&lt;=0),"Alt2-"   &amp;KJ37,""),"")</f>
        <v/>
      </c>
      <c r="KK39" s="274" t="str">
        <f xml:space="preserve">                    IF(AND((KK$33                                  -Sheep!$N$249                               )&gt;(KK$33-KL$33),(KK$33                                  -Sheep!$N$249                                )&lt;=0),"Born","")
&amp;                   IF(AND((KK$33-Sheep!$R$351-Sheep!$N$249                                )&gt;(KK$33-KL$33),(KK$33-Sheep!$R$351-Sheep!$N$249                                )&lt;=0),"WeanStd","")
&amp;                   IF(AND((KK$33-Sheep!$R$352-Sheep!$N$249                                )&gt;(KK$33-KL$33),(KK$33-Sheep!$R$352-Sheep!$N$249                                )&lt;=0),"WeanAlt1","")
&amp;                   IF(AND((KK$33-Sheep!$R$353-Sheep!$N$249                                )&gt;(KK$33-KL$33),(KK$33-Sheep!$R$353-Sheep!$N$249                                )&lt;=0),"WeanAlt2","")
&amp;IFERROR(IF(AND((KK$33-KK38                                                                                     )&gt;(KK$33-KL$33),(KK$33-KK38                                                                                     )&lt;=0),"Join-"    &amp;KK37,""),"")
&amp;IFERROR(IF(AND((KK$33-KK38-INDEX(Sheep!$V$358:$V$365,KK37,1))&gt;(KK$33-KL$33),(KK$33-KK38-INDEX(Sheep!$V$358:$V$365,KK37,1))&lt;=0),"Scan-"  &amp;KK37,""),"")
&amp;IFERROR(IF(AND((KK$33-KK38-150                                                                            )&gt;(KK$33-KL$33),(KK$33-KK38-150                                                                             )&lt;=0),"Birth-" &amp;KK37,""),"")
&amp;IFERROR(IF(AND((KK$33-KK38-150-Sheep!$R$351                                           )&gt;(KK$33-KL$33),(KK$33-KK38-150-Sheep!$R$351                                            )&lt;=0),"Wean-"&amp;KK37,""),"")
&amp;IFERROR(IF(AND((KK$33-KK38-150-Sheep!$R$352                                           )&gt;(KK$33-KL$33),(KK$33-KK38-150-Sheep!$R$352                                            )&lt;=0),"Alt1-"   &amp;KK37,""),"")
&amp;IFERROR(IF(AND((KK$33-KK38-150-Sheep!$R$353                                           )&gt;(KK$33-KL$33),(KK$33-KK38-150-Sheep!$R$353                                            )&lt;=0),"Alt2-"   &amp;KK37,""),"")</f>
        <v/>
      </c>
      <c r="KL39" s="274" t="str">
        <f xml:space="preserve">                    IF(AND((KL$33                                  -Sheep!$N$249                               )&gt;(KL$33-KM$33),(KL$33                                  -Sheep!$N$249                                )&lt;=0),"Born","")
&amp;                   IF(AND((KL$33-Sheep!$R$351-Sheep!$N$249                                )&gt;(KL$33-KM$33),(KL$33-Sheep!$R$351-Sheep!$N$249                                )&lt;=0),"WeanStd","")
&amp;                   IF(AND((KL$33-Sheep!$R$352-Sheep!$N$249                                )&gt;(KL$33-KM$33),(KL$33-Sheep!$R$352-Sheep!$N$249                                )&lt;=0),"WeanAlt1","")
&amp;                   IF(AND((KL$33-Sheep!$R$353-Sheep!$N$249                                )&gt;(KL$33-KM$33),(KL$33-Sheep!$R$353-Sheep!$N$249                                )&lt;=0),"WeanAlt2","")
&amp;IFERROR(IF(AND((KL$33-KL38                                                                                     )&gt;(KL$33-KM$33),(KL$33-KL38                                                                                     )&lt;=0),"Join-"    &amp;KL37,""),"")
&amp;IFERROR(IF(AND((KL$33-KL38-INDEX(Sheep!$V$358:$V$365,KL37,1))&gt;(KL$33-KM$33),(KL$33-KL38-INDEX(Sheep!$V$358:$V$365,KL37,1))&lt;=0),"Scan-"  &amp;KL37,""),"")
&amp;IFERROR(IF(AND((KL$33-KL38-150                                                                            )&gt;(KL$33-KM$33),(KL$33-KL38-150                                                                             )&lt;=0),"Birth-" &amp;KL37,""),"")
&amp;IFERROR(IF(AND((KL$33-KL38-150-Sheep!$R$351                                           )&gt;(KL$33-KM$33),(KL$33-KL38-150-Sheep!$R$351                                            )&lt;=0),"Wean-"&amp;KL37,""),"")
&amp;IFERROR(IF(AND((KL$33-KL38-150-Sheep!$R$352                                           )&gt;(KL$33-KM$33),(KL$33-KL38-150-Sheep!$R$352                                            )&lt;=0),"Alt1-"   &amp;KL37,""),"")
&amp;IFERROR(IF(AND((KL$33-KL38-150-Sheep!$R$353                                           )&gt;(KL$33-KM$33),(KL$33-KL38-150-Sheep!$R$353                                            )&lt;=0),"Alt2-"   &amp;KL37,""),"")</f>
        <v/>
      </c>
      <c r="KM39" s="274" t="str">
        <f xml:space="preserve">                    IF(AND((KM$33                                  -Sheep!$N$249                               )&gt;(KM$33-KN$33),(KM$33                                  -Sheep!$N$249                                )&lt;=0),"Born","")
&amp;                   IF(AND((KM$33-Sheep!$R$351-Sheep!$N$249                                )&gt;(KM$33-KN$33),(KM$33-Sheep!$R$351-Sheep!$N$249                                )&lt;=0),"WeanStd","")
&amp;                   IF(AND((KM$33-Sheep!$R$352-Sheep!$N$249                                )&gt;(KM$33-KN$33),(KM$33-Sheep!$R$352-Sheep!$N$249                                )&lt;=0),"WeanAlt1","")
&amp;                   IF(AND((KM$33-Sheep!$R$353-Sheep!$N$249                                )&gt;(KM$33-KN$33),(KM$33-Sheep!$R$353-Sheep!$N$249                                )&lt;=0),"WeanAlt2","")
&amp;IFERROR(IF(AND((KM$33-KM38                                                                                     )&gt;(KM$33-KN$33),(KM$33-KM38                                                                                     )&lt;=0),"Join-"    &amp;KM37,""),"")
&amp;IFERROR(IF(AND((KM$33-KM38-INDEX(Sheep!$V$358:$V$365,KM37,1))&gt;(KM$33-KN$33),(KM$33-KM38-INDEX(Sheep!$V$358:$V$365,KM37,1))&lt;=0),"Scan-"  &amp;KM37,""),"")
&amp;IFERROR(IF(AND((KM$33-KM38-150                                                                            )&gt;(KM$33-KN$33),(KM$33-KM38-150                                                                             )&lt;=0),"Birth-" &amp;KM37,""),"")
&amp;IFERROR(IF(AND((KM$33-KM38-150-Sheep!$R$351                                           )&gt;(KM$33-KN$33),(KM$33-KM38-150-Sheep!$R$351                                            )&lt;=0),"Wean-"&amp;KM37,""),"")
&amp;IFERROR(IF(AND((KM$33-KM38-150-Sheep!$R$352                                           )&gt;(KM$33-KN$33),(KM$33-KM38-150-Sheep!$R$352                                            )&lt;=0),"Alt1-"   &amp;KM37,""),"")
&amp;IFERROR(IF(AND((KM$33-KM38-150-Sheep!$R$353                                           )&gt;(KM$33-KN$33),(KM$33-KM38-150-Sheep!$R$353                                            )&lt;=0),"Alt2-"   &amp;KM37,""),"")</f>
        <v/>
      </c>
      <c r="KN39" s="274" t="str">
        <f xml:space="preserve">                    IF(AND((KN$33                                  -Sheep!$N$249                               )&gt;(KN$33-KO$33),(KN$33                                  -Sheep!$N$249                                )&lt;=0),"Born","")
&amp;                   IF(AND((KN$33-Sheep!$R$351-Sheep!$N$249                                )&gt;(KN$33-KO$33),(KN$33-Sheep!$R$351-Sheep!$N$249                                )&lt;=0),"WeanStd","")
&amp;                   IF(AND((KN$33-Sheep!$R$352-Sheep!$N$249                                )&gt;(KN$33-KO$33),(KN$33-Sheep!$R$352-Sheep!$N$249                                )&lt;=0),"WeanAlt1","")
&amp;                   IF(AND((KN$33-Sheep!$R$353-Sheep!$N$249                                )&gt;(KN$33-KO$33),(KN$33-Sheep!$R$353-Sheep!$N$249                                )&lt;=0),"WeanAlt2","")
&amp;IFERROR(IF(AND((KN$33-KN38                                                                                     )&gt;(KN$33-KO$33),(KN$33-KN38                                                                                     )&lt;=0),"Join-"    &amp;KN37,""),"")
&amp;IFERROR(IF(AND((KN$33-KN38-INDEX(Sheep!$V$358:$V$365,KN37,1))&gt;(KN$33-KO$33),(KN$33-KN38-INDEX(Sheep!$V$358:$V$365,KN37,1))&lt;=0),"Scan-"  &amp;KN37,""),"")
&amp;IFERROR(IF(AND((KN$33-KN38-150                                                                            )&gt;(KN$33-KO$33),(KN$33-KN38-150                                                                             )&lt;=0),"Birth-" &amp;KN37,""),"")
&amp;IFERROR(IF(AND((KN$33-KN38-150-Sheep!$R$351                                           )&gt;(KN$33-KO$33),(KN$33-KN38-150-Sheep!$R$351                                            )&lt;=0),"Wean-"&amp;KN37,""),"")
&amp;IFERROR(IF(AND((KN$33-KN38-150-Sheep!$R$352                                           )&gt;(KN$33-KO$33),(KN$33-KN38-150-Sheep!$R$352                                            )&lt;=0),"Alt1-"   &amp;KN37,""),"")
&amp;IFERROR(IF(AND((KN$33-KN38-150-Sheep!$R$353                                           )&gt;(KN$33-KO$33),(KN$33-KN38-150-Sheep!$R$353                                            )&lt;=0),"Alt2-"   &amp;KN37,""),"")</f>
        <v/>
      </c>
      <c r="KO39" s="274" t="str">
        <f xml:space="preserve">                    IF(AND((KO$33                                  -Sheep!$N$249                               )&gt;(KO$33-KP$33),(KO$33                                  -Sheep!$N$249                                )&lt;=0),"Born","")
&amp;                   IF(AND((KO$33-Sheep!$R$351-Sheep!$N$249                                )&gt;(KO$33-KP$33),(KO$33-Sheep!$R$351-Sheep!$N$249                                )&lt;=0),"WeanStd","")
&amp;                   IF(AND((KO$33-Sheep!$R$352-Sheep!$N$249                                )&gt;(KO$33-KP$33),(KO$33-Sheep!$R$352-Sheep!$N$249                                )&lt;=0),"WeanAlt1","")
&amp;                   IF(AND((KO$33-Sheep!$R$353-Sheep!$N$249                                )&gt;(KO$33-KP$33),(KO$33-Sheep!$R$353-Sheep!$N$249                                )&lt;=0),"WeanAlt2","")
&amp;IFERROR(IF(AND((KO$33-KO38                                                                                     )&gt;(KO$33-KP$33),(KO$33-KO38                                                                                     )&lt;=0),"Join-"    &amp;KO37,""),"")
&amp;IFERROR(IF(AND((KO$33-KO38-INDEX(Sheep!$V$358:$V$365,KO37,1))&gt;(KO$33-KP$33),(KO$33-KO38-INDEX(Sheep!$V$358:$V$365,KO37,1))&lt;=0),"Scan-"  &amp;KO37,""),"")
&amp;IFERROR(IF(AND((KO$33-KO38-150                                                                            )&gt;(KO$33-KP$33),(KO$33-KO38-150                                                                             )&lt;=0),"Birth-" &amp;KO37,""),"")
&amp;IFERROR(IF(AND((KO$33-KO38-150-Sheep!$R$351                                           )&gt;(KO$33-KP$33),(KO$33-KO38-150-Sheep!$R$351                                            )&lt;=0),"Wean-"&amp;KO37,""),"")
&amp;IFERROR(IF(AND((KO$33-KO38-150-Sheep!$R$352                                           )&gt;(KO$33-KP$33),(KO$33-KO38-150-Sheep!$R$352                                            )&lt;=0),"Alt1-"   &amp;KO37,""),"")
&amp;IFERROR(IF(AND((KO$33-KO38-150-Sheep!$R$353                                           )&gt;(KO$33-KP$33),(KO$33-KO38-150-Sheep!$R$353                                            )&lt;=0),"Alt2-"   &amp;KO37,""),"")</f>
        <v/>
      </c>
      <c r="KP39" s="274" t="str">
        <f xml:space="preserve">                    IF(AND((KP$33                                  -Sheep!$N$249                               )&gt;(KP$33-KQ$33),(KP$33                                  -Sheep!$N$249                                )&lt;=0),"Born","")
&amp;                   IF(AND((KP$33-Sheep!$R$351-Sheep!$N$249                                )&gt;(KP$33-KQ$33),(KP$33-Sheep!$R$351-Sheep!$N$249                                )&lt;=0),"WeanStd","")
&amp;                   IF(AND((KP$33-Sheep!$R$352-Sheep!$N$249                                )&gt;(KP$33-KQ$33),(KP$33-Sheep!$R$352-Sheep!$N$249                                )&lt;=0),"WeanAlt1","")
&amp;                   IF(AND((KP$33-Sheep!$R$353-Sheep!$N$249                                )&gt;(KP$33-KQ$33),(KP$33-Sheep!$R$353-Sheep!$N$249                                )&lt;=0),"WeanAlt2","")
&amp;IFERROR(IF(AND((KP$33-KP38                                                                                     )&gt;(KP$33-KQ$33),(KP$33-KP38                                                                                     )&lt;=0),"Join-"    &amp;KP37,""),"")
&amp;IFERROR(IF(AND((KP$33-KP38-INDEX(Sheep!$V$358:$V$365,KP37,1))&gt;(KP$33-KQ$33),(KP$33-KP38-INDEX(Sheep!$V$358:$V$365,KP37,1))&lt;=0),"Scan-"  &amp;KP37,""),"")
&amp;IFERROR(IF(AND((KP$33-KP38-150                                                                            )&gt;(KP$33-KQ$33),(KP$33-KP38-150                                                                             )&lt;=0),"Birth-" &amp;KP37,""),"")
&amp;IFERROR(IF(AND((KP$33-KP38-150-Sheep!$R$351                                           )&gt;(KP$33-KQ$33),(KP$33-KP38-150-Sheep!$R$351                                            )&lt;=0),"Wean-"&amp;KP37,""),"")
&amp;IFERROR(IF(AND((KP$33-KP38-150-Sheep!$R$352                                           )&gt;(KP$33-KQ$33),(KP$33-KP38-150-Sheep!$R$352                                            )&lt;=0),"Alt1-"   &amp;KP37,""),"")
&amp;IFERROR(IF(AND((KP$33-KP38-150-Sheep!$R$353                                           )&gt;(KP$33-KQ$33),(KP$33-KP38-150-Sheep!$R$353                                            )&lt;=0),"Alt2-"   &amp;KP37,""),"")</f>
        <v/>
      </c>
      <c r="KQ39" s="274" t="str">
        <f xml:space="preserve">                    IF(AND((KQ$33                                  -Sheep!$N$249                               )&gt;(KQ$33-KR$33),(KQ$33                                  -Sheep!$N$249                                )&lt;=0),"Born","")
&amp;                   IF(AND((KQ$33-Sheep!$R$351-Sheep!$N$249                                )&gt;(KQ$33-KR$33),(KQ$33-Sheep!$R$351-Sheep!$N$249                                )&lt;=0),"WeanStd","")
&amp;                   IF(AND((KQ$33-Sheep!$R$352-Sheep!$N$249                                )&gt;(KQ$33-KR$33),(KQ$33-Sheep!$R$352-Sheep!$N$249                                )&lt;=0),"WeanAlt1","")
&amp;                   IF(AND((KQ$33-Sheep!$R$353-Sheep!$N$249                                )&gt;(KQ$33-KR$33),(KQ$33-Sheep!$R$353-Sheep!$N$249                                )&lt;=0),"WeanAlt2","")
&amp;IFERROR(IF(AND((KQ$33-KQ38                                                                                     )&gt;(KQ$33-KR$33),(KQ$33-KQ38                                                                                     )&lt;=0),"Join-"    &amp;KQ37,""),"")
&amp;IFERROR(IF(AND((KQ$33-KQ38-INDEX(Sheep!$V$358:$V$365,KQ37,1))&gt;(KQ$33-KR$33),(KQ$33-KQ38-INDEX(Sheep!$V$358:$V$365,KQ37,1))&lt;=0),"Scan-"  &amp;KQ37,""),"")
&amp;IFERROR(IF(AND((KQ$33-KQ38-150                                                                            )&gt;(KQ$33-KR$33),(KQ$33-KQ38-150                                                                             )&lt;=0),"Birth-" &amp;KQ37,""),"")
&amp;IFERROR(IF(AND((KQ$33-KQ38-150-Sheep!$R$351                                           )&gt;(KQ$33-KR$33),(KQ$33-KQ38-150-Sheep!$R$351                                            )&lt;=0),"Wean-"&amp;KQ37,""),"")
&amp;IFERROR(IF(AND((KQ$33-KQ38-150-Sheep!$R$352                                           )&gt;(KQ$33-KR$33),(KQ$33-KQ38-150-Sheep!$R$352                                            )&lt;=0),"Alt1-"   &amp;KQ37,""),"")
&amp;IFERROR(IF(AND((KQ$33-KQ38-150-Sheep!$R$353                                           )&gt;(KQ$33-KR$33),(KQ$33-KQ38-150-Sheep!$R$353                                            )&lt;=0),"Alt2-"   &amp;KQ37,""),"")</f>
        <v/>
      </c>
      <c r="KR39" s="274" t="str">
        <f xml:space="preserve">                    IF(AND((KR$33                                  -Sheep!$N$249                               )&gt;(KR$33-KS$33),(KR$33                                  -Sheep!$N$249                                )&lt;=0),"Born","")
&amp;                   IF(AND((KR$33-Sheep!$R$351-Sheep!$N$249                                )&gt;(KR$33-KS$33),(KR$33-Sheep!$R$351-Sheep!$N$249                                )&lt;=0),"WeanStd","")
&amp;                   IF(AND((KR$33-Sheep!$R$352-Sheep!$N$249                                )&gt;(KR$33-KS$33),(KR$33-Sheep!$R$352-Sheep!$N$249                                )&lt;=0),"WeanAlt1","")
&amp;                   IF(AND((KR$33-Sheep!$R$353-Sheep!$N$249                                )&gt;(KR$33-KS$33),(KR$33-Sheep!$R$353-Sheep!$N$249                                )&lt;=0),"WeanAlt2","")
&amp;IFERROR(IF(AND((KR$33-KR38                                                                                     )&gt;(KR$33-KS$33),(KR$33-KR38                                                                                     )&lt;=0),"Join-"    &amp;KR37,""),"")
&amp;IFERROR(IF(AND((KR$33-KR38-INDEX(Sheep!$V$358:$V$365,KR37,1))&gt;(KR$33-KS$33),(KR$33-KR38-INDEX(Sheep!$V$358:$V$365,KR37,1))&lt;=0),"Scan-"  &amp;KR37,""),"")
&amp;IFERROR(IF(AND((KR$33-KR38-150                                                                            )&gt;(KR$33-KS$33),(KR$33-KR38-150                                                                             )&lt;=0),"Birth-" &amp;KR37,""),"")
&amp;IFERROR(IF(AND((KR$33-KR38-150-Sheep!$R$351                                           )&gt;(KR$33-KS$33),(KR$33-KR38-150-Sheep!$R$351                                            )&lt;=0),"Wean-"&amp;KR37,""),"")
&amp;IFERROR(IF(AND((KR$33-KR38-150-Sheep!$R$352                                           )&gt;(KR$33-KS$33),(KR$33-KR38-150-Sheep!$R$352                                            )&lt;=0),"Alt1-"   &amp;KR37,""),"")
&amp;IFERROR(IF(AND((KR$33-KR38-150-Sheep!$R$353                                           )&gt;(KR$33-KS$33),(KR$33-KR38-150-Sheep!$R$353                                            )&lt;=0),"Alt2-"   &amp;KR37,""),"")</f>
        <v/>
      </c>
      <c r="KS39" s="274" t="str">
        <f xml:space="preserve">                    IF(AND((KS$33                                  -Sheep!$N$249                               )&gt;(KS$33-KT$33),(KS$33                                  -Sheep!$N$249                                )&lt;=0),"Born","")
&amp;                   IF(AND((KS$33-Sheep!$R$351-Sheep!$N$249                                )&gt;(KS$33-KT$33),(KS$33-Sheep!$R$351-Sheep!$N$249                                )&lt;=0),"WeanStd","")
&amp;                   IF(AND((KS$33-Sheep!$R$352-Sheep!$N$249                                )&gt;(KS$33-KT$33),(KS$33-Sheep!$R$352-Sheep!$N$249                                )&lt;=0),"WeanAlt1","")
&amp;                   IF(AND((KS$33-Sheep!$R$353-Sheep!$N$249                                )&gt;(KS$33-KT$33),(KS$33-Sheep!$R$353-Sheep!$N$249                                )&lt;=0),"WeanAlt2","")
&amp;IFERROR(IF(AND((KS$33-KS38                                                                                     )&gt;(KS$33-KT$33),(KS$33-KS38                                                                                     )&lt;=0),"Join-"    &amp;KS37,""),"")
&amp;IFERROR(IF(AND((KS$33-KS38-INDEX(Sheep!$V$358:$V$365,KS37,1))&gt;(KS$33-KT$33),(KS$33-KS38-INDEX(Sheep!$V$358:$V$365,KS37,1))&lt;=0),"Scan-"  &amp;KS37,""),"")
&amp;IFERROR(IF(AND((KS$33-KS38-150                                                                            )&gt;(KS$33-KT$33),(KS$33-KS38-150                                                                             )&lt;=0),"Birth-" &amp;KS37,""),"")
&amp;IFERROR(IF(AND((KS$33-KS38-150-Sheep!$R$351                                           )&gt;(KS$33-KT$33),(KS$33-KS38-150-Sheep!$R$351                                            )&lt;=0),"Wean-"&amp;KS37,""),"")
&amp;IFERROR(IF(AND((KS$33-KS38-150-Sheep!$R$352                                           )&gt;(KS$33-KT$33),(KS$33-KS38-150-Sheep!$R$352                                            )&lt;=0),"Alt1-"   &amp;KS37,""),"")
&amp;IFERROR(IF(AND((KS$33-KS38-150-Sheep!$R$353                                           )&gt;(KS$33-KT$33),(KS$33-KS38-150-Sheep!$R$353                                            )&lt;=0),"Alt2-"   &amp;KS37,""),"")</f>
        <v/>
      </c>
      <c r="KT39" s="274" t="str">
        <f xml:space="preserve">                    IF(AND((KT$33                                  -Sheep!$N$249                               )&gt;(KT$33-KU$33),(KT$33                                  -Sheep!$N$249                                )&lt;=0),"Born","")
&amp;                   IF(AND((KT$33-Sheep!$R$351-Sheep!$N$249                                )&gt;(KT$33-KU$33),(KT$33-Sheep!$R$351-Sheep!$N$249                                )&lt;=0),"WeanStd","")
&amp;                   IF(AND((KT$33-Sheep!$R$352-Sheep!$N$249                                )&gt;(KT$33-KU$33),(KT$33-Sheep!$R$352-Sheep!$N$249                                )&lt;=0),"WeanAlt1","")
&amp;                   IF(AND((KT$33-Sheep!$R$353-Sheep!$N$249                                )&gt;(KT$33-KU$33),(KT$33-Sheep!$R$353-Sheep!$N$249                                )&lt;=0),"WeanAlt2","")
&amp;IFERROR(IF(AND((KT$33-KT38                                                                                     )&gt;(KT$33-KU$33),(KT$33-KT38                                                                                     )&lt;=0),"Join-"    &amp;KT37,""),"")
&amp;IFERROR(IF(AND((KT$33-KT38-INDEX(Sheep!$V$358:$V$365,KT37,1))&gt;(KT$33-KU$33),(KT$33-KT38-INDEX(Sheep!$V$358:$V$365,KT37,1))&lt;=0),"Scan-"  &amp;KT37,""),"")
&amp;IFERROR(IF(AND((KT$33-KT38-150                                                                            )&gt;(KT$33-KU$33),(KT$33-KT38-150                                                                             )&lt;=0),"Birth-" &amp;KT37,""),"")
&amp;IFERROR(IF(AND((KT$33-KT38-150-Sheep!$R$351                                           )&gt;(KT$33-KU$33),(KT$33-KT38-150-Sheep!$R$351                                            )&lt;=0),"Wean-"&amp;KT37,""),"")
&amp;IFERROR(IF(AND((KT$33-KT38-150-Sheep!$R$352                                           )&gt;(KT$33-KU$33),(KT$33-KT38-150-Sheep!$R$352                                            )&lt;=0),"Alt1-"   &amp;KT37,""),"")
&amp;IFERROR(IF(AND((KT$33-KT38-150-Sheep!$R$353                                           )&gt;(KT$33-KU$33),(KT$33-KT38-150-Sheep!$R$353                                            )&lt;=0),"Alt2-"   &amp;KT37,""),"")</f>
        <v/>
      </c>
      <c r="KU39" s="274" t="str">
        <f xml:space="preserve">                    IF(AND((KU$33                                  -Sheep!$N$249                               )&gt;(KU$33-KV$33),(KU$33                                  -Sheep!$N$249                                )&lt;=0),"Born","")
&amp;                   IF(AND((KU$33-Sheep!$R$351-Sheep!$N$249                                )&gt;(KU$33-KV$33),(KU$33-Sheep!$R$351-Sheep!$N$249                                )&lt;=0),"WeanStd","")
&amp;                   IF(AND((KU$33-Sheep!$R$352-Sheep!$N$249                                )&gt;(KU$33-KV$33),(KU$33-Sheep!$R$352-Sheep!$N$249                                )&lt;=0),"WeanAlt1","")
&amp;                   IF(AND((KU$33-Sheep!$R$353-Sheep!$N$249                                )&gt;(KU$33-KV$33),(KU$33-Sheep!$R$353-Sheep!$N$249                                )&lt;=0),"WeanAlt2","")
&amp;IFERROR(IF(AND((KU$33-KU38                                                                                     )&gt;(KU$33-KV$33),(KU$33-KU38                                                                                     )&lt;=0),"Join-"    &amp;KU37,""),"")
&amp;IFERROR(IF(AND((KU$33-KU38-INDEX(Sheep!$V$358:$V$365,KU37,1))&gt;(KU$33-KV$33),(KU$33-KU38-INDEX(Sheep!$V$358:$V$365,KU37,1))&lt;=0),"Scan-"  &amp;KU37,""),"")
&amp;IFERROR(IF(AND((KU$33-KU38-150                                                                            )&gt;(KU$33-KV$33),(KU$33-KU38-150                                                                             )&lt;=0),"Birth-" &amp;KU37,""),"")
&amp;IFERROR(IF(AND((KU$33-KU38-150-Sheep!$R$351                                           )&gt;(KU$33-KV$33),(KU$33-KU38-150-Sheep!$R$351                                            )&lt;=0),"Wean-"&amp;KU37,""),"")
&amp;IFERROR(IF(AND((KU$33-KU38-150-Sheep!$R$352                                           )&gt;(KU$33-KV$33),(KU$33-KU38-150-Sheep!$R$352                                            )&lt;=0),"Alt1-"   &amp;KU37,""),"")
&amp;IFERROR(IF(AND((KU$33-KU38-150-Sheep!$R$353                                           )&gt;(KU$33-KV$33),(KU$33-KU38-150-Sheep!$R$353                                            )&lt;=0),"Alt2-"   &amp;KU37,""),"")</f>
        <v/>
      </c>
      <c r="KV39" s="274" t="str">
        <f xml:space="preserve">                    IF(AND((KV$33                                  -Sheep!$N$249                               )&gt;(KV$33-KW$33),(KV$33                                  -Sheep!$N$249                                )&lt;=0),"Born","")
&amp;                   IF(AND((KV$33-Sheep!$R$351-Sheep!$N$249                                )&gt;(KV$33-KW$33),(KV$33-Sheep!$R$351-Sheep!$N$249                                )&lt;=0),"WeanStd","")
&amp;                   IF(AND((KV$33-Sheep!$R$352-Sheep!$N$249                                )&gt;(KV$33-KW$33),(KV$33-Sheep!$R$352-Sheep!$N$249                                )&lt;=0),"WeanAlt1","")
&amp;                   IF(AND((KV$33-Sheep!$R$353-Sheep!$N$249                                )&gt;(KV$33-KW$33),(KV$33-Sheep!$R$353-Sheep!$N$249                                )&lt;=0),"WeanAlt2","")
&amp;IFERROR(IF(AND((KV$33-KV38                                                                                     )&gt;(KV$33-KW$33),(KV$33-KV38                                                                                     )&lt;=0),"Join-"    &amp;KV37,""),"")
&amp;IFERROR(IF(AND((KV$33-KV38-INDEX(Sheep!$V$358:$V$365,KV37,1))&gt;(KV$33-KW$33),(KV$33-KV38-INDEX(Sheep!$V$358:$V$365,KV37,1))&lt;=0),"Scan-"  &amp;KV37,""),"")
&amp;IFERROR(IF(AND((KV$33-KV38-150                                                                            )&gt;(KV$33-KW$33),(KV$33-KV38-150                                                                             )&lt;=0),"Birth-" &amp;KV37,""),"")
&amp;IFERROR(IF(AND((KV$33-KV38-150-Sheep!$R$351                                           )&gt;(KV$33-KW$33),(KV$33-KV38-150-Sheep!$R$351                                            )&lt;=0),"Wean-"&amp;KV37,""),"")
&amp;IFERROR(IF(AND((KV$33-KV38-150-Sheep!$R$352                                           )&gt;(KV$33-KW$33),(KV$33-KV38-150-Sheep!$R$352                                            )&lt;=0),"Alt1-"   &amp;KV37,""),"")
&amp;IFERROR(IF(AND((KV$33-KV38-150-Sheep!$R$353                                           )&gt;(KV$33-KW$33),(KV$33-KV38-150-Sheep!$R$353                                            )&lt;=0),"Alt2-"   &amp;KV37,""),"")</f>
        <v>Wean-5</v>
      </c>
      <c r="KW39" s="274" t="str">
        <f xml:space="preserve">                    IF(AND((KW$33                                  -Sheep!$N$249                               )&gt;(KW$33-KX$33),(KW$33                                  -Sheep!$N$249                                )&lt;=0),"Born","")
&amp;                   IF(AND((KW$33-Sheep!$R$351-Sheep!$N$249                                )&gt;(KW$33-KX$33),(KW$33-Sheep!$R$351-Sheep!$N$249                                )&lt;=0),"WeanStd","")
&amp;                   IF(AND((KW$33-Sheep!$R$352-Sheep!$N$249                                )&gt;(KW$33-KX$33),(KW$33-Sheep!$R$352-Sheep!$N$249                                )&lt;=0),"WeanAlt1","")
&amp;                   IF(AND((KW$33-Sheep!$R$353-Sheep!$N$249                                )&gt;(KW$33-KX$33),(KW$33-Sheep!$R$353-Sheep!$N$249                                )&lt;=0),"WeanAlt2","")
&amp;IFERROR(IF(AND((KW$33-KW38                                                                                     )&gt;(KW$33-KX$33),(KW$33-KW38                                                                                     )&lt;=0),"Join-"    &amp;KW37,""),"")
&amp;IFERROR(IF(AND((KW$33-KW38-INDEX(Sheep!$V$358:$V$365,KW37,1))&gt;(KW$33-KX$33),(KW$33-KW38-INDEX(Sheep!$V$358:$V$365,KW37,1))&lt;=0),"Scan-"  &amp;KW37,""),"")
&amp;IFERROR(IF(AND((KW$33-KW38-150                                                                            )&gt;(KW$33-KX$33),(KW$33-KW38-150                                                                             )&lt;=0),"Birth-" &amp;KW37,""),"")
&amp;IFERROR(IF(AND((KW$33-KW38-150-Sheep!$R$351                                           )&gt;(KW$33-KX$33),(KW$33-KW38-150-Sheep!$R$351                                            )&lt;=0),"Wean-"&amp;KW37,""),"")
&amp;IFERROR(IF(AND((KW$33-KW38-150-Sheep!$R$352                                           )&gt;(KW$33-KX$33),(KW$33-KW38-150-Sheep!$R$352                                            )&lt;=0),"Alt1-"   &amp;KW37,""),"")
&amp;IFERROR(IF(AND((KW$33-KW38-150-Sheep!$R$353                                           )&gt;(KW$33-KX$33),(KW$33-KW38-150-Sheep!$R$353                                            )&lt;=0),"Alt2-"   &amp;KW37,""),"")</f>
        <v/>
      </c>
      <c r="KX39" s="274" t="str">
        <f xml:space="preserve">                    IF(AND((KX$33                                  -Sheep!$N$249                               )&gt;(KX$33-KY$33),(KX$33                                  -Sheep!$N$249                                )&lt;=0),"Born","")
&amp;                   IF(AND((KX$33-Sheep!$R$351-Sheep!$N$249                                )&gt;(KX$33-KY$33),(KX$33-Sheep!$R$351-Sheep!$N$249                                )&lt;=0),"WeanStd","")
&amp;                   IF(AND((KX$33-Sheep!$R$352-Sheep!$N$249                                )&gt;(KX$33-KY$33),(KX$33-Sheep!$R$352-Sheep!$N$249                                )&lt;=0),"WeanAlt1","")
&amp;                   IF(AND((KX$33-Sheep!$R$353-Sheep!$N$249                                )&gt;(KX$33-KY$33),(KX$33-Sheep!$R$353-Sheep!$N$249                                )&lt;=0),"WeanAlt2","")
&amp;IFERROR(IF(AND((KX$33-KX38                                                                                     )&gt;(KX$33-KY$33),(KX$33-KX38                                                                                     )&lt;=0),"Join-"    &amp;KX37,""),"")
&amp;IFERROR(IF(AND((KX$33-KX38-INDEX(Sheep!$V$358:$V$365,KX37,1))&gt;(KX$33-KY$33),(KX$33-KX38-INDEX(Sheep!$V$358:$V$365,KX37,1))&lt;=0),"Scan-"  &amp;KX37,""),"")
&amp;IFERROR(IF(AND((KX$33-KX38-150                                                                            )&gt;(KX$33-KY$33),(KX$33-KX38-150                                                                             )&lt;=0),"Birth-" &amp;KX37,""),"")
&amp;IFERROR(IF(AND((KX$33-KX38-150-Sheep!$R$351                                           )&gt;(KX$33-KY$33),(KX$33-KX38-150-Sheep!$R$351                                            )&lt;=0),"Wean-"&amp;KX37,""),"")
&amp;IFERROR(IF(AND((KX$33-KX38-150-Sheep!$R$352                                           )&gt;(KX$33-KY$33),(KX$33-KX38-150-Sheep!$R$352                                            )&lt;=0),"Alt1-"   &amp;KX37,""),"")
&amp;IFERROR(IF(AND((KX$33-KX38-150-Sheep!$R$353                                           )&gt;(KX$33-KY$33),(KX$33-KX38-150-Sheep!$R$353                                            )&lt;=0),"Alt2-"   &amp;KX37,""),"")</f>
        <v/>
      </c>
      <c r="KY39" s="274" t="str">
        <f xml:space="preserve">                    IF(AND((KY$33                                  -Sheep!$N$249                               )&gt;(KY$33-KZ$33),(KY$33                                  -Sheep!$N$249                                )&lt;=0),"Born","")
&amp;                   IF(AND((KY$33-Sheep!$R$351-Sheep!$N$249                                )&gt;(KY$33-KZ$33),(KY$33-Sheep!$R$351-Sheep!$N$249                                )&lt;=0),"WeanStd","")
&amp;                   IF(AND((KY$33-Sheep!$R$352-Sheep!$N$249                                )&gt;(KY$33-KZ$33),(KY$33-Sheep!$R$352-Sheep!$N$249                                )&lt;=0),"WeanAlt1","")
&amp;                   IF(AND((KY$33-Sheep!$R$353-Sheep!$N$249                                )&gt;(KY$33-KZ$33),(KY$33-Sheep!$R$353-Sheep!$N$249                                )&lt;=0),"WeanAlt2","")
&amp;IFERROR(IF(AND((KY$33-KY38                                                                                     )&gt;(KY$33-KZ$33),(KY$33-KY38                                                                                     )&lt;=0),"Join-"    &amp;KY37,""),"")
&amp;IFERROR(IF(AND((KY$33-KY38-INDEX(Sheep!$V$358:$V$365,KY37,1))&gt;(KY$33-KZ$33),(KY$33-KY38-INDEX(Sheep!$V$358:$V$365,KY37,1))&lt;=0),"Scan-"  &amp;KY37,""),"")
&amp;IFERROR(IF(AND((KY$33-KY38-150                                                                            )&gt;(KY$33-KZ$33),(KY$33-KY38-150                                                                             )&lt;=0),"Birth-" &amp;KY37,""),"")
&amp;IFERROR(IF(AND((KY$33-KY38-150-Sheep!$R$351                                           )&gt;(KY$33-KZ$33),(KY$33-KY38-150-Sheep!$R$351                                            )&lt;=0),"Wean-"&amp;KY37,""),"")
&amp;IFERROR(IF(AND((KY$33-KY38-150-Sheep!$R$352                                           )&gt;(KY$33-KZ$33),(KY$33-KY38-150-Sheep!$R$352                                            )&lt;=0),"Alt1-"   &amp;KY37,""),"")
&amp;IFERROR(IF(AND((KY$33-KY38-150-Sheep!$R$353                                           )&gt;(KY$33-KZ$33),(KY$33-KY38-150-Sheep!$R$353                                            )&lt;=0),"Alt2-"   &amp;KY37,""),"")</f>
        <v/>
      </c>
      <c r="KZ39" s="274" t="str">
        <f xml:space="preserve">                    IF(AND((KZ$33                                  -Sheep!$N$249                               )&gt;(KZ$33-LA$33),(KZ$33                                  -Sheep!$N$249                                )&lt;=0),"Born","")
&amp;                   IF(AND((KZ$33-Sheep!$R$351-Sheep!$N$249                                )&gt;(KZ$33-LA$33),(KZ$33-Sheep!$R$351-Sheep!$N$249                                )&lt;=0),"WeanStd","")
&amp;                   IF(AND((KZ$33-Sheep!$R$352-Sheep!$N$249                                )&gt;(KZ$33-LA$33),(KZ$33-Sheep!$R$352-Sheep!$N$249                                )&lt;=0),"WeanAlt1","")
&amp;                   IF(AND((KZ$33-Sheep!$R$353-Sheep!$N$249                                )&gt;(KZ$33-LA$33),(KZ$33-Sheep!$R$353-Sheep!$N$249                                )&lt;=0),"WeanAlt2","")
&amp;IFERROR(IF(AND((KZ$33-KZ38                                                                                     )&gt;(KZ$33-LA$33),(KZ$33-KZ38                                                                                     )&lt;=0),"Join-"    &amp;KZ37,""),"")
&amp;IFERROR(IF(AND((KZ$33-KZ38-INDEX(Sheep!$V$358:$V$365,KZ37,1))&gt;(KZ$33-LA$33),(KZ$33-KZ38-INDEX(Sheep!$V$358:$V$365,KZ37,1))&lt;=0),"Scan-"  &amp;KZ37,""),"")
&amp;IFERROR(IF(AND((KZ$33-KZ38-150                                                                            )&gt;(KZ$33-LA$33),(KZ$33-KZ38-150                                                                             )&lt;=0),"Birth-" &amp;KZ37,""),"")
&amp;IFERROR(IF(AND((KZ$33-KZ38-150-Sheep!$R$351                                           )&gt;(KZ$33-LA$33),(KZ$33-KZ38-150-Sheep!$R$351                                            )&lt;=0),"Wean-"&amp;KZ37,""),"")
&amp;IFERROR(IF(AND((KZ$33-KZ38-150-Sheep!$R$352                                           )&gt;(KZ$33-LA$33),(KZ$33-KZ38-150-Sheep!$R$352                                            )&lt;=0),"Alt1-"   &amp;KZ37,""),"")
&amp;IFERROR(IF(AND((KZ$33-KZ38-150-Sheep!$R$353                                           )&gt;(KZ$33-LA$33),(KZ$33-KZ38-150-Sheep!$R$353                                            )&lt;=0),"Alt2-"   &amp;KZ37,""),"")</f>
        <v>Alt1-5</v>
      </c>
      <c r="LA39" s="274" t="str">
        <f xml:space="preserve">                    IF(AND((LA$33                                  -Sheep!$N$249                               )&gt;(LA$33-LB$33),(LA$33                                  -Sheep!$N$249                                )&lt;=0),"Born","")
&amp;                   IF(AND((LA$33-Sheep!$R$351-Sheep!$N$249                                )&gt;(LA$33-LB$33),(LA$33-Sheep!$R$351-Sheep!$N$249                                )&lt;=0),"WeanStd","")
&amp;                   IF(AND((LA$33-Sheep!$R$352-Sheep!$N$249                                )&gt;(LA$33-LB$33),(LA$33-Sheep!$R$352-Sheep!$N$249                                )&lt;=0),"WeanAlt1","")
&amp;                   IF(AND((LA$33-Sheep!$R$353-Sheep!$N$249                                )&gt;(LA$33-LB$33),(LA$33-Sheep!$R$353-Sheep!$N$249                                )&lt;=0),"WeanAlt2","")
&amp;IFERROR(IF(AND((LA$33-LA38                                                                                     )&gt;(LA$33-LB$33),(LA$33-LA38                                                                                     )&lt;=0),"Join-"    &amp;LA37,""),"")
&amp;IFERROR(IF(AND((LA$33-LA38-INDEX(Sheep!$V$358:$V$365,LA37,1))&gt;(LA$33-LB$33),(LA$33-LA38-INDEX(Sheep!$V$358:$V$365,LA37,1))&lt;=0),"Scan-"  &amp;LA37,""),"")
&amp;IFERROR(IF(AND((LA$33-LA38-150                                                                            )&gt;(LA$33-LB$33),(LA$33-LA38-150                                                                             )&lt;=0),"Birth-" &amp;LA37,""),"")
&amp;IFERROR(IF(AND((LA$33-LA38-150-Sheep!$R$351                                           )&gt;(LA$33-LB$33),(LA$33-LA38-150-Sheep!$R$351                                            )&lt;=0),"Wean-"&amp;LA37,""),"")
&amp;IFERROR(IF(AND((LA$33-LA38-150-Sheep!$R$352                                           )&gt;(LA$33-LB$33),(LA$33-LA38-150-Sheep!$R$352                                            )&lt;=0),"Alt1-"   &amp;LA37,""),"")
&amp;IFERROR(IF(AND((LA$33-LA38-150-Sheep!$R$353                                           )&gt;(LA$33-LB$33),(LA$33-LA38-150-Sheep!$R$353                                            )&lt;=0),"Alt2-"   &amp;LA37,""),"")</f>
        <v/>
      </c>
      <c r="LB39" s="274" t="str">
        <f xml:space="preserve">                    IF(AND((LB$33                                  -Sheep!$N$249                               )&gt;(LB$33-LC$33),(LB$33                                  -Sheep!$N$249                                )&lt;=0),"Born","")
&amp;                   IF(AND((LB$33-Sheep!$R$351-Sheep!$N$249                                )&gt;(LB$33-LC$33),(LB$33-Sheep!$R$351-Sheep!$N$249                                )&lt;=0),"WeanStd","")
&amp;                   IF(AND((LB$33-Sheep!$R$352-Sheep!$N$249                                )&gt;(LB$33-LC$33),(LB$33-Sheep!$R$352-Sheep!$N$249                                )&lt;=0),"WeanAlt1","")
&amp;                   IF(AND((LB$33-Sheep!$R$353-Sheep!$N$249                                )&gt;(LB$33-LC$33),(LB$33-Sheep!$R$353-Sheep!$N$249                                )&lt;=0),"WeanAlt2","")
&amp;IFERROR(IF(AND((LB$33-LB38                                                                                     )&gt;(LB$33-LC$33),(LB$33-LB38                                                                                     )&lt;=0),"Join-"    &amp;LB37,""),"")
&amp;IFERROR(IF(AND((LB$33-LB38-INDEX(Sheep!$V$358:$V$365,LB37,1))&gt;(LB$33-LC$33),(LB$33-LB38-INDEX(Sheep!$V$358:$V$365,LB37,1))&lt;=0),"Scan-"  &amp;LB37,""),"")
&amp;IFERROR(IF(AND((LB$33-LB38-150                                                                            )&gt;(LB$33-LC$33),(LB$33-LB38-150                                                                             )&lt;=0),"Birth-" &amp;LB37,""),"")
&amp;IFERROR(IF(AND((LB$33-LB38-150-Sheep!$R$351                                           )&gt;(LB$33-LC$33),(LB$33-LB38-150-Sheep!$R$351                                            )&lt;=0),"Wean-"&amp;LB37,""),"")
&amp;IFERROR(IF(AND((LB$33-LB38-150-Sheep!$R$352                                           )&gt;(LB$33-LC$33),(LB$33-LB38-150-Sheep!$R$352                                            )&lt;=0),"Alt1-"   &amp;LB37,""),"")
&amp;IFERROR(IF(AND((LB$33-LB38-150-Sheep!$R$353                                           )&gt;(LB$33-LC$33),(LB$33-LB38-150-Sheep!$R$353                                            )&lt;=0),"Alt2-"   &amp;LB37,""),"")</f>
        <v/>
      </c>
      <c r="LC39" s="274" t="str">
        <f xml:space="preserve">                    IF(AND((LC$33                                  -Sheep!$N$249                               )&gt;(LC$33-LD$33),(LC$33                                  -Sheep!$N$249                                )&lt;=0),"Born","")
&amp;                   IF(AND((LC$33-Sheep!$R$351-Sheep!$N$249                                )&gt;(LC$33-LD$33),(LC$33-Sheep!$R$351-Sheep!$N$249                                )&lt;=0),"WeanStd","")
&amp;                   IF(AND((LC$33-Sheep!$R$352-Sheep!$N$249                                )&gt;(LC$33-LD$33),(LC$33-Sheep!$R$352-Sheep!$N$249                                )&lt;=0),"WeanAlt1","")
&amp;                   IF(AND((LC$33-Sheep!$R$353-Sheep!$N$249                                )&gt;(LC$33-LD$33),(LC$33-Sheep!$R$353-Sheep!$N$249                                )&lt;=0),"WeanAlt2","")
&amp;IFERROR(IF(AND((LC$33-LC38                                                                                     )&gt;(LC$33-LD$33),(LC$33-LC38                                                                                     )&lt;=0),"Join-"    &amp;LC37,""),"")
&amp;IFERROR(IF(AND((LC$33-LC38-INDEX(Sheep!$V$358:$V$365,LC37,1))&gt;(LC$33-LD$33),(LC$33-LC38-INDEX(Sheep!$V$358:$V$365,LC37,1))&lt;=0),"Scan-"  &amp;LC37,""),"")
&amp;IFERROR(IF(AND((LC$33-LC38-150                                                                            )&gt;(LC$33-LD$33),(LC$33-LC38-150                                                                             )&lt;=0),"Birth-" &amp;LC37,""),"")
&amp;IFERROR(IF(AND((LC$33-LC38-150-Sheep!$R$351                                           )&gt;(LC$33-LD$33),(LC$33-LC38-150-Sheep!$R$351                                            )&lt;=0),"Wean-"&amp;LC37,""),"")
&amp;IFERROR(IF(AND((LC$33-LC38-150-Sheep!$R$352                                           )&gt;(LC$33-LD$33),(LC$33-LC38-150-Sheep!$R$352                                            )&lt;=0),"Alt1-"   &amp;LC37,""),"")
&amp;IFERROR(IF(AND((LC$33-LC38-150-Sheep!$R$353                                           )&gt;(LC$33-LD$33),(LC$33-LC38-150-Sheep!$R$353                                            )&lt;=0),"Alt2-"   &amp;LC37,""),"")</f>
        <v/>
      </c>
      <c r="LD39" s="274" t="str">
        <f xml:space="preserve">                    IF(AND((LD$33                                  -Sheep!$N$249                               )&gt;(LD$33-LE$33),(LD$33                                  -Sheep!$N$249                                )&lt;=0),"Born","")
&amp;                   IF(AND((LD$33-Sheep!$R$351-Sheep!$N$249                                )&gt;(LD$33-LE$33),(LD$33-Sheep!$R$351-Sheep!$N$249                                )&lt;=0),"WeanStd","")
&amp;                   IF(AND((LD$33-Sheep!$R$352-Sheep!$N$249                                )&gt;(LD$33-LE$33),(LD$33-Sheep!$R$352-Sheep!$N$249                                )&lt;=0),"WeanAlt1","")
&amp;                   IF(AND((LD$33-Sheep!$R$353-Sheep!$N$249                                )&gt;(LD$33-LE$33),(LD$33-Sheep!$R$353-Sheep!$N$249                                )&lt;=0),"WeanAlt2","")
&amp;IFERROR(IF(AND((LD$33-LD38                                                                                     )&gt;(LD$33-LE$33),(LD$33-LD38                                                                                     )&lt;=0),"Join-"    &amp;LD37,""),"")
&amp;IFERROR(IF(AND((LD$33-LD38-INDEX(Sheep!$V$358:$V$365,LD37,1))&gt;(LD$33-LE$33),(LD$33-LD38-INDEX(Sheep!$V$358:$V$365,LD37,1))&lt;=0),"Scan-"  &amp;LD37,""),"")
&amp;IFERROR(IF(AND((LD$33-LD38-150                                                                            )&gt;(LD$33-LE$33),(LD$33-LD38-150                                                                             )&lt;=0),"Birth-" &amp;LD37,""),"")
&amp;IFERROR(IF(AND((LD$33-LD38-150-Sheep!$R$351                                           )&gt;(LD$33-LE$33),(LD$33-LD38-150-Sheep!$R$351                                            )&lt;=0),"Wean-"&amp;LD37,""),"")
&amp;IFERROR(IF(AND((LD$33-LD38-150-Sheep!$R$352                                           )&gt;(LD$33-LE$33),(LD$33-LD38-150-Sheep!$R$352                                            )&lt;=0),"Alt1-"   &amp;LD37,""),"")
&amp;IFERROR(IF(AND((LD$33-LD38-150-Sheep!$R$353                                           )&gt;(LD$33-LE$33),(LD$33-LD38-150-Sheep!$R$353                                            )&lt;=0),"Alt2-"   &amp;LD37,""),"")</f>
        <v>Alt2-5</v>
      </c>
      <c r="LE39" s="274" t="str">
        <f xml:space="preserve">                    IF(AND((LE$33                                  -Sheep!$N$249                               )&gt;(LE$33-LF$33),(LE$33                                  -Sheep!$N$249                                )&lt;=0),"Born","")
&amp;                   IF(AND((LE$33-Sheep!$R$351-Sheep!$N$249                                )&gt;(LE$33-LF$33),(LE$33-Sheep!$R$351-Sheep!$N$249                                )&lt;=0),"WeanStd","")
&amp;                   IF(AND((LE$33-Sheep!$R$352-Sheep!$N$249                                )&gt;(LE$33-LF$33),(LE$33-Sheep!$R$352-Sheep!$N$249                                )&lt;=0),"WeanAlt1","")
&amp;                   IF(AND((LE$33-Sheep!$R$353-Sheep!$N$249                                )&gt;(LE$33-LF$33),(LE$33-Sheep!$R$353-Sheep!$N$249                                )&lt;=0),"WeanAlt2","")
&amp;IFERROR(IF(AND((LE$33-LE38                                                                                     )&gt;(LE$33-LF$33),(LE$33-LE38                                                                                     )&lt;=0),"Join-"    &amp;LE37,""),"")
&amp;IFERROR(IF(AND((LE$33-LE38-INDEX(Sheep!$V$358:$V$365,LE37,1))&gt;(LE$33-LF$33),(LE$33-LE38-INDEX(Sheep!$V$358:$V$365,LE37,1))&lt;=0),"Scan-"  &amp;LE37,""),"")
&amp;IFERROR(IF(AND((LE$33-LE38-150                                                                            )&gt;(LE$33-LF$33),(LE$33-LE38-150                                                                             )&lt;=0),"Birth-" &amp;LE37,""),"")
&amp;IFERROR(IF(AND((LE$33-LE38-150-Sheep!$R$351                                           )&gt;(LE$33-LF$33),(LE$33-LE38-150-Sheep!$R$351                                            )&lt;=0),"Wean-"&amp;LE37,""),"")
&amp;IFERROR(IF(AND((LE$33-LE38-150-Sheep!$R$352                                           )&gt;(LE$33-LF$33),(LE$33-LE38-150-Sheep!$R$352                                            )&lt;=0),"Alt1-"   &amp;LE37,""),"")
&amp;IFERROR(IF(AND((LE$33-LE38-150-Sheep!$R$353                                           )&gt;(LE$33-LF$33),(LE$33-LE38-150-Sheep!$R$353                                            )&lt;=0),"Alt2-"   &amp;LE37,""),"")</f>
        <v/>
      </c>
      <c r="LF39" s="274" t="str">
        <f xml:space="preserve">                    IF(AND((LF$33                                  -Sheep!$N$249                               )&gt;(LF$33-LG$33),(LF$33                                  -Sheep!$N$249                                )&lt;=0),"Born","")
&amp;                   IF(AND((LF$33-Sheep!$R$351-Sheep!$N$249                                )&gt;(LF$33-LG$33),(LF$33-Sheep!$R$351-Sheep!$N$249                                )&lt;=0),"WeanStd","")
&amp;                   IF(AND((LF$33-Sheep!$R$352-Sheep!$N$249                                )&gt;(LF$33-LG$33),(LF$33-Sheep!$R$352-Sheep!$N$249                                )&lt;=0),"WeanAlt1","")
&amp;                   IF(AND((LF$33-Sheep!$R$353-Sheep!$N$249                                )&gt;(LF$33-LG$33),(LF$33-Sheep!$R$353-Sheep!$N$249                                )&lt;=0),"WeanAlt2","")
&amp;IFERROR(IF(AND((LF$33-LF38                                                                                     )&gt;(LF$33-LG$33),(LF$33-LF38                                                                                     )&lt;=0),"Join-"    &amp;LF37,""),"")
&amp;IFERROR(IF(AND((LF$33-LF38-INDEX(Sheep!$V$358:$V$365,LF37,1))&gt;(LF$33-LG$33),(LF$33-LF38-INDEX(Sheep!$V$358:$V$365,LF37,1))&lt;=0),"Scan-"  &amp;LF37,""),"")
&amp;IFERROR(IF(AND((LF$33-LF38-150                                                                            )&gt;(LF$33-LG$33),(LF$33-LF38-150                                                                             )&lt;=0),"Birth-" &amp;LF37,""),"")
&amp;IFERROR(IF(AND((LF$33-LF38-150-Sheep!$R$351                                           )&gt;(LF$33-LG$33),(LF$33-LF38-150-Sheep!$R$351                                            )&lt;=0),"Wean-"&amp;LF37,""),"")
&amp;IFERROR(IF(AND((LF$33-LF38-150-Sheep!$R$352                                           )&gt;(LF$33-LG$33),(LF$33-LF38-150-Sheep!$R$352                                            )&lt;=0),"Alt1-"   &amp;LF37,""),"")
&amp;IFERROR(IF(AND((LF$33-LF38-150-Sheep!$R$353                                           )&gt;(LF$33-LG$33),(LF$33-LF38-150-Sheep!$R$353                                            )&lt;=0),"Alt2-"   &amp;LF37,""),"")</f>
        <v/>
      </c>
      <c r="LG39" s="274" t="str">
        <f xml:space="preserve">                    IF(AND((LG$33                                  -Sheep!$N$249                               )&gt;(LG$33-LH$33),(LG$33                                  -Sheep!$N$249                                )&lt;=0),"Born","")
&amp;                   IF(AND((LG$33-Sheep!$R$351-Sheep!$N$249                                )&gt;(LG$33-LH$33),(LG$33-Sheep!$R$351-Sheep!$N$249                                )&lt;=0),"WeanStd","")
&amp;                   IF(AND((LG$33-Sheep!$R$352-Sheep!$N$249                                )&gt;(LG$33-LH$33),(LG$33-Sheep!$R$352-Sheep!$N$249                                )&lt;=0),"WeanAlt1","")
&amp;                   IF(AND((LG$33-Sheep!$R$353-Sheep!$N$249                                )&gt;(LG$33-LH$33),(LG$33-Sheep!$R$353-Sheep!$N$249                                )&lt;=0),"WeanAlt2","")
&amp;IFERROR(IF(AND((LG$33-LG38                                                                                     )&gt;(LG$33-LH$33),(LG$33-LG38                                                                                     )&lt;=0),"Join-"    &amp;LG37,""),"")
&amp;IFERROR(IF(AND((LG$33-LG38-INDEX(Sheep!$V$358:$V$365,LG37,1))&gt;(LG$33-LH$33),(LG$33-LG38-INDEX(Sheep!$V$358:$V$365,LG37,1))&lt;=0),"Scan-"  &amp;LG37,""),"")
&amp;IFERROR(IF(AND((LG$33-LG38-150                                                                            )&gt;(LG$33-LH$33),(LG$33-LG38-150                                                                             )&lt;=0),"Birth-" &amp;LG37,""),"")
&amp;IFERROR(IF(AND((LG$33-LG38-150-Sheep!$R$351                                           )&gt;(LG$33-LH$33),(LG$33-LG38-150-Sheep!$R$351                                            )&lt;=0),"Wean-"&amp;LG37,""),"")
&amp;IFERROR(IF(AND((LG$33-LG38-150-Sheep!$R$352                                           )&gt;(LG$33-LH$33),(LG$33-LG38-150-Sheep!$R$352                                            )&lt;=0),"Alt1-"   &amp;LG37,""),"")
&amp;IFERROR(IF(AND((LG$33-LG38-150-Sheep!$R$353                                           )&gt;(LG$33-LH$33),(LG$33-LG38-150-Sheep!$R$353                                            )&lt;=0),"Alt2-"   &amp;LG37,""),"")</f>
        <v/>
      </c>
      <c r="LH39" s="274" t="str">
        <f xml:space="preserve">                    IF(AND((LH$33                                  -Sheep!$N$249                               )&gt;(LH$33-LI$33),(LH$33                                  -Sheep!$N$249                                )&lt;=0),"Born","")
&amp;                   IF(AND((LH$33-Sheep!$R$351-Sheep!$N$249                                )&gt;(LH$33-LI$33),(LH$33-Sheep!$R$351-Sheep!$N$249                                )&lt;=0),"WeanStd","")
&amp;                   IF(AND((LH$33-Sheep!$R$352-Sheep!$N$249                                )&gt;(LH$33-LI$33),(LH$33-Sheep!$R$352-Sheep!$N$249                                )&lt;=0),"WeanAlt1","")
&amp;                   IF(AND((LH$33-Sheep!$R$353-Sheep!$N$249                                )&gt;(LH$33-LI$33),(LH$33-Sheep!$R$353-Sheep!$N$249                                )&lt;=0),"WeanAlt2","")
&amp;IFERROR(IF(AND((LH$33-LH38                                                                                     )&gt;(LH$33-LI$33),(LH$33-LH38                                                                                     )&lt;=0),"Join-"    &amp;LH37,""),"")
&amp;IFERROR(IF(AND((LH$33-LH38-INDEX(Sheep!$V$358:$V$365,LH37,1))&gt;(LH$33-LI$33),(LH$33-LH38-INDEX(Sheep!$V$358:$V$365,LH37,1))&lt;=0),"Scan-"  &amp;LH37,""),"")
&amp;IFERROR(IF(AND((LH$33-LH38-150                                                                            )&gt;(LH$33-LI$33),(LH$33-LH38-150                                                                             )&lt;=0),"Birth-" &amp;LH37,""),"")
&amp;IFERROR(IF(AND((LH$33-LH38-150-Sheep!$R$351                                           )&gt;(LH$33-LI$33),(LH$33-LH38-150-Sheep!$R$351                                            )&lt;=0),"Wean-"&amp;LH37,""),"")
&amp;IFERROR(IF(AND((LH$33-LH38-150-Sheep!$R$352                                           )&gt;(LH$33-LI$33),(LH$33-LH38-150-Sheep!$R$352                                            )&lt;=0),"Alt1-"   &amp;LH37,""),"")
&amp;IFERROR(IF(AND((LH$33-LH38-150-Sheep!$R$353                                           )&gt;(LH$33-LI$33),(LH$33-LH38-150-Sheep!$R$353                                            )&lt;=0),"Alt2-"   &amp;LH37,""),"")</f>
        <v/>
      </c>
      <c r="LI39" s="274" t="str">
        <f xml:space="preserve">                    IF(AND((LI$33                                  -Sheep!$N$249                               )&gt;(LI$33-LJ$33),(LI$33                                  -Sheep!$N$249                                )&lt;=0),"Born","")
&amp;                   IF(AND((LI$33-Sheep!$R$351-Sheep!$N$249                                )&gt;(LI$33-LJ$33),(LI$33-Sheep!$R$351-Sheep!$N$249                                )&lt;=0),"WeanStd","")
&amp;                   IF(AND((LI$33-Sheep!$R$352-Sheep!$N$249                                )&gt;(LI$33-LJ$33),(LI$33-Sheep!$R$352-Sheep!$N$249                                )&lt;=0),"WeanAlt1","")
&amp;                   IF(AND((LI$33-Sheep!$R$353-Sheep!$N$249                                )&gt;(LI$33-LJ$33),(LI$33-Sheep!$R$353-Sheep!$N$249                                )&lt;=0),"WeanAlt2","")
&amp;IFERROR(IF(AND((LI$33-LI38                                                                                     )&gt;(LI$33-LJ$33),(LI$33-LI38                                                                                     )&lt;=0),"Join-"    &amp;LI37,""),"")
&amp;IFERROR(IF(AND((LI$33-LI38-INDEX(Sheep!$V$358:$V$365,LI37,1))&gt;(LI$33-LJ$33),(LI$33-LI38-INDEX(Sheep!$V$358:$V$365,LI37,1))&lt;=0),"Scan-"  &amp;LI37,""),"")
&amp;IFERROR(IF(AND((LI$33-LI38-150                                                                            )&gt;(LI$33-LJ$33),(LI$33-LI38-150                                                                             )&lt;=0),"Birth-" &amp;LI37,""),"")
&amp;IFERROR(IF(AND((LI$33-LI38-150-Sheep!$R$351                                           )&gt;(LI$33-LJ$33),(LI$33-LI38-150-Sheep!$R$351                                            )&lt;=0),"Wean-"&amp;LI37,""),"")
&amp;IFERROR(IF(AND((LI$33-LI38-150-Sheep!$R$352                                           )&gt;(LI$33-LJ$33),(LI$33-LI38-150-Sheep!$R$352                                            )&lt;=0),"Alt1-"   &amp;LI37,""),"")
&amp;IFERROR(IF(AND((LI$33-LI38-150-Sheep!$R$353                                           )&gt;(LI$33-LJ$33),(LI$33-LI38-150-Sheep!$R$353                                            )&lt;=0),"Alt2-"   &amp;LI37,""),"")</f>
        <v/>
      </c>
      <c r="LJ39" s="274" t="str">
        <f xml:space="preserve">                    IF(AND((LJ$33                                  -Sheep!$N$249                               )&gt;(LJ$33-LK$33),(LJ$33                                  -Sheep!$N$249                                )&lt;=0),"Born","")
&amp;                   IF(AND((LJ$33-Sheep!$R$351-Sheep!$N$249                                )&gt;(LJ$33-LK$33),(LJ$33-Sheep!$R$351-Sheep!$N$249                                )&lt;=0),"WeanStd","")
&amp;                   IF(AND((LJ$33-Sheep!$R$352-Sheep!$N$249                                )&gt;(LJ$33-LK$33),(LJ$33-Sheep!$R$352-Sheep!$N$249                                )&lt;=0),"WeanAlt1","")
&amp;                   IF(AND((LJ$33-Sheep!$R$353-Sheep!$N$249                                )&gt;(LJ$33-LK$33),(LJ$33-Sheep!$R$353-Sheep!$N$249                                )&lt;=0),"WeanAlt2","")
&amp;IFERROR(IF(AND((LJ$33-LJ38                                                                                     )&gt;(LJ$33-LK$33),(LJ$33-LJ38                                                                                     )&lt;=0),"Join-"    &amp;LJ37,""),"")
&amp;IFERROR(IF(AND((LJ$33-LJ38-INDEX(Sheep!$V$358:$V$365,LJ37,1))&gt;(LJ$33-LK$33),(LJ$33-LJ38-INDEX(Sheep!$V$358:$V$365,LJ37,1))&lt;=0),"Scan-"  &amp;LJ37,""),"")
&amp;IFERROR(IF(AND((LJ$33-LJ38-150                                                                            )&gt;(LJ$33-LK$33),(LJ$33-LJ38-150                                                                             )&lt;=0),"Birth-" &amp;LJ37,""),"")
&amp;IFERROR(IF(AND((LJ$33-LJ38-150-Sheep!$R$351                                           )&gt;(LJ$33-LK$33),(LJ$33-LJ38-150-Sheep!$R$351                                            )&lt;=0),"Wean-"&amp;LJ37,""),"")
&amp;IFERROR(IF(AND((LJ$33-LJ38-150-Sheep!$R$352                                           )&gt;(LJ$33-LK$33),(LJ$33-LJ38-150-Sheep!$R$352                                            )&lt;=0),"Alt1-"   &amp;LJ37,""),"")
&amp;IFERROR(IF(AND((LJ$33-LJ38-150-Sheep!$R$353                                           )&gt;(LJ$33-LK$33),(LJ$33-LJ38-150-Sheep!$R$353                                            )&lt;=0),"Alt2-"   &amp;LJ37,""),"")</f>
        <v/>
      </c>
      <c r="LK39" s="274" t="str">
        <f xml:space="preserve">                    IF(AND((LK$33                                  -Sheep!$N$249                               )&gt;(LK$33-LL$33),(LK$33                                  -Sheep!$N$249                                )&lt;=0),"Born","")
&amp;                   IF(AND((LK$33-Sheep!$R$351-Sheep!$N$249                                )&gt;(LK$33-LL$33),(LK$33-Sheep!$R$351-Sheep!$N$249                                )&lt;=0),"WeanStd","")
&amp;                   IF(AND((LK$33-Sheep!$R$352-Sheep!$N$249                                )&gt;(LK$33-LL$33),(LK$33-Sheep!$R$352-Sheep!$N$249                                )&lt;=0),"WeanAlt1","")
&amp;                   IF(AND((LK$33-Sheep!$R$353-Sheep!$N$249                                )&gt;(LK$33-LL$33),(LK$33-Sheep!$R$353-Sheep!$N$249                                )&lt;=0),"WeanAlt2","")
&amp;IFERROR(IF(AND((LK$33-LK38                                                                                     )&gt;(LK$33-LL$33),(LK$33-LK38                                                                                     )&lt;=0),"Join-"    &amp;LK37,""),"")
&amp;IFERROR(IF(AND((LK$33-LK38-INDEX(Sheep!$V$358:$V$365,LK37,1))&gt;(LK$33-LL$33),(LK$33-LK38-INDEX(Sheep!$V$358:$V$365,LK37,1))&lt;=0),"Scan-"  &amp;LK37,""),"")
&amp;IFERROR(IF(AND((LK$33-LK38-150                                                                            )&gt;(LK$33-LL$33),(LK$33-LK38-150                                                                             )&lt;=0),"Birth-" &amp;LK37,""),"")
&amp;IFERROR(IF(AND((LK$33-LK38-150-Sheep!$R$351                                           )&gt;(LK$33-LL$33),(LK$33-LK38-150-Sheep!$R$351                                            )&lt;=0),"Wean-"&amp;LK37,""),"")
&amp;IFERROR(IF(AND((LK$33-LK38-150-Sheep!$R$352                                           )&gt;(LK$33-LL$33),(LK$33-LK38-150-Sheep!$R$352                                            )&lt;=0),"Alt1-"   &amp;LK37,""),"")
&amp;IFERROR(IF(AND((LK$33-LK38-150-Sheep!$R$353                                           )&gt;(LK$33-LL$33),(LK$33-LK38-150-Sheep!$R$353                                            )&lt;=0),"Alt2-"   &amp;LK37,""),"")</f>
        <v/>
      </c>
      <c r="LL39" s="274" t="str">
        <f xml:space="preserve">                    IF(AND((LL$33                                  -Sheep!$N$249                               )&gt;(LL$33-LM$33),(LL$33                                  -Sheep!$N$249                                )&lt;=0),"Born","")
&amp;                   IF(AND((LL$33-Sheep!$R$351-Sheep!$N$249                                )&gt;(LL$33-LM$33),(LL$33-Sheep!$R$351-Sheep!$N$249                                )&lt;=0),"WeanStd","")
&amp;                   IF(AND((LL$33-Sheep!$R$352-Sheep!$N$249                                )&gt;(LL$33-LM$33),(LL$33-Sheep!$R$352-Sheep!$N$249                                )&lt;=0),"WeanAlt1","")
&amp;                   IF(AND((LL$33-Sheep!$R$353-Sheep!$N$249                                )&gt;(LL$33-LM$33),(LL$33-Sheep!$R$353-Sheep!$N$249                                )&lt;=0),"WeanAlt2","")
&amp;IFERROR(IF(AND((LL$33-LL38                                                                                     )&gt;(LL$33-LM$33),(LL$33-LL38                                                                                     )&lt;=0),"Join-"    &amp;LL37,""),"")
&amp;IFERROR(IF(AND((LL$33-LL38-INDEX(Sheep!$V$358:$V$365,LL37,1))&gt;(LL$33-LM$33),(LL$33-LL38-INDEX(Sheep!$V$358:$V$365,LL37,1))&lt;=0),"Scan-"  &amp;LL37,""),"")
&amp;IFERROR(IF(AND((LL$33-LL38-150                                                                            )&gt;(LL$33-LM$33),(LL$33-LL38-150                                                                             )&lt;=0),"Birth-" &amp;LL37,""),"")
&amp;IFERROR(IF(AND((LL$33-LL38-150-Sheep!$R$351                                           )&gt;(LL$33-LM$33),(LL$33-LL38-150-Sheep!$R$351                                            )&lt;=0),"Wean-"&amp;LL37,""),"")
&amp;IFERROR(IF(AND((LL$33-LL38-150-Sheep!$R$352                                           )&gt;(LL$33-LM$33),(LL$33-LL38-150-Sheep!$R$352                                            )&lt;=0),"Alt1-"   &amp;LL37,""),"")
&amp;IFERROR(IF(AND((LL$33-LL38-150-Sheep!$R$353                                           )&gt;(LL$33-LM$33),(LL$33-LL38-150-Sheep!$R$353                                            )&lt;=0),"Alt2-"   &amp;LL37,""),"")</f>
        <v/>
      </c>
      <c r="LM39" s="274" t="str">
        <f xml:space="preserve">                    IF(AND((LM$33                                  -Sheep!$N$249                               )&gt;(LM$33-LN$33),(LM$33                                  -Sheep!$N$249                                )&lt;=0),"Born","")
&amp;                   IF(AND((LM$33-Sheep!$R$351-Sheep!$N$249                                )&gt;(LM$33-LN$33),(LM$33-Sheep!$R$351-Sheep!$N$249                                )&lt;=0),"WeanStd","")
&amp;                   IF(AND((LM$33-Sheep!$R$352-Sheep!$N$249                                )&gt;(LM$33-LN$33),(LM$33-Sheep!$R$352-Sheep!$N$249                                )&lt;=0),"WeanAlt1","")
&amp;                   IF(AND((LM$33-Sheep!$R$353-Sheep!$N$249                                )&gt;(LM$33-LN$33),(LM$33-Sheep!$R$353-Sheep!$N$249                                )&lt;=0),"WeanAlt2","")
&amp;IFERROR(IF(AND((LM$33-LM38                                                                                     )&gt;(LM$33-LN$33),(LM$33-LM38                                                                                     )&lt;=0),"Join-"    &amp;LM37,""),"")
&amp;IFERROR(IF(AND((LM$33-LM38-INDEX(Sheep!$V$358:$V$365,LM37,1))&gt;(LM$33-LN$33),(LM$33-LM38-INDEX(Sheep!$V$358:$V$365,LM37,1))&lt;=0),"Scan-"  &amp;LM37,""),"")
&amp;IFERROR(IF(AND((LM$33-LM38-150                                                                            )&gt;(LM$33-LN$33),(LM$33-LM38-150                                                                             )&lt;=0),"Birth-" &amp;LM37,""),"")
&amp;IFERROR(IF(AND((LM$33-LM38-150-Sheep!$R$351                                           )&gt;(LM$33-LN$33),(LM$33-LM38-150-Sheep!$R$351                                            )&lt;=0),"Wean-"&amp;LM37,""),"")
&amp;IFERROR(IF(AND((LM$33-LM38-150-Sheep!$R$352                                           )&gt;(LM$33-LN$33),(LM$33-LM38-150-Sheep!$R$352                                            )&lt;=0),"Alt1-"   &amp;LM37,""),"")
&amp;IFERROR(IF(AND((LM$33-LM38-150-Sheep!$R$353                                           )&gt;(LM$33-LN$33),(LM$33-LM38-150-Sheep!$R$353                                            )&lt;=0),"Alt2-"   &amp;LM37,""),"")</f>
        <v>Join-6</v>
      </c>
      <c r="LN39" s="274" t="str">
        <f xml:space="preserve">                    IF(AND((LN$33                                  -Sheep!$N$249                               )&gt;(LN$33-LO$33),(LN$33                                  -Sheep!$N$249                                )&lt;=0),"Born","")
&amp;                   IF(AND((LN$33-Sheep!$R$351-Sheep!$N$249                                )&gt;(LN$33-LO$33),(LN$33-Sheep!$R$351-Sheep!$N$249                                )&lt;=0),"WeanStd","")
&amp;                   IF(AND((LN$33-Sheep!$R$352-Sheep!$N$249                                )&gt;(LN$33-LO$33),(LN$33-Sheep!$R$352-Sheep!$N$249                                )&lt;=0),"WeanAlt1","")
&amp;                   IF(AND((LN$33-Sheep!$R$353-Sheep!$N$249                                )&gt;(LN$33-LO$33),(LN$33-Sheep!$R$353-Sheep!$N$249                                )&lt;=0),"WeanAlt2","")
&amp;IFERROR(IF(AND((LN$33-LN38                                                                                     )&gt;(LN$33-LO$33),(LN$33-LN38                                                                                     )&lt;=0),"Join-"    &amp;LN37,""),"")
&amp;IFERROR(IF(AND((LN$33-LN38-INDEX(Sheep!$V$358:$V$365,LN37,1))&gt;(LN$33-LO$33),(LN$33-LN38-INDEX(Sheep!$V$358:$V$365,LN37,1))&lt;=0),"Scan-"  &amp;LN37,""),"")
&amp;IFERROR(IF(AND((LN$33-LN38-150                                                                            )&gt;(LN$33-LO$33),(LN$33-LN38-150                                                                             )&lt;=0),"Birth-" &amp;LN37,""),"")
&amp;IFERROR(IF(AND((LN$33-LN38-150-Sheep!$R$351                                           )&gt;(LN$33-LO$33),(LN$33-LN38-150-Sheep!$R$351                                            )&lt;=0),"Wean-"&amp;LN37,""),"")
&amp;IFERROR(IF(AND((LN$33-LN38-150-Sheep!$R$352                                           )&gt;(LN$33-LO$33),(LN$33-LN38-150-Sheep!$R$352                                            )&lt;=0),"Alt1-"   &amp;LN37,""),"")
&amp;IFERROR(IF(AND((LN$33-LN38-150-Sheep!$R$353                                           )&gt;(LN$33-LO$33),(LN$33-LN38-150-Sheep!$R$353                                            )&lt;=0),"Alt2-"   &amp;LN37,""),"")</f>
        <v/>
      </c>
      <c r="LO39" s="274" t="str">
        <f xml:space="preserve">                    IF(AND((LO$33                                  -Sheep!$N$249                               )&gt;(LO$33-LP$33),(LO$33                                  -Sheep!$N$249                                )&lt;=0),"Born","")
&amp;                   IF(AND((LO$33-Sheep!$R$351-Sheep!$N$249                                )&gt;(LO$33-LP$33),(LO$33-Sheep!$R$351-Sheep!$N$249                                )&lt;=0),"WeanStd","")
&amp;                   IF(AND((LO$33-Sheep!$R$352-Sheep!$N$249                                )&gt;(LO$33-LP$33),(LO$33-Sheep!$R$352-Sheep!$N$249                                )&lt;=0),"WeanAlt1","")
&amp;                   IF(AND((LO$33-Sheep!$R$353-Sheep!$N$249                                )&gt;(LO$33-LP$33),(LO$33-Sheep!$R$353-Sheep!$N$249                                )&lt;=0),"WeanAlt2","")
&amp;IFERROR(IF(AND((LO$33-LO38                                                                                     )&gt;(LO$33-LP$33),(LO$33-LO38                                                                                     )&lt;=0),"Join-"    &amp;LO37,""),"")
&amp;IFERROR(IF(AND((LO$33-LO38-INDEX(Sheep!$V$358:$V$365,LO37,1))&gt;(LO$33-LP$33),(LO$33-LO38-INDEX(Sheep!$V$358:$V$365,LO37,1))&lt;=0),"Scan-"  &amp;LO37,""),"")
&amp;IFERROR(IF(AND((LO$33-LO38-150                                                                            )&gt;(LO$33-LP$33),(LO$33-LO38-150                                                                             )&lt;=0),"Birth-" &amp;LO37,""),"")
&amp;IFERROR(IF(AND((LO$33-LO38-150-Sheep!$R$351                                           )&gt;(LO$33-LP$33),(LO$33-LO38-150-Sheep!$R$351                                            )&lt;=0),"Wean-"&amp;LO37,""),"")
&amp;IFERROR(IF(AND((LO$33-LO38-150-Sheep!$R$352                                           )&gt;(LO$33-LP$33),(LO$33-LO38-150-Sheep!$R$352                                            )&lt;=0),"Alt1-"   &amp;LO37,""),"")
&amp;IFERROR(IF(AND((LO$33-LO38-150-Sheep!$R$353                                           )&gt;(LO$33-LP$33),(LO$33-LO38-150-Sheep!$R$353                                            )&lt;=0),"Alt2-"   &amp;LO37,""),"")</f>
        <v/>
      </c>
      <c r="LP39" s="274" t="str">
        <f xml:space="preserve">                    IF(AND((LP$33                                  -Sheep!$N$249                               )&gt;(LP$33-LQ$33),(LP$33                                  -Sheep!$N$249                                )&lt;=0),"Born","")
&amp;                   IF(AND((LP$33-Sheep!$R$351-Sheep!$N$249                                )&gt;(LP$33-LQ$33),(LP$33-Sheep!$R$351-Sheep!$N$249                                )&lt;=0),"WeanStd","")
&amp;                   IF(AND((LP$33-Sheep!$R$352-Sheep!$N$249                                )&gt;(LP$33-LQ$33),(LP$33-Sheep!$R$352-Sheep!$N$249                                )&lt;=0),"WeanAlt1","")
&amp;                   IF(AND((LP$33-Sheep!$R$353-Sheep!$N$249                                )&gt;(LP$33-LQ$33),(LP$33-Sheep!$R$353-Sheep!$N$249                                )&lt;=0),"WeanAlt2","")
&amp;IFERROR(IF(AND((LP$33-LP38                                                                                     )&gt;(LP$33-LQ$33),(LP$33-LP38                                                                                     )&lt;=0),"Join-"    &amp;LP37,""),"")
&amp;IFERROR(IF(AND((LP$33-LP38-INDEX(Sheep!$V$358:$V$365,LP37,1))&gt;(LP$33-LQ$33),(LP$33-LP38-INDEX(Sheep!$V$358:$V$365,LP37,1))&lt;=0),"Scan-"  &amp;LP37,""),"")
&amp;IFERROR(IF(AND((LP$33-LP38-150                                                                            )&gt;(LP$33-LQ$33),(LP$33-LP38-150                                                                             )&lt;=0),"Birth-" &amp;LP37,""),"")
&amp;IFERROR(IF(AND((LP$33-LP38-150-Sheep!$R$351                                           )&gt;(LP$33-LQ$33),(LP$33-LP38-150-Sheep!$R$351                                            )&lt;=0),"Wean-"&amp;LP37,""),"")
&amp;IFERROR(IF(AND((LP$33-LP38-150-Sheep!$R$352                                           )&gt;(LP$33-LQ$33),(LP$33-LP38-150-Sheep!$R$352                                            )&lt;=0),"Alt1-"   &amp;LP37,""),"")
&amp;IFERROR(IF(AND((LP$33-LP38-150-Sheep!$R$353                                           )&gt;(LP$33-LQ$33),(LP$33-LP38-150-Sheep!$R$353                                            )&lt;=0),"Alt2-"   &amp;LP37,""),"")</f>
        <v/>
      </c>
      <c r="LQ39" s="274" t="str">
        <f xml:space="preserve">                    IF(AND((LQ$33                                  -Sheep!$N$249                               )&gt;(LQ$33-LR$33),(LQ$33                                  -Sheep!$N$249                                )&lt;=0),"Born","")
&amp;                   IF(AND((LQ$33-Sheep!$R$351-Sheep!$N$249                                )&gt;(LQ$33-LR$33),(LQ$33-Sheep!$R$351-Sheep!$N$249                                )&lt;=0),"WeanStd","")
&amp;                   IF(AND((LQ$33-Sheep!$R$352-Sheep!$N$249                                )&gt;(LQ$33-LR$33),(LQ$33-Sheep!$R$352-Sheep!$N$249                                )&lt;=0),"WeanAlt1","")
&amp;                   IF(AND((LQ$33-Sheep!$R$353-Sheep!$N$249                                )&gt;(LQ$33-LR$33),(LQ$33-Sheep!$R$353-Sheep!$N$249                                )&lt;=0),"WeanAlt2","")
&amp;IFERROR(IF(AND((LQ$33-LQ38                                                                                     )&gt;(LQ$33-LR$33),(LQ$33-LQ38                                                                                     )&lt;=0),"Join-"    &amp;LQ37,""),"")
&amp;IFERROR(IF(AND((LQ$33-LQ38-INDEX(Sheep!$V$358:$V$365,LQ37,1))&gt;(LQ$33-LR$33),(LQ$33-LQ38-INDEX(Sheep!$V$358:$V$365,LQ37,1))&lt;=0),"Scan-"  &amp;LQ37,""),"")
&amp;IFERROR(IF(AND((LQ$33-LQ38-150                                                                            )&gt;(LQ$33-LR$33),(LQ$33-LQ38-150                                                                             )&lt;=0),"Birth-" &amp;LQ37,""),"")
&amp;IFERROR(IF(AND((LQ$33-LQ38-150-Sheep!$R$351                                           )&gt;(LQ$33-LR$33),(LQ$33-LQ38-150-Sheep!$R$351                                            )&lt;=0),"Wean-"&amp;LQ37,""),"")
&amp;IFERROR(IF(AND((LQ$33-LQ38-150-Sheep!$R$352                                           )&gt;(LQ$33-LR$33),(LQ$33-LQ38-150-Sheep!$R$352                                            )&lt;=0),"Alt1-"   &amp;LQ37,""),"")
&amp;IFERROR(IF(AND((LQ$33-LQ38-150-Sheep!$R$353                                           )&gt;(LQ$33-LR$33),(LQ$33-LQ38-150-Sheep!$R$353                                            )&lt;=0),"Alt2-"   &amp;LQ37,""),"")</f>
        <v/>
      </c>
      <c r="LR39" s="274" t="str">
        <f xml:space="preserve">                    IF(AND((LR$33                                  -Sheep!$N$249                               )&gt;(LR$33-LS$33),(LR$33                                  -Sheep!$N$249                                )&lt;=0),"Born","")
&amp;                   IF(AND((LR$33-Sheep!$R$351-Sheep!$N$249                                )&gt;(LR$33-LS$33),(LR$33-Sheep!$R$351-Sheep!$N$249                                )&lt;=0),"WeanStd","")
&amp;                   IF(AND((LR$33-Sheep!$R$352-Sheep!$N$249                                )&gt;(LR$33-LS$33),(LR$33-Sheep!$R$352-Sheep!$N$249                                )&lt;=0),"WeanAlt1","")
&amp;                   IF(AND((LR$33-Sheep!$R$353-Sheep!$N$249                                )&gt;(LR$33-LS$33),(LR$33-Sheep!$R$353-Sheep!$N$249                                )&lt;=0),"WeanAlt2","")
&amp;IFERROR(IF(AND((LR$33-LR38                                                                                     )&gt;(LR$33-LS$33),(LR$33-LR38                                                                                     )&lt;=0),"Join-"    &amp;LR37,""),"")
&amp;IFERROR(IF(AND((LR$33-LR38-INDEX(Sheep!$V$358:$V$365,LR37,1))&gt;(LR$33-LS$33),(LR$33-LR38-INDEX(Sheep!$V$358:$V$365,LR37,1))&lt;=0),"Scan-"  &amp;LR37,""),"")
&amp;IFERROR(IF(AND((LR$33-LR38-150                                                                            )&gt;(LR$33-LS$33),(LR$33-LR38-150                                                                             )&lt;=0),"Birth-" &amp;LR37,""),"")
&amp;IFERROR(IF(AND((LR$33-LR38-150-Sheep!$R$351                                           )&gt;(LR$33-LS$33),(LR$33-LR38-150-Sheep!$R$351                                            )&lt;=0),"Wean-"&amp;LR37,""),"")
&amp;IFERROR(IF(AND((LR$33-LR38-150-Sheep!$R$352                                           )&gt;(LR$33-LS$33),(LR$33-LR38-150-Sheep!$R$352                                            )&lt;=0),"Alt1-"   &amp;LR37,""),"")
&amp;IFERROR(IF(AND((LR$33-LR38-150-Sheep!$R$353                                           )&gt;(LR$33-LS$33),(LR$33-LR38-150-Sheep!$R$353                                            )&lt;=0),"Alt2-"   &amp;LR37,""),"")</f>
        <v/>
      </c>
      <c r="LS39" s="274" t="str">
        <f xml:space="preserve">                    IF(AND((LS$33                                  -Sheep!$N$249                               )&gt;(LS$33-LT$33),(LS$33                                  -Sheep!$N$249                                )&lt;=0),"Born","")
&amp;                   IF(AND((LS$33-Sheep!$R$351-Sheep!$N$249                                )&gt;(LS$33-LT$33),(LS$33-Sheep!$R$351-Sheep!$N$249                                )&lt;=0),"WeanStd","")
&amp;                   IF(AND((LS$33-Sheep!$R$352-Sheep!$N$249                                )&gt;(LS$33-LT$33),(LS$33-Sheep!$R$352-Sheep!$N$249                                )&lt;=0),"WeanAlt1","")
&amp;                   IF(AND((LS$33-Sheep!$R$353-Sheep!$N$249                                )&gt;(LS$33-LT$33),(LS$33-Sheep!$R$353-Sheep!$N$249                                )&lt;=0),"WeanAlt2","")
&amp;IFERROR(IF(AND((LS$33-LS38                                                                                     )&gt;(LS$33-LT$33),(LS$33-LS38                                                                                     )&lt;=0),"Join-"    &amp;LS37,""),"")
&amp;IFERROR(IF(AND((LS$33-LS38-INDEX(Sheep!$V$358:$V$365,LS37,1))&gt;(LS$33-LT$33),(LS$33-LS38-INDEX(Sheep!$V$358:$V$365,LS37,1))&lt;=0),"Scan-"  &amp;LS37,""),"")
&amp;IFERROR(IF(AND((LS$33-LS38-150                                                                            )&gt;(LS$33-LT$33),(LS$33-LS38-150                                                                             )&lt;=0),"Birth-" &amp;LS37,""),"")
&amp;IFERROR(IF(AND((LS$33-LS38-150-Sheep!$R$351                                           )&gt;(LS$33-LT$33),(LS$33-LS38-150-Sheep!$R$351                                            )&lt;=0),"Wean-"&amp;LS37,""),"")
&amp;IFERROR(IF(AND((LS$33-LS38-150-Sheep!$R$352                                           )&gt;(LS$33-LT$33),(LS$33-LS38-150-Sheep!$R$352                                            )&lt;=0),"Alt1-"   &amp;LS37,""),"")
&amp;IFERROR(IF(AND((LS$33-LS38-150-Sheep!$R$353                                           )&gt;(LS$33-LT$33),(LS$33-LS38-150-Sheep!$R$353                                            )&lt;=0),"Alt2-"   &amp;LS37,""),"")</f>
        <v/>
      </c>
      <c r="LT39" s="274" t="str">
        <f xml:space="preserve">                    IF(AND((LT$33                                  -Sheep!$N$249                               )&gt;(LT$33-LU$33),(LT$33                                  -Sheep!$N$249                                )&lt;=0),"Born","")
&amp;                   IF(AND((LT$33-Sheep!$R$351-Sheep!$N$249                                )&gt;(LT$33-LU$33),(LT$33-Sheep!$R$351-Sheep!$N$249                                )&lt;=0),"WeanStd","")
&amp;                   IF(AND((LT$33-Sheep!$R$352-Sheep!$N$249                                )&gt;(LT$33-LU$33),(LT$33-Sheep!$R$352-Sheep!$N$249                                )&lt;=0),"WeanAlt1","")
&amp;                   IF(AND((LT$33-Sheep!$R$353-Sheep!$N$249                                )&gt;(LT$33-LU$33),(LT$33-Sheep!$R$353-Sheep!$N$249                                )&lt;=0),"WeanAlt2","")
&amp;IFERROR(IF(AND((LT$33-LT38                                                                                     )&gt;(LT$33-LU$33),(LT$33-LT38                                                                                     )&lt;=0),"Join-"    &amp;LT37,""),"")
&amp;IFERROR(IF(AND((LT$33-LT38-INDEX(Sheep!$V$358:$V$365,LT37,1))&gt;(LT$33-LU$33),(LT$33-LT38-INDEX(Sheep!$V$358:$V$365,LT37,1))&lt;=0),"Scan-"  &amp;LT37,""),"")
&amp;IFERROR(IF(AND((LT$33-LT38-150                                                                            )&gt;(LT$33-LU$33),(LT$33-LT38-150                                                                             )&lt;=0),"Birth-" &amp;LT37,""),"")
&amp;IFERROR(IF(AND((LT$33-LT38-150-Sheep!$R$351                                           )&gt;(LT$33-LU$33),(LT$33-LT38-150-Sheep!$R$351                                            )&lt;=0),"Wean-"&amp;LT37,""),"")
&amp;IFERROR(IF(AND((LT$33-LT38-150-Sheep!$R$352                                           )&gt;(LT$33-LU$33),(LT$33-LT38-150-Sheep!$R$352                                            )&lt;=0),"Alt1-"   &amp;LT37,""),"")
&amp;IFERROR(IF(AND((LT$33-LT38-150-Sheep!$R$353                                           )&gt;(LT$33-LU$33),(LT$33-LT38-150-Sheep!$R$353                                            )&lt;=0),"Alt2-"   &amp;LT37,""),"")</f>
        <v/>
      </c>
      <c r="LU39" s="274" t="str">
        <f xml:space="preserve">                    IF(AND((LU$33                                  -Sheep!$N$249                               )&gt;(LU$33-LV$33),(LU$33                                  -Sheep!$N$249                                )&lt;=0),"Born","")
&amp;                   IF(AND((LU$33-Sheep!$R$351-Sheep!$N$249                                )&gt;(LU$33-LV$33),(LU$33-Sheep!$R$351-Sheep!$N$249                                )&lt;=0),"WeanStd","")
&amp;                   IF(AND((LU$33-Sheep!$R$352-Sheep!$N$249                                )&gt;(LU$33-LV$33),(LU$33-Sheep!$R$352-Sheep!$N$249                                )&lt;=0),"WeanAlt1","")
&amp;                   IF(AND((LU$33-Sheep!$R$353-Sheep!$N$249                                )&gt;(LU$33-LV$33),(LU$33-Sheep!$R$353-Sheep!$N$249                                )&lt;=0),"WeanAlt2","")
&amp;IFERROR(IF(AND((LU$33-LU38                                                                                     )&gt;(LU$33-LV$33),(LU$33-LU38                                                                                     )&lt;=0),"Join-"    &amp;LU37,""),"")
&amp;IFERROR(IF(AND((LU$33-LU38-INDEX(Sheep!$V$358:$V$365,LU37,1))&gt;(LU$33-LV$33),(LU$33-LU38-INDEX(Sheep!$V$358:$V$365,LU37,1))&lt;=0),"Scan-"  &amp;LU37,""),"")
&amp;IFERROR(IF(AND((LU$33-LU38-150                                                                            )&gt;(LU$33-LV$33),(LU$33-LU38-150                                                                             )&lt;=0),"Birth-" &amp;LU37,""),"")
&amp;IFERROR(IF(AND((LU$33-LU38-150-Sheep!$R$351                                           )&gt;(LU$33-LV$33),(LU$33-LU38-150-Sheep!$R$351                                            )&lt;=0),"Wean-"&amp;LU37,""),"")
&amp;IFERROR(IF(AND((LU$33-LU38-150-Sheep!$R$352                                           )&gt;(LU$33-LV$33),(LU$33-LU38-150-Sheep!$R$352                                            )&lt;=0),"Alt1-"   &amp;LU37,""),"")
&amp;IFERROR(IF(AND((LU$33-LU38-150-Sheep!$R$353                                           )&gt;(LU$33-LV$33),(LU$33-LU38-150-Sheep!$R$353                                            )&lt;=0),"Alt2-"   &amp;LU37,""),"")</f>
        <v/>
      </c>
      <c r="LV39" s="274" t="str">
        <f xml:space="preserve">                    IF(AND((LV$33                                  -Sheep!$N$249                               )&gt;(LV$33-LW$33),(LV$33                                  -Sheep!$N$249                                )&lt;=0),"Born","")
&amp;                   IF(AND((LV$33-Sheep!$R$351-Sheep!$N$249                                )&gt;(LV$33-LW$33),(LV$33-Sheep!$R$351-Sheep!$N$249                                )&lt;=0),"WeanStd","")
&amp;                   IF(AND((LV$33-Sheep!$R$352-Sheep!$N$249                                )&gt;(LV$33-LW$33),(LV$33-Sheep!$R$352-Sheep!$N$249                                )&lt;=0),"WeanAlt1","")
&amp;                   IF(AND((LV$33-Sheep!$R$353-Sheep!$N$249                                )&gt;(LV$33-LW$33),(LV$33-Sheep!$R$353-Sheep!$N$249                                )&lt;=0),"WeanAlt2","")
&amp;IFERROR(IF(AND((LV$33-LV38                                                                                     )&gt;(LV$33-LW$33),(LV$33-LV38                                                                                     )&lt;=0),"Join-"    &amp;LV37,""),"")
&amp;IFERROR(IF(AND((LV$33-LV38-INDEX(Sheep!$V$358:$V$365,LV37,1))&gt;(LV$33-LW$33),(LV$33-LV38-INDEX(Sheep!$V$358:$V$365,LV37,1))&lt;=0),"Scan-"  &amp;LV37,""),"")
&amp;IFERROR(IF(AND((LV$33-LV38-150                                                                            )&gt;(LV$33-LW$33),(LV$33-LV38-150                                                                             )&lt;=0),"Birth-" &amp;LV37,""),"")
&amp;IFERROR(IF(AND((LV$33-LV38-150-Sheep!$R$351                                           )&gt;(LV$33-LW$33),(LV$33-LV38-150-Sheep!$R$351                                            )&lt;=0),"Wean-"&amp;LV37,""),"")
&amp;IFERROR(IF(AND((LV$33-LV38-150-Sheep!$R$352                                           )&gt;(LV$33-LW$33),(LV$33-LV38-150-Sheep!$R$352                                            )&lt;=0),"Alt1-"   &amp;LV37,""),"")
&amp;IFERROR(IF(AND((LV$33-LV38-150-Sheep!$R$353                                           )&gt;(LV$33-LW$33),(LV$33-LV38-150-Sheep!$R$353                                            )&lt;=0),"Alt2-"   &amp;LV37,""),"")</f>
        <v/>
      </c>
      <c r="LW39" s="274" t="str">
        <f xml:space="preserve">                    IF(AND((LW$33                                  -Sheep!$N$249                               )&gt;(LW$33-LX$33),(LW$33                                  -Sheep!$N$249                                )&lt;=0),"Born","")
&amp;                   IF(AND((LW$33-Sheep!$R$351-Sheep!$N$249                                )&gt;(LW$33-LX$33),(LW$33-Sheep!$R$351-Sheep!$N$249                                )&lt;=0),"WeanStd","")
&amp;                   IF(AND((LW$33-Sheep!$R$352-Sheep!$N$249                                )&gt;(LW$33-LX$33),(LW$33-Sheep!$R$352-Sheep!$N$249                                )&lt;=0),"WeanAlt1","")
&amp;                   IF(AND((LW$33-Sheep!$R$353-Sheep!$N$249                                )&gt;(LW$33-LX$33),(LW$33-Sheep!$R$353-Sheep!$N$249                                )&lt;=0),"WeanAlt2","")
&amp;IFERROR(IF(AND((LW$33-LW38                                                                                     )&gt;(LW$33-LX$33),(LW$33-LW38                                                                                     )&lt;=0),"Join-"    &amp;LW37,""),"")
&amp;IFERROR(IF(AND((LW$33-LW38-INDEX(Sheep!$V$358:$V$365,LW37,1))&gt;(LW$33-LX$33),(LW$33-LW38-INDEX(Sheep!$V$358:$V$365,LW37,1))&lt;=0),"Scan-"  &amp;LW37,""),"")
&amp;IFERROR(IF(AND((LW$33-LW38-150                                                                            )&gt;(LW$33-LX$33),(LW$33-LW38-150                                                                             )&lt;=0),"Birth-" &amp;LW37,""),"")
&amp;IFERROR(IF(AND((LW$33-LW38-150-Sheep!$R$351                                           )&gt;(LW$33-LX$33),(LW$33-LW38-150-Sheep!$R$351                                            )&lt;=0),"Wean-"&amp;LW37,""),"")
&amp;IFERROR(IF(AND((LW$33-LW38-150-Sheep!$R$352                                           )&gt;(LW$33-LX$33),(LW$33-LW38-150-Sheep!$R$352                                            )&lt;=0),"Alt1-"   &amp;LW37,""),"")
&amp;IFERROR(IF(AND((LW$33-LW38-150-Sheep!$R$353                                           )&gt;(LW$33-LX$33),(LW$33-LW38-150-Sheep!$R$353                                            )&lt;=0),"Alt2-"   &amp;LW37,""),"")</f>
        <v>Scan-6</v>
      </c>
      <c r="LX39" s="274" t="str">
        <f xml:space="preserve">                    IF(AND((LX$33                                  -Sheep!$N$249                               )&gt;(LX$33-LY$33),(LX$33                                  -Sheep!$N$249                                )&lt;=0),"Born","")
&amp;                   IF(AND((LX$33-Sheep!$R$351-Sheep!$N$249                                )&gt;(LX$33-LY$33),(LX$33-Sheep!$R$351-Sheep!$N$249                                )&lt;=0),"WeanStd","")
&amp;                   IF(AND((LX$33-Sheep!$R$352-Sheep!$N$249                                )&gt;(LX$33-LY$33),(LX$33-Sheep!$R$352-Sheep!$N$249                                )&lt;=0),"WeanAlt1","")
&amp;                   IF(AND((LX$33-Sheep!$R$353-Sheep!$N$249                                )&gt;(LX$33-LY$33),(LX$33-Sheep!$R$353-Sheep!$N$249                                )&lt;=0),"WeanAlt2","")
&amp;IFERROR(IF(AND((LX$33-LX38                                                                                     )&gt;(LX$33-LY$33),(LX$33-LX38                                                                                     )&lt;=0),"Join-"    &amp;LX37,""),"")
&amp;IFERROR(IF(AND((LX$33-LX38-INDEX(Sheep!$V$358:$V$365,LX37,1))&gt;(LX$33-LY$33),(LX$33-LX38-INDEX(Sheep!$V$358:$V$365,LX37,1))&lt;=0),"Scan-"  &amp;LX37,""),"")
&amp;IFERROR(IF(AND((LX$33-LX38-150                                                                            )&gt;(LX$33-LY$33),(LX$33-LX38-150                                                                             )&lt;=0),"Birth-" &amp;LX37,""),"")
&amp;IFERROR(IF(AND((LX$33-LX38-150-Sheep!$R$351                                           )&gt;(LX$33-LY$33),(LX$33-LX38-150-Sheep!$R$351                                            )&lt;=0),"Wean-"&amp;LX37,""),"")
&amp;IFERROR(IF(AND((LX$33-LX38-150-Sheep!$R$352                                           )&gt;(LX$33-LY$33),(LX$33-LX38-150-Sheep!$R$352                                            )&lt;=0),"Alt1-"   &amp;LX37,""),"")
&amp;IFERROR(IF(AND((LX$33-LX38-150-Sheep!$R$353                                           )&gt;(LX$33-LY$33),(LX$33-LX38-150-Sheep!$R$353                                            )&lt;=0),"Alt2-"   &amp;LX37,""),"")</f>
        <v/>
      </c>
      <c r="LY39" s="274" t="str">
        <f xml:space="preserve">                    IF(AND((LY$33                                  -Sheep!$N$249                               )&gt;(LY$33-LZ$33),(LY$33                                  -Sheep!$N$249                                )&lt;=0),"Born","")
&amp;                   IF(AND((LY$33-Sheep!$R$351-Sheep!$N$249                                )&gt;(LY$33-LZ$33),(LY$33-Sheep!$R$351-Sheep!$N$249                                )&lt;=0),"WeanStd","")
&amp;                   IF(AND((LY$33-Sheep!$R$352-Sheep!$N$249                                )&gt;(LY$33-LZ$33),(LY$33-Sheep!$R$352-Sheep!$N$249                                )&lt;=0),"WeanAlt1","")
&amp;                   IF(AND((LY$33-Sheep!$R$353-Sheep!$N$249                                )&gt;(LY$33-LZ$33),(LY$33-Sheep!$R$353-Sheep!$N$249                                )&lt;=0),"WeanAlt2","")
&amp;IFERROR(IF(AND((LY$33-LY38                                                                                     )&gt;(LY$33-LZ$33),(LY$33-LY38                                                                                     )&lt;=0),"Join-"    &amp;LY37,""),"")
&amp;IFERROR(IF(AND((LY$33-LY38-INDEX(Sheep!$V$358:$V$365,LY37,1))&gt;(LY$33-LZ$33),(LY$33-LY38-INDEX(Sheep!$V$358:$V$365,LY37,1))&lt;=0),"Scan-"  &amp;LY37,""),"")
&amp;IFERROR(IF(AND((LY$33-LY38-150                                                                            )&gt;(LY$33-LZ$33),(LY$33-LY38-150                                                                             )&lt;=0),"Birth-" &amp;LY37,""),"")
&amp;IFERROR(IF(AND((LY$33-LY38-150-Sheep!$R$351                                           )&gt;(LY$33-LZ$33),(LY$33-LY38-150-Sheep!$R$351                                            )&lt;=0),"Wean-"&amp;LY37,""),"")
&amp;IFERROR(IF(AND((LY$33-LY38-150-Sheep!$R$352                                           )&gt;(LY$33-LZ$33),(LY$33-LY38-150-Sheep!$R$352                                            )&lt;=0),"Alt1-"   &amp;LY37,""),"")
&amp;IFERROR(IF(AND((LY$33-LY38-150-Sheep!$R$353                                           )&gt;(LY$33-LZ$33),(LY$33-LY38-150-Sheep!$R$353                                            )&lt;=0),"Alt2-"   &amp;LY37,""),"")</f>
        <v/>
      </c>
      <c r="LZ39" s="274" t="str">
        <f xml:space="preserve">                    IF(AND((LZ$33                                  -Sheep!$N$249                               )&gt;(LZ$33-MA$33),(LZ$33                                  -Sheep!$N$249                                )&lt;=0),"Born","")
&amp;                   IF(AND((LZ$33-Sheep!$R$351-Sheep!$N$249                                )&gt;(LZ$33-MA$33),(LZ$33-Sheep!$R$351-Sheep!$N$249                                )&lt;=0),"WeanStd","")
&amp;                   IF(AND((LZ$33-Sheep!$R$352-Sheep!$N$249                                )&gt;(LZ$33-MA$33),(LZ$33-Sheep!$R$352-Sheep!$N$249                                )&lt;=0),"WeanAlt1","")
&amp;                   IF(AND((LZ$33-Sheep!$R$353-Sheep!$N$249                                )&gt;(LZ$33-MA$33),(LZ$33-Sheep!$R$353-Sheep!$N$249                                )&lt;=0),"WeanAlt2","")
&amp;IFERROR(IF(AND((LZ$33-LZ38                                                                                     )&gt;(LZ$33-MA$33),(LZ$33-LZ38                                                                                     )&lt;=0),"Join-"    &amp;LZ37,""),"")
&amp;IFERROR(IF(AND((LZ$33-LZ38-INDEX(Sheep!$V$358:$V$365,LZ37,1))&gt;(LZ$33-MA$33),(LZ$33-LZ38-INDEX(Sheep!$V$358:$V$365,LZ37,1))&lt;=0),"Scan-"  &amp;LZ37,""),"")
&amp;IFERROR(IF(AND((LZ$33-LZ38-150                                                                            )&gt;(LZ$33-MA$33),(LZ$33-LZ38-150                                                                             )&lt;=0),"Birth-" &amp;LZ37,""),"")
&amp;IFERROR(IF(AND((LZ$33-LZ38-150-Sheep!$R$351                                           )&gt;(LZ$33-MA$33),(LZ$33-LZ38-150-Sheep!$R$351                                            )&lt;=0),"Wean-"&amp;LZ37,""),"")
&amp;IFERROR(IF(AND((LZ$33-LZ38-150-Sheep!$R$352                                           )&gt;(LZ$33-MA$33),(LZ$33-LZ38-150-Sheep!$R$352                                            )&lt;=0),"Alt1-"   &amp;LZ37,""),"")
&amp;IFERROR(IF(AND((LZ$33-LZ38-150-Sheep!$R$353                                           )&gt;(LZ$33-MA$33),(LZ$33-LZ38-150-Sheep!$R$353                                            )&lt;=0),"Alt2-"   &amp;LZ37,""),"")</f>
        <v/>
      </c>
      <c r="MA39" s="274" t="str">
        <f xml:space="preserve">                    IF(AND((MA$33                                  -Sheep!$N$249                               )&gt;(MA$33-MB$33),(MA$33                                  -Sheep!$N$249                                )&lt;=0),"Born","")
&amp;                   IF(AND((MA$33-Sheep!$R$351-Sheep!$N$249                                )&gt;(MA$33-MB$33),(MA$33-Sheep!$R$351-Sheep!$N$249                                )&lt;=0),"WeanStd","")
&amp;                   IF(AND((MA$33-Sheep!$R$352-Sheep!$N$249                                )&gt;(MA$33-MB$33),(MA$33-Sheep!$R$352-Sheep!$N$249                                )&lt;=0),"WeanAlt1","")
&amp;                   IF(AND((MA$33-Sheep!$R$353-Sheep!$N$249                                )&gt;(MA$33-MB$33),(MA$33-Sheep!$R$353-Sheep!$N$249                                )&lt;=0),"WeanAlt2","")
&amp;IFERROR(IF(AND((MA$33-MA38                                                                                     )&gt;(MA$33-MB$33),(MA$33-MA38                                                                                     )&lt;=0),"Join-"    &amp;MA37,""),"")
&amp;IFERROR(IF(AND((MA$33-MA38-INDEX(Sheep!$V$358:$V$365,MA37,1))&gt;(MA$33-MB$33),(MA$33-MA38-INDEX(Sheep!$V$358:$V$365,MA37,1))&lt;=0),"Scan-"  &amp;MA37,""),"")
&amp;IFERROR(IF(AND((MA$33-MA38-150                                                                            )&gt;(MA$33-MB$33),(MA$33-MA38-150                                                                             )&lt;=0),"Birth-" &amp;MA37,""),"")
&amp;IFERROR(IF(AND((MA$33-MA38-150-Sheep!$R$351                                           )&gt;(MA$33-MB$33),(MA$33-MA38-150-Sheep!$R$351                                            )&lt;=0),"Wean-"&amp;MA37,""),"")
&amp;IFERROR(IF(AND((MA$33-MA38-150-Sheep!$R$352                                           )&gt;(MA$33-MB$33),(MA$33-MA38-150-Sheep!$R$352                                            )&lt;=0),"Alt1-"   &amp;MA37,""),"")
&amp;IFERROR(IF(AND((MA$33-MA38-150-Sheep!$R$353                                           )&gt;(MA$33-MB$33),(MA$33-MA38-150-Sheep!$R$353                                            )&lt;=0),"Alt2-"   &amp;MA37,""),"")</f>
        <v/>
      </c>
      <c r="MB39" s="274" t="str">
        <f xml:space="preserve">                    IF(AND((MB$33                                  -Sheep!$N$249                               )&gt;(MB$33-MC$33),(MB$33                                  -Sheep!$N$249                                )&lt;=0),"Born","")
&amp;                   IF(AND((MB$33-Sheep!$R$351-Sheep!$N$249                                )&gt;(MB$33-MC$33),(MB$33-Sheep!$R$351-Sheep!$N$249                                )&lt;=0),"WeanStd","")
&amp;                   IF(AND((MB$33-Sheep!$R$352-Sheep!$N$249                                )&gt;(MB$33-MC$33),(MB$33-Sheep!$R$352-Sheep!$N$249                                )&lt;=0),"WeanAlt1","")
&amp;                   IF(AND((MB$33-Sheep!$R$353-Sheep!$N$249                                )&gt;(MB$33-MC$33),(MB$33-Sheep!$R$353-Sheep!$N$249                                )&lt;=0),"WeanAlt2","")
&amp;IFERROR(IF(AND((MB$33-MB38                                                                                     )&gt;(MB$33-MC$33),(MB$33-MB38                                                                                     )&lt;=0),"Join-"    &amp;MB37,""),"")
&amp;IFERROR(IF(AND((MB$33-MB38-INDEX(Sheep!$V$358:$V$365,MB37,1))&gt;(MB$33-MC$33),(MB$33-MB38-INDEX(Sheep!$V$358:$V$365,MB37,1))&lt;=0),"Scan-"  &amp;MB37,""),"")
&amp;IFERROR(IF(AND((MB$33-MB38-150                                                                            )&gt;(MB$33-MC$33),(MB$33-MB38-150                                                                             )&lt;=0),"Birth-" &amp;MB37,""),"")
&amp;IFERROR(IF(AND((MB$33-MB38-150-Sheep!$R$351                                           )&gt;(MB$33-MC$33),(MB$33-MB38-150-Sheep!$R$351                                            )&lt;=0),"Wean-"&amp;MB37,""),"")
&amp;IFERROR(IF(AND((MB$33-MB38-150-Sheep!$R$352                                           )&gt;(MB$33-MC$33),(MB$33-MB38-150-Sheep!$R$352                                            )&lt;=0),"Alt1-"   &amp;MB37,""),"")
&amp;IFERROR(IF(AND((MB$33-MB38-150-Sheep!$R$353                                           )&gt;(MB$33-MC$33),(MB$33-MB38-150-Sheep!$R$353                                            )&lt;=0),"Alt2-"   &amp;MB37,""),"")</f>
        <v/>
      </c>
      <c r="MC39" s="274" t="str">
        <f xml:space="preserve">                    IF(AND((MC$33                                  -Sheep!$N$249                               )&gt;(MC$33-MD$33),(MC$33                                  -Sheep!$N$249                                )&lt;=0),"Born","")
&amp;                   IF(AND((MC$33-Sheep!$R$351-Sheep!$N$249                                )&gt;(MC$33-MD$33),(MC$33-Sheep!$R$351-Sheep!$N$249                                )&lt;=0),"WeanStd","")
&amp;                   IF(AND((MC$33-Sheep!$R$352-Sheep!$N$249                                )&gt;(MC$33-MD$33),(MC$33-Sheep!$R$352-Sheep!$N$249                                )&lt;=0),"WeanAlt1","")
&amp;                   IF(AND((MC$33-Sheep!$R$353-Sheep!$N$249                                )&gt;(MC$33-MD$33),(MC$33-Sheep!$R$353-Sheep!$N$249                                )&lt;=0),"WeanAlt2","")
&amp;IFERROR(IF(AND((MC$33-MC38                                                                                     )&gt;(MC$33-MD$33),(MC$33-MC38                                                                                     )&lt;=0),"Join-"    &amp;MC37,""),"")
&amp;IFERROR(IF(AND((MC$33-MC38-INDEX(Sheep!$V$358:$V$365,MC37,1))&gt;(MC$33-MD$33),(MC$33-MC38-INDEX(Sheep!$V$358:$V$365,MC37,1))&lt;=0),"Scan-"  &amp;MC37,""),"")
&amp;IFERROR(IF(AND((MC$33-MC38-150                                                                            )&gt;(MC$33-MD$33),(MC$33-MC38-150                                                                             )&lt;=0),"Birth-" &amp;MC37,""),"")
&amp;IFERROR(IF(AND((MC$33-MC38-150-Sheep!$R$351                                           )&gt;(MC$33-MD$33),(MC$33-MC38-150-Sheep!$R$351                                            )&lt;=0),"Wean-"&amp;MC37,""),"")
&amp;IFERROR(IF(AND((MC$33-MC38-150-Sheep!$R$352                                           )&gt;(MC$33-MD$33),(MC$33-MC38-150-Sheep!$R$352                                            )&lt;=0),"Alt1-"   &amp;MC37,""),"")
&amp;IFERROR(IF(AND((MC$33-MC38-150-Sheep!$R$353                                           )&gt;(MC$33-MD$33),(MC$33-MC38-150-Sheep!$R$353                                            )&lt;=0),"Alt2-"   &amp;MC37,""),"")</f>
        <v/>
      </c>
      <c r="MD39" s="274" t="str">
        <f xml:space="preserve">                    IF(AND((MD$33                                  -Sheep!$N$249                               )&gt;(MD$33-ME$33),(MD$33                                  -Sheep!$N$249                                )&lt;=0),"Born","")
&amp;                   IF(AND((MD$33-Sheep!$R$351-Sheep!$N$249                                )&gt;(MD$33-ME$33),(MD$33-Sheep!$R$351-Sheep!$N$249                                )&lt;=0),"WeanStd","")
&amp;                   IF(AND((MD$33-Sheep!$R$352-Sheep!$N$249                                )&gt;(MD$33-ME$33),(MD$33-Sheep!$R$352-Sheep!$N$249                                )&lt;=0),"WeanAlt1","")
&amp;                   IF(AND((MD$33-Sheep!$R$353-Sheep!$N$249                                )&gt;(MD$33-ME$33),(MD$33-Sheep!$R$353-Sheep!$N$249                                )&lt;=0),"WeanAlt2","")
&amp;IFERROR(IF(AND((MD$33-MD38                                                                                     )&gt;(MD$33-ME$33),(MD$33-MD38                                                                                     )&lt;=0),"Join-"    &amp;MD37,""),"")
&amp;IFERROR(IF(AND((MD$33-MD38-INDEX(Sheep!$V$358:$V$365,MD37,1))&gt;(MD$33-ME$33),(MD$33-MD38-INDEX(Sheep!$V$358:$V$365,MD37,1))&lt;=0),"Scan-"  &amp;MD37,""),"")
&amp;IFERROR(IF(AND((MD$33-MD38-150                                                                            )&gt;(MD$33-ME$33),(MD$33-MD38-150                                                                             )&lt;=0),"Birth-" &amp;MD37,""),"")
&amp;IFERROR(IF(AND((MD$33-MD38-150-Sheep!$R$351                                           )&gt;(MD$33-ME$33),(MD$33-MD38-150-Sheep!$R$351                                            )&lt;=0),"Wean-"&amp;MD37,""),"")
&amp;IFERROR(IF(AND((MD$33-MD38-150-Sheep!$R$352                                           )&gt;(MD$33-ME$33),(MD$33-MD38-150-Sheep!$R$352                                            )&lt;=0),"Alt1-"   &amp;MD37,""),"")
&amp;IFERROR(IF(AND((MD$33-MD38-150-Sheep!$R$353                                           )&gt;(MD$33-ME$33),(MD$33-MD38-150-Sheep!$R$353                                            )&lt;=0),"Alt2-"   &amp;MD37,""),"")</f>
        <v/>
      </c>
      <c r="ME39" s="274" t="str">
        <f xml:space="preserve">                    IF(AND((ME$33                                  -Sheep!$N$249                               )&gt;(ME$33-MF$33),(ME$33                                  -Sheep!$N$249                                )&lt;=0),"Born","")
&amp;                   IF(AND((ME$33-Sheep!$R$351-Sheep!$N$249                                )&gt;(ME$33-MF$33),(ME$33-Sheep!$R$351-Sheep!$N$249                                )&lt;=0),"WeanStd","")
&amp;                   IF(AND((ME$33-Sheep!$R$352-Sheep!$N$249                                )&gt;(ME$33-MF$33),(ME$33-Sheep!$R$352-Sheep!$N$249                                )&lt;=0),"WeanAlt1","")
&amp;                   IF(AND((ME$33-Sheep!$R$353-Sheep!$N$249                                )&gt;(ME$33-MF$33),(ME$33-Sheep!$R$353-Sheep!$N$249                                )&lt;=0),"WeanAlt2","")
&amp;IFERROR(IF(AND((ME$33-ME38                                                                                     )&gt;(ME$33-MF$33),(ME$33-ME38                                                                                     )&lt;=0),"Join-"    &amp;ME37,""),"")
&amp;IFERROR(IF(AND((ME$33-ME38-INDEX(Sheep!$V$358:$V$365,ME37,1))&gt;(ME$33-MF$33),(ME$33-ME38-INDEX(Sheep!$V$358:$V$365,ME37,1))&lt;=0),"Scan-"  &amp;ME37,""),"")
&amp;IFERROR(IF(AND((ME$33-ME38-150                                                                            )&gt;(ME$33-MF$33),(ME$33-ME38-150                                                                             )&lt;=0),"Birth-" &amp;ME37,""),"")
&amp;IFERROR(IF(AND((ME$33-ME38-150-Sheep!$R$351                                           )&gt;(ME$33-MF$33),(ME$33-ME38-150-Sheep!$R$351                                            )&lt;=0),"Wean-"&amp;ME37,""),"")
&amp;IFERROR(IF(AND((ME$33-ME38-150-Sheep!$R$352                                           )&gt;(ME$33-MF$33),(ME$33-ME38-150-Sheep!$R$352                                            )&lt;=0),"Alt1-"   &amp;ME37,""),"")
&amp;IFERROR(IF(AND((ME$33-ME38-150-Sheep!$R$353                                           )&gt;(ME$33-MF$33),(ME$33-ME38-150-Sheep!$R$353                                            )&lt;=0),"Alt2-"   &amp;ME37,""),"")</f>
        <v/>
      </c>
      <c r="MF39" s="274" t="str">
        <f xml:space="preserve">                    IF(AND((MF$33                                  -Sheep!$N$249                               )&gt;(MF$33-MG$33),(MF$33                                  -Sheep!$N$249                                )&lt;=0),"Born","")
&amp;                   IF(AND((MF$33-Sheep!$R$351-Sheep!$N$249                                )&gt;(MF$33-MG$33),(MF$33-Sheep!$R$351-Sheep!$N$249                                )&lt;=0),"WeanStd","")
&amp;                   IF(AND((MF$33-Sheep!$R$352-Sheep!$N$249                                )&gt;(MF$33-MG$33),(MF$33-Sheep!$R$352-Sheep!$N$249                                )&lt;=0),"WeanAlt1","")
&amp;                   IF(AND((MF$33-Sheep!$R$353-Sheep!$N$249                                )&gt;(MF$33-MG$33),(MF$33-Sheep!$R$353-Sheep!$N$249                                )&lt;=0),"WeanAlt2","")
&amp;IFERROR(IF(AND((MF$33-MF38                                                                                     )&gt;(MF$33-MG$33),(MF$33-MF38                                                                                     )&lt;=0),"Join-"    &amp;MF37,""),"")
&amp;IFERROR(IF(AND((MF$33-MF38-INDEX(Sheep!$V$358:$V$365,MF37,1))&gt;(MF$33-MG$33),(MF$33-MF38-INDEX(Sheep!$V$358:$V$365,MF37,1))&lt;=0),"Scan-"  &amp;MF37,""),"")
&amp;IFERROR(IF(AND((MF$33-MF38-150                                                                            )&gt;(MF$33-MG$33),(MF$33-MF38-150                                                                             )&lt;=0),"Birth-" &amp;MF37,""),"")
&amp;IFERROR(IF(AND((MF$33-MF38-150-Sheep!$R$351                                           )&gt;(MF$33-MG$33),(MF$33-MF38-150-Sheep!$R$351                                            )&lt;=0),"Wean-"&amp;MF37,""),"")
&amp;IFERROR(IF(AND((MF$33-MF38-150-Sheep!$R$352                                           )&gt;(MF$33-MG$33),(MF$33-MF38-150-Sheep!$R$352                                            )&lt;=0),"Alt1-"   &amp;MF37,""),"")
&amp;IFERROR(IF(AND((MF$33-MF38-150-Sheep!$R$353                                           )&gt;(MF$33-MG$33),(MF$33-MF38-150-Sheep!$R$353                                            )&lt;=0),"Alt2-"   &amp;MF37,""),"")</f>
        <v/>
      </c>
      <c r="MG39" s="274" t="str">
        <f xml:space="preserve">                    IF(AND((MG$33                                  -Sheep!$N$249                               )&gt;(MG$33-MH$33),(MG$33                                  -Sheep!$N$249                                )&lt;=0),"Born","")
&amp;                   IF(AND((MG$33-Sheep!$R$351-Sheep!$N$249                                )&gt;(MG$33-MH$33),(MG$33-Sheep!$R$351-Sheep!$N$249                                )&lt;=0),"WeanStd","")
&amp;                   IF(AND((MG$33-Sheep!$R$352-Sheep!$N$249                                )&gt;(MG$33-MH$33),(MG$33-Sheep!$R$352-Sheep!$N$249                                )&lt;=0),"WeanAlt1","")
&amp;                   IF(AND((MG$33-Sheep!$R$353-Sheep!$N$249                                )&gt;(MG$33-MH$33),(MG$33-Sheep!$R$353-Sheep!$N$249                                )&lt;=0),"WeanAlt2","")
&amp;IFERROR(IF(AND((MG$33-MG38                                                                                     )&gt;(MG$33-MH$33),(MG$33-MG38                                                                                     )&lt;=0),"Join-"    &amp;MG37,""),"")
&amp;IFERROR(IF(AND((MG$33-MG38-INDEX(Sheep!$V$358:$V$365,MG37,1))&gt;(MG$33-MH$33),(MG$33-MG38-INDEX(Sheep!$V$358:$V$365,MG37,1))&lt;=0),"Scan-"  &amp;MG37,""),"")
&amp;IFERROR(IF(AND((MG$33-MG38-150                                                                            )&gt;(MG$33-MH$33),(MG$33-MG38-150                                                                             )&lt;=0),"Birth-" &amp;MG37,""),"")
&amp;IFERROR(IF(AND((MG$33-MG38-150-Sheep!$R$351                                           )&gt;(MG$33-MH$33),(MG$33-MG38-150-Sheep!$R$351                                            )&lt;=0),"Wean-"&amp;MG37,""),"")
&amp;IFERROR(IF(AND((MG$33-MG38-150-Sheep!$R$352                                           )&gt;(MG$33-MH$33),(MG$33-MG38-150-Sheep!$R$352                                            )&lt;=0),"Alt1-"   &amp;MG37,""),"")
&amp;IFERROR(IF(AND((MG$33-MG38-150-Sheep!$R$353                                           )&gt;(MG$33-MH$33),(MG$33-MG38-150-Sheep!$R$353                                            )&lt;=0),"Alt2-"   &amp;MG37,""),"")</f>
        <v/>
      </c>
      <c r="MH39" s="274" t="str">
        <f xml:space="preserve">                    IF(AND((MH$33                                  -Sheep!$N$249                               )&gt;(MH$33-MI$33),(MH$33                                  -Sheep!$N$249                                )&lt;=0),"Born","")
&amp;                   IF(AND((MH$33-Sheep!$R$351-Sheep!$N$249                                )&gt;(MH$33-MI$33),(MH$33-Sheep!$R$351-Sheep!$N$249                                )&lt;=0),"WeanStd","")
&amp;                   IF(AND((MH$33-Sheep!$R$352-Sheep!$N$249                                )&gt;(MH$33-MI$33),(MH$33-Sheep!$R$352-Sheep!$N$249                                )&lt;=0),"WeanAlt1","")
&amp;                   IF(AND((MH$33-Sheep!$R$353-Sheep!$N$249                                )&gt;(MH$33-MI$33),(MH$33-Sheep!$R$353-Sheep!$N$249                                )&lt;=0),"WeanAlt2","")
&amp;IFERROR(IF(AND((MH$33-MH38                                                                                     )&gt;(MH$33-MI$33),(MH$33-MH38                                                                                     )&lt;=0),"Join-"    &amp;MH37,""),"")
&amp;IFERROR(IF(AND((MH$33-MH38-INDEX(Sheep!$V$358:$V$365,MH37,1))&gt;(MH$33-MI$33),(MH$33-MH38-INDEX(Sheep!$V$358:$V$365,MH37,1))&lt;=0),"Scan-"  &amp;MH37,""),"")
&amp;IFERROR(IF(AND((MH$33-MH38-150                                                                            )&gt;(MH$33-MI$33),(MH$33-MH38-150                                                                             )&lt;=0),"Birth-" &amp;MH37,""),"")
&amp;IFERROR(IF(AND((MH$33-MH38-150-Sheep!$R$351                                           )&gt;(MH$33-MI$33),(MH$33-MH38-150-Sheep!$R$351                                            )&lt;=0),"Wean-"&amp;MH37,""),"")
&amp;IFERROR(IF(AND((MH$33-MH38-150-Sheep!$R$352                                           )&gt;(MH$33-MI$33),(MH$33-MH38-150-Sheep!$R$352                                            )&lt;=0),"Alt1-"   &amp;MH37,""),"")
&amp;IFERROR(IF(AND((MH$33-MH38-150-Sheep!$R$353                                           )&gt;(MH$33-MI$33),(MH$33-MH38-150-Sheep!$R$353                                            )&lt;=0),"Alt2-"   &amp;MH37,""),"")</f>
        <v/>
      </c>
      <c r="MI39" s="274" t="str">
        <f xml:space="preserve">                    IF(AND((MI$33                                  -Sheep!$N$249                               )&gt;(MI$33-MJ$33),(MI$33                                  -Sheep!$N$249                                )&lt;=0),"Born","")
&amp;                   IF(AND((MI$33-Sheep!$R$351-Sheep!$N$249                                )&gt;(MI$33-MJ$33),(MI$33-Sheep!$R$351-Sheep!$N$249                                )&lt;=0),"WeanStd","")
&amp;                   IF(AND((MI$33-Sheep!$R$352-Sheep!$N$249                                )&gt;(MI$33-MJ$33),(MI$33-Sheep!$R$352-Sheep!$N$249                                )&lt;=0),"WeanAlt1","")
&amp;                   IF(AND((MI$33-Sheep!$R$353-Sheep!$N$249                                )&gt;(MI$33-MJ$33),(MI$33-Sheep!$R$353-Sheep!$N$249                                )&lt;=0),"WeanAlt2","")
&amp;IFERROR(IF(AND((MI$33-MI38                                                                                     )&gt;(MI$33-MJ$33),(MI$33-MI38                                                                                     )&lt;=0),"Join-"    &amp;MI37,""),"")
&amp;IFERROR(IF(AND((MI$33-MI38-INDEX(Sheep!$V$358:$V$365,MI37,1))&gt;(MI$33-MJ$33),(MI$33-MI38-INDEX(Sheep!$V$358:$V$365,MI37,1))&lt;=0),"Scan-"  &amp;MI37,""),"")
&amp;IFERROR(IF(AND((MI$33-MI38-150                                                                            )&gt;(MI$33-MJ$33),(MI$33-MI38-150                                                                             )&lt;=0),"Birth-" &amp;MI37,""),"")
&amp;IFERROR(IF(AND((MI$33-MI38-150-Sheep!$R$351                                           )&gt;(MI$33-MJ$33),(MI$33-MI38-150-Sheep!$R$351                                            )&lt;=0),"Wean-"&amp;MI37,""),"")
&amp;IFERROR(IF(AND((MI$33-MI38-150-Sheep!$R$352                                           )&gt;(MI$33-MJ$33),(MI$33-MI38-150-Sheep!$R$352                                            )&lt;=0),"Alt1-"   &amp;MI37,""),"")
&amp;IFERROR(IF(AND((MI$33-MI38-150-Sheep!$R$353                                           )&gt;(MI$33-MJ$33),(MI$33-MI38-150-Sheep!$R$353                                            )&lt;=0),"Alt2-"   &amp;MI37,""),"")</f>
        <v>Birth-6</v>
      </c>
      <c r="MJ39" s="274" t="str">
        <f xml:space="preserve">                    IF(AND((MJ$33                                  -Sheep!$N$249                               )&gt;(MJ$33-MK$33),(MJ$33                                  -Sheep!$N$249                                )&lt;=0),"Born","")
&amp;                   IF(AND((MJ$33-Sheep!$R$351-Sheep!$N$249                                )&gt;(MJ$33-MK$33),(MJ$33-Sheep!$R$351-Sheep!$N$249                                )&lt;=0),"WeanStd","")
&amp;                   IF(AND((MJ$33-Sheep!$R$352-Sheep!$N$249                                )&gt;(MJ$33-MK$33),(MJ$33-Sheep!$R$352-Sheep!$N$249                                )&lt;=0),"WeanAlt1","")
&amp;                   IF(AND((MJ$33-Sheep!$R$353-Sheep!$N$249                                )&gt;(MJ$33-MK$33),(MJ$33-Sheep!$R$353-Sheep!$N$249                                )&lt;=0),"WeanAlt2","")
&amp;IFERROR(IF(AND((MJ$33-MJ38                                                                                     )&gt;(MJ$33-MK$33),(MJ$33-MJ38                                                                                     )&lt;=0),"Join-"    &amp;MJ37,""),"")
&amp;IFERROR(IF(AND((MJ$33-MJ38-INDEX(Sheep!$V$358:$V$365,MJ37,1))&gt;(MJ$33-MK$33),(MJ$33-MJ38-INDEX(Sheep!$V$358:$V$365,MJ37,1))&lt;=0),"Scan-"  &amp;MJ37,""),"")
&amp;IFERROR(IF(AND((MJ$33-MJ38-150                                                                            )&gt;(MJ$33-MK$33),(MJ$33-MJ38-150                                                                             )&lt;=0),"Birth-" &amp;MJ37,""),"")
&amp;IFERROR(IF(AND((MJ$33-MJ38-150-Sheep!$R$351                                           )&gt;(MJ$33-MK$33),(MJ$33-MJ38-150-Sheep!$R$351                                            )&lt;=0),"Wean-"&amp;MJ37,""),"")
&amp;IFERROR(IF(AND((MJ$33-MJ38-150-Sheep!$R$352                                           )&gt;(MJ$33-MK$33),(MJ$33-MJ38-150-Sheep!$R$352                                            )&lt;=0),"Alt1-"   &amp;MJ37,""),"")
&amp;IFERROR(IF(AND((MJ$33-MJ38-150-Sheep!$R$353                                           )&gt;(MJ$33-MK$33),(MJ$33-MJ38-150-Sheep!$R$353                                            )&lt;=0),"Alt2-"   &amp;MJ37,""),"")</f>
        <v/>
      </c>
      <c r="MK39" s="274" t="str">
        <f xml:space="preserve">                    IF(AND((MK$33                                  -Sheep!$N$249                               )&gt;(MK$33-ML$33),(MK$33                                  -Sheep!$N$249                                )&lt;=0),"Born","")
&amp;                   IF(AND((MK$33-Sheep!$R$351-Sheep!$N$249                                )&gt;(MK$33-ML$33),(MK$33-Sheep!$R$351-Sheep!$N$249                                )&lt;=0),"WeanStd","")
&amp;                   IF(AND((MK$33-Sheep!$R$352-Sheep!$N$249                                )&gt;(MK$33-ML$33),(MK$33-Sheep!$R$352-Sheep!$N$249                                )&lt;=0),"WeanAlt1","")
&amp;                   IF(AND((MK$33-Sheep!$R$353-Sheep!$N$249                                )&gt;(MK$33-ML$33),(MK$33-Sheep!$R$353-Sheep!$N$249                                )&lt;=0),"WeanAlt2","")
&amp;IFERROR(IF(AND((MK$33-MK38                                                                                     )&gt;(MK$33-ML$33),(MK$33-MK38                                                                                     )&lt;=0),"Join-"    &amp;MK37,""),"")
&amp;IFERROR(IF(AND((MK$33-MK38-INDEX(Sheep!$V$358:$V$365,MK37,1))&gt;(MK$33-ML$33),(MK$33-MK38-INDEX(Sheep!$V$358:$V$365,MK37,1))&lt;=0),"Scan-"  &amp;MK37,""),"")
&amp;IFERROR(IF(AND((MK$33-MK38-150                                                                            )&gt;(MK$33-ML$33),(MK$33-MK38-150                                                                             )&lt;=0),"Birth-" &amp;MK37,""),"")
&amp;IFERROR(IF(AND((MK$33-MK38-150-Sheep!$R$351                                           )&gt;(MK$33-ML$33),(MK$33-MK38-150-Sheep!$R$351                                            )&lt;=0),"Wean-"&amp;MK37,""),"")
&amp;IFERROR(IF(AND((MK$33-MK38-150-Sheep!$R$352                                           )&gt;(MK$33-ML$33),(MK$33-MK38-150-Sheep!$R$352                                            )&lt;=0),"Alt1-"   &amp;MK37,""),"")
&amp;IFERROR(IF(AND((MK$33-MK38-150-Sheep!$R$353                                           )&gt;(MK$33-ML$33),(MK$33-MK38-150-Sheep!$R$353                                            )&lt;=0),"Alt2-"   &amp;MK37,""),"")</f>
        <v/>
      </c>
      <c r="ML39" s="274" t="str">
        <f xml:space="preserve">                    IF(AND((ML$33                                  -Sheep!$N$249                               )&gt;(ML$33-MM$33),(ML$33                                  -Sheep!$N$249                                )&lt;=0),"Born","")
&amp;                   IF(AND((ML$33-Sheep!$R$351-Sheep!$N$249                                )&gt;(ML$33-MM$33),(ML$33-Sheep!$R$351-Sheep!$N$249                                )&lt;=0),"WeanStd","")
&amp;                   IF(AND((ML$33-Sheep!$R$352-Sheep!$N$249                                )&gt;(ML$33-MM$33),(ML$33-Sheep!$R$352-Sheep!$N$249                                )&lt;=0),"WeanAlt1","")
&amp;                   IF(AND((ML$33-Sheep!$R$353-Sheep!$N$249                                )&gt;(ML$33-MM$33),(ML$33-Sheep!$R$353-Sheep!$N$249                                )&lt;=0),"WeanAlt2","")
&amp;IFERROR(IF(AND((ML$33-ML38                                                                                     )&gt;(ML$33-MM$33),(ML$33-ML38                                                                                     )&lt;=0),"Join-"    &amp;ML37,""),"")
&amp;IFERROR(IF(AND((ML$33-ML38-INDEX(Sheep!$V$358:$V$365,ML37,1))&gt;(ML$33-MM$33),(ML$33-ML38-INDEX(Sheep!$V$358:$V$365,ML37,1))&lt;=0),"Scan-"  &amp;ML37,""),"")
&amp;IFERROR(IF(AND((ML$33-ML38-150                                                                            )&gt;(ML$33-MM$33),(ML$33-ML38-150                                                                             )&lt;=0),"Birth-" &amp;ML37,""),"")
&amp;IFERROR(IF(AND((ML$33-ML38-150-Sheep!$R$351                                           )&gt;(ML$33-MM$33),(ML$33-ML38-150-Sheep!$R$351                                            )&lt;=0),"Wean-"&amp;ML37,""),"")
&amp;IFERROR(IF(AND((ML$33-ML38-150-Sheep!$R$352                                           )&gt;(ML$33-MM$33),(ML$33-ML38-150-Sheep!$R$352                                            )&lt;=0),"Alt1-"   &amp;ML37,""),"")
&amp;IFERROR(IF(AND((ML$33-ML38-150-Sheep!$R$353                                           )&gt;(ML$33-MM$33),(ML$33-ML38-150-Sheep!$R$353                                            )&lt;=0),"Alt2-"   &amp;ML37,""),"")</f>
        <v/>
      </c>
      <c r="MM39" s="274" t="str">
        <f xml:space="preserve">                    IF(AND((MM$33                                  -Sheep!$N$249                               )&gt;(MM$33-MN$33),(MM$33                                  -Sheep!$N$249                                )&lt;=0),"Born","")
&amp;                   IF(AND((MM$33-Sheep!$R$351-Sheep!$N$249                                )&gt;(MM$33-MN$33),(MM$33-Sheep!$R$351-Sheep!$N$249                                )&lt;=0),"WeanStd","")
&amp;                   IF(AND((MM$33-Sheep!$R$352-Sheep!$N$249                                )&gt;(MM$33-MN$33),(MM$33-Sheep!$R$352-Sheep!$N$249                                )&lt;=0),"WeanAlt1","")
&amp;                   IF(AND((MM$33-Sheep!$R$353-Sheep!$N$249                                )&gt;(MM$33-MN$33),(MM$33-Sheep!$R$353-Sheep!$N$249                                )&lt;=0),"WeanAlt2","")
&amp;IFERROR(IF(AND((MM$33-MM38                                                                                     )&gt;(MM$33-MN$33),(MM$33-MM38                                                                                     )&lt;=0),"Join-"    &amp;MM37,""),"")
&amp;IFERROR(IF(AND((MM$33-MM38-INDEX(Sheep!$V$358:$V$365,MM37,1))&gt;(MM$33-MN$33),(MM$33-MM38-INDEX(Sheep!$V$358:$V$365,MM37,1))&lt;=0),"Scan-"  &amp;MM37,""),"")
&amp;IFERROR(IF(AND((MM$33-MM38-150                                                                            )&gt;(MM$33-MN$33),(MM$33-MM38-150                                                                             )&lt;=0),"Birth-" &amp;MM37,""),"")
&amp;IFERROR(IF(AND((MM$33-MM38-150-Sheep!$R$351                                           )&gt;(MM$33-MN$33),(MM$33-MM38-150-Sheep!$R$351                                            )&lt;=0),"Wean-"&amp;MM37,""),"")
&amp;IFERROR(IF(AND((MM$33-MM38-150-Sheep!$R$352                                           )&gt;(MM$33-MN$33),(MM$33-MM38-150-Sheep!$R$352                                            )&lt;=0),"Alt1-"   &amp;MM37,""),"")
&amp;IFERROR(IF(AND((MM$33-MM38-150-Sheep!$R$353                                           )&gt;(MM$33-MN$33),(MM$33-MM38-150-Sheep!$R$353                                            )&lt;=0),"Alt2-"   &amp;MM37,""),"")</f>
        <v/>
      </c>
      <c r="MN39" s="274" t="str">
        <f xml:space="preserve">                    IF(AND((MN$33                                  -Sheep!$N$249                               )&gt;(MN$33-MO$33),(MN$33                                  -Sheep!$N$249                                )&lt;=0),"Born","")
&amp;                   IF(AND((MN$33-Sheep!$R$351-Sheep!$N$249                                )&gt;(MN$33-MO$33),(MN$33-Sheep!$R$351-Sheep!$N$249                                )&lt;=0),"WeanStd","")
&amp;                   IF(AND((MN$33-Sheep!$R$352-Sheep!$N$249                                )&gt;(MN$33-MO$33),(MN$33-Sheep!$R$352-Sheep!$N$249                                )&lt;=0),"WeanAlt1","")
&amp;                   IF(AND((MN$33-Sheep!$R$353-Sheep!$N$249                                )&gt;(MN$33-MO$33),(MN$33-Sheep!$R$353-Sheep!$N$249                                )&lt;=0),"WeanAlt2","")
&amp;IFERROR(IF(AND((MN$33-MN38                                                                                     )&gt;(MN$33-MO$33),(MN$33-MN38                                                                                     )&lt;=0),"Join-"    &amp;MN37,""),"")
&amp;IFERROR(IF(AND((MN$33-MN38-INDEX(Sheep!$V$358:$V$365,MN37,1))&gt;(MN$33-MO$33),(MN$33-MN38-INDEX(Sheep!$V$358:$V$365,MN37,1))&lt;=0),"Scan-"  &amp;MN37,""),"")
&amp;IFERROR(IF(AND((MN$33-MN38-150                                                                            )&gt;(MN$33-MO$33),(MN$33-MN38-150                                                                             )&lt;=0),"Birth-" &amp;MN37,""),"")
&amp;IFERROR(IF(AND((MN$33-MN38-150-Sheep!$R$351                                           )&gt;(MN$33-MO$33),(MN$33-MN38-150-Sheep!$R$351                                            )&lt;=0),"Wean-"&amp;MN37,""),"")
&amp;IFERROR(IF(AND((MN$33-MN38-150-Sheep!$R$352                                           )&gt;(MN$33-MO$33),(MN$33-MN38-150-Sheep!$R$352                                            )&lt;=0),"Alt1-"   &amp;MN37,""),"")
&amp;IFERROR(IF(AND((MN$33-MN38-150-Sheep!$R$353                                           )&gt;(MN$33-MO$33),(MN$33-MN38-150-Sheep!$R$353                                            )&lt;=0),"Alt2-"   &amp;MN37,""),"")</f>
        <v/>
      </c>
      <c r="MO39" s="274" t="str">
        <f xml:space="preserve">                    IF(AND((MO$33                                  -Sheep!$N$249                               )&gt;(MO$33-MP$33),(MO$33                                  -Sheep!$N$249                                )&lt;=0),"Born","")
&amp;                   IF(AND((MO$33-Sheep!$R$351-Sheep!$N$249                                )&gt;(MO$33-MP$33),(MO$33-Sheep!$R$351-Sheep!$N$249                                )&lt;=0),"WeanStd","")
&amp;                   IF(AND((MO$33-Sheep!$R$352-Sheep!$N$249                                )&gt;(MO$33-MP$33),(MO$33-Sheep!$R$352-Sheep!$N$249                                )&lt;=0),"WeanAlt1","")
&amp;                   IF(AND((MO$33-Sheep!$R$353-Sheep!$N$249                                )&gt;(MO$33-MP$33),(MO$33-Sheep!$R$353-Sheep!$N$249                                )&lt;=0),"WeanAlt2","")
&amp;IFERROR(IF(AND((MO$33-MO38                                                                                     )&gt;(MO$33-MP$33),(MO$33-MO38                                                                                     )&lt;=0),"Join-"    &amp;MO37,""),"")
&amp;IFERROR(IF(AND((MO$33-MO38-INDEX(Sheep!$V$358:$V$365,MO37,1))&gt;(MO$33-MP$33),(MO$33-MO38-INDEX(Sheep!$V$358:$V$365,MO37,1))&lt;=0),"Scan-"  &amp;MO37,""),"")
&amp;IFERROR(IF(AND((MO$33-MO38-150                                                                            )&gt;(MO$33-MP$33),(MO$33-MO38-150                                                                             )&lt;=0),"Birth-" &amp;MO37,""),"")
&amp;IFERROR(IF(AND((MO$33-MO38-150-Sheep!$R$351                                           )&gt;(MO$33-MP$33),(MO$33-MO38-150-Sheep!$R$351                                            )&lt;=0),"Wean-"&amp;MO37,""),"")
&amp;IFERROR(IF(AND((MO$33-MO38-150-Sheep!$R$352                                           )&gt;(MO$33-MP$33),(MO$33-MO38-150-Sheep!$R$352                                            )&lt;=0),"Alt1-"   &amp;MO37,""),"")
&amp;IFERROR(IF(AND((MO$33-MO38-150-Sheep!$R$353                                           )&gt;(MO$33-MP$33),(MO$33-MO38-150-Sheep!$R$353                                            )&lt;=0),"Alt2-"   &amp;MO37,""),"")</f>
        <v/>
      </c>
      <c r="MP39" s="274" t="str">
        <f xml:space="preserve">                    IF(AND((MP$33                                  -Sheep!$N$249                               )&gt;(MP$33-MQ$33),(MP$33                                  -Sheep!$N$249                                )&lt;=0),"Born","")
&amp;                   IF(AND((MP$33-Sheep!$R$351-Sheep!$N$249                                )&gt;(MP$33-MQ$33),(MP$33-Sheep!$R$351-Sheep!$N$249                                )&lt;=0),"WeanStd","")
&amp;                   IF(AND((MP$33-Sheep!$R$352-Sheep!$N$249                                )&gt;(MP$33-MQ$33),(MP$33-Sheep!$R$352-Sheep!$N$249                                )&lt;=0),"WeanAlt1","")
&amp;                   IF(AND((MP$33-Sheep!$R$353-Sheep!$N$249                                )&gt;(MP$33-MQ$33),(MP$33-Sheep!$R$353-Sheep!$N$249                                )&lt;=0),"WeanAlt2","")
&amp;IFERROR(IF(AND((MP$33-MP38                                                                                     )&gt;(MP$33-MQ$33),(MP$33-MP38                                                                                     )&lt;=0),"Join-"    &amp;MP37,""),"")
&amp;IFERROR(IF(AND((MP$33-MP38-INDEX(Sheep!$V$358:$V$365,MP37,1))&gt;(MP$33-MQ$33),(MP$33-MP38-INDEX(Sheep!$V$358:$V$365,MP37,1))&lt;=0),"Scan-"  &amp;MP37,""),"")
&amp;IFERROR(IF(AND((MP$33-MP38-150                                                                            )&gt;(MP$33-MQ$33),(MP$33-MP38-150                                                                             )&lt;=0),"Birth-" &amp;MP37,""),"")
&amp;IFERROR(IF(AND((MP$33-MP38-150-Sheep!$R$351                                           )&gt;(MP$33-MQ$33),(MP$33-MP38-150-Sheep!$R$351                                            )&lt;=0),"Wean-"&amp;MP37,""),"")
&amp;IFERROR(IF(AND((MP$33-MP38-150-Sheep!$R$352                                           )&gt;(MP$33-MQ$33),(MP$33-MP38-150-Sheep!$R$352                                            )&lt;=0),"Alt1-"   &amp;MP37,""),"")
&amp;IFERROR(IF(AND((MP$33-MP38-150-Sheep!$R$353                                           )&gt;(MP$33-MQ$33),(MP$33-MP38-150-Sheep!$R$353                                            )&lt;=0),"Alt2-"   &amp;MP37,""),"")</f>
        <v/>
      </c>
      <c r="MQ39" s="274" t="str">
        <f xml:space="preserve">                    IF(AND((MQ$33                                  -Sheep!$N$249                               )&gt;(MQ$33-MR$33),(MQ$33                                  -Sheep!$N$249                                )&lt;=0),"Born","")
&amp;                   IF(AND((MQ$33-Sheep!$R$351-Sheep!$N$249                                )&gt;(MQ$33-MR$33),(MQ$33-Sheep!$R$351-Sheep!$N$249                                )&lt;=0),"WeanStd","")
&amp;                   IF(AND((MQ$33-Sheep!$R$352-Sheep!$N$249                                )&gt;(MQ$33-MR$33),(MQ$33-Sheep!$R$352-Sheep!$N$249                                )&lt;=0),"WeanAlt1","")
&amp;                   IF(AND((MQ$33-Sheep!$R$353-Sheep!$N$249                                )&gt;(MQ$33-MR$33),(MQ$33-Sheep!$R$353-Sheep!$N$249                                )&lt;=0),"WeanAlt2","")
&amp;IFERROR(IF(AND((MQ$33-MQ38                                                                                     )&gt;(MQ$33-MR$33),(MQ$33-MQ38                                                                                     )&lt;=0),"Join-"    &amp;MQ37,""),"")
&amp;IFERROR(IF(AND((MQ$33-MQ38-INDEX(Sheep!$V$358:$V$365,MQ37,1))&gt;(MQ$33-MR$33),(MQ$33-MQ38-INDEX(Sheep!$V$358:$V$365,MQ37,1))&lt;=0),"Scan-"  &amp;MQ37,""),"")
&amp;IFERROR(IF(AND((MQ$33-MQ38-150                                                                            )&gt;(MQ$33-MR$33),(MQ$33-MQ38-150                                                                             )&lt;=0),"Birth-" &amp;MQ37,""),"")
&amp;IFERROR(IF(AND((MQ$33-MQ38-150-Sheep!$R$351                                           )&gt;(MQ$33-MR$33),(MQ$33-MQ38-150-Sheep!$R$351                                            )&lt;=0),"Wean-"&amp;MQ37,""),"")
&amp;IFERROR(IF(AND((MQ$33-MQ38-150-Sheep!$R$352                                           )&gt;(MQ$33-MR$33),(MQ$33-MQ38-150-Sheep!$R$352                                            )&lt;=0),"Alt1-"   &amp;MQ37,""),"")
&amp;IFERROR(IF(AND((MQ$33-MQ38-150-Sheep!$R$353                                           )&gt;(MQ$33-MR$33),(MQ$33-MQ38-150-Sheep!$R$353                                            )&lt;=0),"Alt2-"   &amp;MQ37,""),"")</f>
        <v/>
      </c>
      <c r="MR39" s="274" t="str">
        <f xml:space="preserve">                    IF(AND((MR$33                                  -Sheep!$N$249                               )&gt;(MR$33-MS$33),(MR$33                                  -Sheep!$N$249                                )&lt;=0),"Born","")
&amp;                   IF(AND((MR$33-Sheep!$R$351-Sheep!$N$249                                )&gt;(MR$33-MS$33),(MR$33-Sheep!$R$351-Sheep!$N$249                                )&lt;=0),"WeanStd","")
&amp;                   IF(AND((MR$33-Sheep!$R$352-Sheep!$N$249                                )&gt;(MR$33-MS$33),(MR$33-Sheep!$R$352-Sheep!$N$249                                )&lt;=0),"WeanAlt1","")
&amp;                   IF(AND((MR$33-Sheep!$R$353-Sheep!$N$249                                )&gt;(MR$33-MS$33),(MR$33-Sheep!$R$353-Sheep!$N$249                                )&lt;=0),"WeanAlt2","")
&amp;IFERROR(IF(AND((MR$33-MR38                                                                                     )&gt;(MR$33-MS$33),(MR$33-MR38                                                                                     )&lt;=0),"Join-"    &amp;MR37,""),"")
&amp;IFERROR(IF(AND((MR$33-MR38-INDEX(Sheep!$V$358:$V$365,MR37,1))&gt;(MR$33-MS$33),(MR$33-MR38-INDEX(Sheep!$V$358:$V$365,MR37,1))&lt;=0),"Scan-"  &amp;MR37,""),"")
&amp;IFERROR(IF(AND((MR$33-MR38-150                                                                            )&gt;(MR$33-MS$33),(MR$33-MR38-150                                                                             )&lt;=0),"Birth-" &amp;MR37,""),"")
&amp;IFERROR(IF(AND((MR$33-MR38-150-Sheep!$R$351                                           )&gt;(MR$33-MS$33),(MR$33-MR38-150-Sheep!$R$351                                            )&lt;=0),"Wean-"&amp;MR37,""),"")
&amp;IFERROR(IF(AND((MR$33-MR38-150-Sheep!$R$352                                           )&gt;(MR$33-MS$33),(MR$33-MR38-150-Sheep!$R$352                                            )&lt;=0),"Alt1-"   &amp;MR37,""),"")
&amp;IFERROR(IF(AND((MR$33-MR38-150-Sheep!$R$353                                           )&gt;(MR$33-MS$33),(MR$33-MR38-150-Sheep!$R$353                                            )&lt;=0),"Alt2-"   &amp;MR37,""),"")</f>
        <v/>
      </c>
      <c r="MS39" s="274" t="str">
        <f xml:space="preserve">                    IF(AND((MS$33                                  -Sheep!$N$249                               )&gt;(MS$33-MT$33),(MS$33                                  -Sheep!$N$249                                )&lt;=0),"Born","")
&amp;                   IF(AND((MS$33-Sheep!$R$351-Sheep!$N$249                                )&gt;(MS$33-MT$33),(MS$33-Sheep!$R$351-Sheep!$N$249                                )&lt;=0),"WeanStd","")
&amp;                   IF(AND((MS$33-Sheep!$R$352-Sheep!$N$249                                )&gt;(MS$33-MT$33),(MS$33-Sheep!$R$352-Sheep!$N$249                                )&lt;=0),"WeanAlt1","")
&amp;                   IF(AND((MS$33-Sheep!$R$353-Sheep!$N$249                                )&gt;(MS$33-MT$33),(MS$33-Sheep!$R$353-Sheep!$N$249                                )&lt;=0),"WeanAlt2","")
&amp;IFERROR(IF(AND((MS$33-MS38                                                                                     )&gt;(MS$33-MT$33),(MS$33-MS38                                                                                     )&lt;=0),"Join-"    &amp;MS37,""),"")
&amp;IFERROR(IF(AND((MS$33-MS38-INDEX(Sheep!$V$358:$V$365,MS37,1))&gt;(MS$33-MT$33),(MS$33-MS38-INDEX(Sheep!$V$358:$V$365,MS37,1))&lt;=0),"Scan-"  &amp;MS37,""),"")
&amp;IFERROR(IF(AND((MS$33-MS38-150                                                                            )&gt;(MS$33-MT$33),(MS$33-MS38-150                                                                             )&lt;=0),"Birth-" &amp;MS37,""),"")
&amp;IFERROR(IF(AND((MS$33-MS38-150-Sheep!$R$351                                           )&gt;(MS$33-MT$33),(MS$33-MS38-150-Sheep!$R$351                                            )&lt;=0),"Wean-"&amp;MS37,""),"")
&amp;IFERROR(IF(AND((MS$33-MS38-150-Sheep!$R$352                                           )&gt;(MS$33-MT$33),(MS$33-MS38-150-Sheep!$R$352                                            )&lt;=0),"Alt1-"   &amp;MS37,""),"")
&amp;IFERROR(IF(AND((MS$33-MS38-150-Sheep!$R$353                                           )&gt;(MS$33-MT$33),(MS$33-MS38-150-Sheep!$R$353                                            )&lt;=0),"Alt2-"   &amp;MS37,""),"")</f>
        <v/>
      </c>
      <c r="MT39" s="274" t="str">
        <f xml:space="preserve">                    IF(AND((MT$33                                  -Sheep!$N$249                               )&gt;(MT$33-MU$33),(MT$33                                  -Sheep!$N$249                                )&lt;=0),"Born","")
&amp;                   IF(AND((MT$33-Sheep!$R$351-Sheep!$N$249                                )&gt;(MT$33-MU$33),(MT$33-Sheep!$R$351-Sheep!$N$249                                )&lt;=0),"WeanStd","")
&amp;                   IF(AND((MT$33-Sheep!$R$352-Sheep!$N$249                                )&gt;(MT$33-MU$33),(MT$33-Sheep!$R$352-Sheep!$N$249                                )&lt;=0),"WeanAlt1","")
&amp;                   IF(AND((MT$33-Sheep!$R$353-Sheep!$N$249                                )&gt;(MT$33-MU$33),(MT$33-Sheep!$R$353-Sheep!$N$249                                )&lt;=0),"WeanAlt2","")
&amp;IFERROR(IF(AND((MT$33-MT38                                                                                     )&gt;(MT$33-MU$33),(MT$33-MT38                                                                                     )&lt;=0),"Join-"    &amp;MT37,""),"")
&amp;IFERROR(IF(AND((MT$33-MT38-INDEX(Sheep!$V$358:$V$365,MT37,1))&gt;(MT$33-MU$33),(MT$33-MT38-INDEX(Sheep!$V$358:$V$365,MT37,1))&lt;=0),"Scan-"  &amp;MT37,""),"")
&amp;IFERROR(IF(AND((MT$33-MT38-150                                                                            )&gt;(MT$33-MU$33),(MT$33-MT38-150                                                                             )&lt;=0),"Birth-" &amp;MT37,""),"")
&amp;IFERROR(IF(AND((MT$33-MT38-150-Sheep!$R$351                                           )&gt;(MT$33-MU$33),(MT$33-MT38-150-Sheep!$R$351                                            )&lt;=0),"Wean-"&amp;MT37,""),"")
&amp;IFERROR(IF(AND((MT$33-MT38-150-Sheep!$R$352                                           )&gt;(MT$33-MU$33),(MT$33-MT38-150-Sheep!$R$352                                            )&lt;=0),"Alt1-"   &amp;MT37,""),"")
&amp;IFERROR(IF(AND((MT$33-MT38-150-Sheep!$R$353                                           )&gt;(MT$33-MU$33),(MT$33-MT38-150-Sheep!$R$353                                            )&lt;=0),"Alt2-"   &amp;MT37,""),"")</f>
        <v/>
      </c>
      <c r="MU39" s="274" t="str">
        <f xml:space="preserve">                    IF(AND((MU$33                                  -Sheep!$N$249                               )&gt;(MU$33-MV$33),(MU$33                                  -Sheep!$N$249                                )&lt;=0),"Born","")
&amp;                   IF(AND((MU$33-Sheep!$R$351-Sheep!$N$249                                )&gt;(MU$33-MV$33),(MU$33-Sheep!$R$351-Sheep!$N$249                                )&lt;=0),"WeanStd","")
&amp;                   IF(AND((MU$33-Sheep!$R$352-Sheep!$N$249                                )&gt;(MU$33-MV$33),(MU$33-Sheep!$R$352-Sheep!$N$249                                )&lt;=0),"WeanAlt1","")
&amp;                   IF(AND((MU$33-Sheep!$R$353-Sheep!$N$249                                )&gt;(MU$33-MV$33),(MU$33-Sheep!$R$353-Sheep!$N$249                                )&lt;=0),"WeanAlt2","")
&amp;IFERROR(IF(AND((MU$33-MU38                                                                                     )&gt;(MU$33-MV$33),(MU$33-MU38                                                                                     )&lt;=0),"Join-"    &amp;MU37,""),"")
&amp;IFERROR(IF(AND((MU$33-MU38-INDEX(Sheep!$V$358:$V$365,MU37,1))&gt;(MU$33-MV$33),(MU$33-MU38-INDEX(Sheep!$V$358:$V$365,MU37,1))&lt;=0),"Scan-"  &amp;MU37,""),"")
&amp;IFERROR(IF(AND((MU$33-MU38-150                                                                            )&gt;(MU$33-MV$33),(MU$33-MU38-150                                                                             )&lt;=0),"Birth-" &amp;MU37,""),"")
&amp;IFERROR(IF(AND((MU$33-MU38-150-Sheep!$R$351                                           )&gt;(MU$33-MV$33),(MU$33-MU38-150-Sheep!$R$351                                            )&lt;=0),"Wean-"&amp;MU37,""),"")
&amp;IFERROR(IF(AND((MU$33-MU38-150-Sheep!$R$352                                           )&gt;(MU$33-MV$33),(MU$33-MU38-150-Sheep!$R$352                                            )&lt;=0),"Alt1-"   &amp;MU37,""),"")
&amp;IFERROR(IF(AND((MU$33-MU38-150-Sheep!$R$353                                           )&gt;(MU$33-MV$33),(MU$33-MU38-150-Sheep!$R$353                                            )&lt;=0),"Alt2-"   &amp;MU37,""),"")</f>
        <v/>
      </c>
      <c r="MV39" s="274" t="str">
        <f xml:space="preserve">                    IF(AND((MV$33                                  -Sheep!$N$249                               )&gt;(MV$33-MW$33),(MV$33                                  -Sheep!$N$249                                )&lt;=0),"Born","")
&amp;                   IF(AND((MV$33-Sheep!$R$351-Sheep!$N$249                                )&gt;(MV$33-MW$33),(MV$33-Sheep!$R$351-Sheep!$N$249                                )&lt;=0),"WeanStd","")
&amp;                   IF(AND((MV$33-Sheep!$R$352-Sheep!$N$249                                )&gt;(MV$33-MW$33),(MV$33-Sheep!$R$352-Sheep!$N$249                                )&lt;=0),"WeanAlt1","")
&amp;                   IF(AND((MV$33-Sheep!$R$353-Sheep!$N$249                                )&gt;(MV$33-MW$33),(MV$33-Sheep!$R$353-Sheep!$N$249                                )&lt;=0),"WeanAlt2","")
&amp;IFERROR(IF(AND((MV$33-MV38                                                                                     )&gt;(MV$33-MW$33),(MV$33-MV38                                                                                     )&lt;=0),"Join-"    &amp;MV37,""),"")
&amp;IFERROR(IF(AND((MV$33-MV38-INDEX(Sheep!$V$358:$V$365,MV37,1))&gt;(MV$33-MW$33),(MV$33-MV38-INDEX(Sheep!$V$358:$V$365,MV37,1))&lt;=0),"Scan-"  &amp;MV37,""),"")
&amp;IFERROR(IF(AND((MV$33-MV38-150                                                                            )&gt;(MV$33-MW$33),(MV$33-MV38-150                                                                             )&lt;=0),"Birth-" &amp;MV37,""),"")
&amp;IFERROR(IF(AND((MV$33-MV38-150-Sheep!$R$351                                           )&gt;(MV$33-MW$33),(MV$33-MV38-150-Sheep!$R$351                                            )&lt;=0),"Wean-"&amp;MV37,""),"")
&amp;IFERROR(IF(AND((MV$33-MV38-150-Sheep!$R$352                                           )&gt;(MV$33-MW$33),(MV$33-MV38-150-Sheep!$R$352                                            )&lt;=0),"Alt1-"   &amp;MV37,""),"")
&amp;IFERROR(IF(AND((MV$33-MV38-150-Sheep!$R$353                                           )&gt;(MV$33-MW$33),(MV$33-MV38-150-Sheep!$R$353                                            )&lt;=0),"Alt2-"   &amp;MV37,""),"")</f>
        <v>Wean-6</v>
      </c>
      <c r="MW39" s="274" t="str">
        <f xml:space="preserve">                    IF(AND((MW$33                                  -Sheep!$N$249                               )&gt;(MW$33-MX$33),(MW$33                                  -Sheep!$N$249                                )&lt;=0),"Born","")
&amp;                   IF(AND((MW$33-Sheep!$R$351-Sheep!$N$249                                )&gt;(MW$33-MX$33),(MW$33-Sheep!$R$351-Sheep!$N$249                                )&lt;=0),"WeanStd","")
&amp;                   IF(AND((MW$33-Sheep!$R$352-Sheep!$N$249                                )&gt;(MW$33-MX$33),(MW$33-Sheep!$R$352-Sheep!$N$249                                )&lt;=0),"WeanAlt1","")
&amp;                   IF(AND((MW$33-Sheep!$R$353-Sheep!$N$249                                )&gt;(MW$33-MX$33),(MW$33-Sheep!$R$353-Sheep!$N$249                                )&lt;=0),"WeanAlt2","")
&amp;IFERROR(IF(AND((MW$33-MW38                                                                                     )&gt;(MW$33-MX$33),(MW$33-MW38                                                                                     )&lt;=0),"Join-"    &amp;MW37,""),"")
&amp;IFERROR(IF(AND((MW$33-MW38-INDEX(Sheep!$V$358:$V$365,MW37,1))&gt;(MW$33-MX$33),(MW$33-MW38-INDEX(Sheep!$V$358:$V$365,MW37,1))&lt;=0),"Scan-"  &amp;MW37,""),"")
&amp;IFERROR(IF(AND((MW$33-MW38-150                                                                            )&gt;(MW$33-MX$33),(MW$33-MW38-150                                                                             )&lt;=0),"Birth-" &amp;MW37,""),"")
&amp;IFERROR(IF(AND((MW$33-MW38-150-Sheep!$R$351                                           )&gt;(MW$33-MX$33),(MW$33-MW38-150-Sheep!$R$351                                            )&lt;=0),"Wean-"&amp;MW37,""),"")
&amp;IFERROR(IF(AND((MW$33-MW38-150-Sheep!$R$352                                           )&gt;(MW$33-MX$33),(MW$33-MW38-150-Sheep!$R$352                                            )&lt;=0),"Alt1-"   &amp;MW37,""),"")
&amp;IFERROR(IF(AND((MW$33-MW38-150-Sheep!$R$353                                           )&gt;(MW$33-MX$33),(MW$33-MW38-150-Sheep!$R$353                                            )&lt;=0),"Alt2-"   &amp;MW37,""),"")</f>
        <v/>
      </c>
      <c r="MX39" s="274" t="str">
        <f xml:space="preserve">                    IF(AND((MX$33                                  -Sheep!$N$249                               )&gt;(MX$33-MY$33),(MX$33                                  -Sheep!$N$249                                )&lt;=0),"Born","")
&amp;                   IF(AND((MX$33-Sheep!$R$351-Sheep!$N$249                                )&gt;(MX$33-MY$33),(MX$33-Sheep!$R$351-Sheep!$N$249                                )&lt;=0),"WeanStd","")
&amp;                   IF(AND((MX$33-Sheep!$R$352-Sheep!$N$249                                )&gt;(MX$33-MY$33),(MX$33-Sheep!$R$352-Sheep!$N$249                                )&lt;=0),"WeanAlt1","")
&amp;                   IF(AND((MX$33-Sheep!$R$353-Sheep!$N$249                                )&gt;(MX$33-MY$33),(MX$33-Sheep!$R$353-Sheep!$N$249                                )&lt;=0),"WeanAlt2","")
&amp;IFERROR(IF(AND((MX$33-MX38                                                                                     )&gt;(MX$33-MY$33),(MX$33-MX38                                                                                     )&lt;=0),"Join-"    &amp;MX37,""),"")
&amp;IFERROR(IF(AND((MX$33-MX38-INDEX(Sheep!$V$358:$V$365,MX37,1))&gt;(MX$33-MY$33),(MX$33-MX38-INDEX(Sheep!$V$358:$V$365,MX37,1))&lt;=0),"Scan-"  &amp;MX37,""),"")
&amp;IFERROR(IF(AND((MX$33-MX38-150                                                                            )&gt;(MX$33-MY$33),(MX$33-MX38-150                                                                             )&lt;=0),"Birth-" &amp;MX37,""),"")
&amp;IFERROR(IF(AND((MX$33-MX38-150-Sheep!$R$351                                           )&gt;(MX$33-MY$33),(MX$33-MX38-150-Sheep!$R$351                                            )&lt;=0),"Wean-"&amp;MX37,""),"")
&amp;IFERROR(IF(AND((MX$33-MX38-150-Sheep!$R$352                                           )&gt;(MX$33-MY$33),(MX$33-MX38-150-Sheep!$R$352                                            )&lt;=0),"Alt1-"   &amp;MX37,""),"")
&amp;IFERROR(IF(AND((MX$33-MX38-150-Sheep!$R$353                                           )&gt;(MX$33-MY$33),(MX$33-MX38-150-Sheep!$R$353                                            )&lt;=0),"Alt2-"   &amp;MX37,""),"")</f>
        <v/>
      </c>
      <c r="MY39" s="274" t="str">
        <f xml:space="preserve">                    IF(AND((MY$33                                  -Sheep!$N$249                               )&gt;(MY$33-MZ$33),(MY$33                                  -Sheep!$N$249                                )&lt;=0),"Born","")
&amp;                   IF(AND((MY$33-Sheep!$R$351-Sheep!$N$249                                )&gt;(MY$33-MZ$33),(MY$33-Sheep!$R$351-Sheep!$N$249                                )&lt;=0),"WeanStd","")
&amp;                   IF(AND((MY$33-Sheep!$R$352-Sheep!$N$249                                )&gt;(MY$33-MZ$33),(MY$33-Sheep!$R$352-Sheep!$N$249                                )&lt;=0),"WeanAlt1","")
&amp;                   IF(AND((MY$33-Sheep!$R$353-Sheep!$N$249                                )&gt;(MY$33-MZ$33),(MY$33-Sheep!$R$353-Sheep!$N$249                                )&lt;=0),"WeanAlt2","")
&amp;IFERROR(IF(AND((MY$33-MY38                                                                                     )&gt;(MY$33-MZ$33),(MY$33-MY38                                                                                     )&lt;=0),"Join-"    &amp;MY37,""),"")
&amp;IFERROR(IF(AND((MY$33-MY38-INDEX(Sheep!$V$358:$V$365,MY37,1))&gt;(MY$33-MZ$33),(MY$33-MY38-INDEX(Sheep!$V$358:$V$365,MY37,1))&lt;=0),"Scan-"  &amp;MY37,""),"")
&amp;IFERROR(IF(AND((MY$33-MY38-150                                                                            )&gt;(MY$33-MZ$33),(MY$33-MY38-150                                                                             )&lt;=0),"Birth-" &amp;MY37,""),"")
&amp;IFERROR(IF(AND((MY$33-MY38-150-Sheep!$R$351                                           )&gt;(MY$33-MZ$33),(MY$33-MY38-150-Sheep!$R$351                                            )&lt;=0),"Wean-"&amp;MY37,""),"")
&amp;IFERROR(IF(AND((MY$33-MY38-150-Sheep!$R$352                                           )&gt;(MY$33-MZ$33),(MY$33-MY38-150-Sheep!$R$352                                            )&lt;=0),"Alt1-"   &amp;MY37,""),"")
&amp;IFERROR(IF(AND((MY$33-MY38-150-Sheep!$R$353                                           )&gt;(MY$33-MZ$33),(MY$33-MY38-150-Sheep!$R$353                                            )&lt;=0),"Alt2-"   &amp;MY37,""),"")</f>
        <v/>
      </c>
      <c r="MZ39" s="274" t="str">
        <f xml:space="preserve">                    IF(AND((MZ$33                                  -Sheep!$N$249                               )&gt;(MZ$33-NA$33),(MZ$33                                  -Sheep!$N$249                                )&lt;=0),"Born","")
&amp;                   IF(AND((MZ$33-Sheep!$R$351-Sheep!$N$249                                )&gt;(MZ$33-NA$33),(MZ$33-Sheep!$R$351-Sheep!$N$249                                )&lt;=0),"WeanStd","")
&amp;                   IF(AND((MZ$33-Sheep!$R$352-Sheep!$N$249                                )&gt;(MZ$33-NA$33),(MZ$33-Sheep!$R$352-Sheep!$N$249                                )&lt;=0),"WeanAlt1","")
&amp;                   IF(AND((MZ$33-Sheep!$R$353-Sheep!$N$249                                )&gt;(MZ$33-NA$33),(MZ$33-Sheep!$R$353-Sheep!$N$249                                )&lt;=0),"WeanAlt2","")
&amp;IFERROR(IF(AND((MZ$33-MZ38                                                                                     )&gt;(MZ$33-NA$33),(MZ$33-MZ38                                                                                     )&lt;=0),"Join-"    &amp;MZ37,""),"")
&amp;IFERROR(IF(AND((MZ$33-MZ38-INDEX(Sheep!$V$358:$V$365,MZ37,1))&gt;(MZ$33-NA$33),(MZ$33-MZ38-INDEX(Sheep!$V$358:$V$365,MZ37,1))&lt;=0),"Scan-"  &amp;MZ37,""),"")
&amp;IFERROR(IF(AND((MZ$33-MZ38-150                                                                            )&gt;(MZ$33-NA$33),(MZ$33-MZ38-150                                                                             )&lt;=0),"Birth-" &amp;MZ37,""),"")
&amp;IFERROR(IF(AND((MZ$33-MZ38-150-Sheep!$R$351                                           )&gt;(MZ$33-NA$33),(MZ$33-MZ38-150-Sheep!$R$351                                            )&lt;=0),"Wean-"&amp;MZ37,""),"")
&amp;IFERROR(IF(AND((MZ$33-MZ38-150-Sheep!$R$352                                           )&gt;(MZ$33-NA$33),(MZ$33-MZ38-150-Sheep!$R$352                                            )&lt;=0),"Alt1-"   &amp;MZ37,""),"")
&amp;IFERROR(IF(AND((MZ$33-MZ38-150-Sheep!$R$353                                           )&gt;(MZ$33-NA$33),(MZ$33-MZ38-150-Sheep!$R$353                                            )&lt;=0),"Alt2-"   &amp;MZ37,""),"")</f>
        <v>Alt1-6</v>
      </c>
      <c r="NA39" s="274" t="str">
        <f xml:space="preserve">                    IF(AND((NA$33                                  -Sheep!$N$249                               )&gt;(NA$33-NB$33),(NA$33                                  -Sheep!$N$249                                )&lt;=0),"Born","")
&amp;                   IF(AND((NA$33-Sheep!$R$351-Sheep!$N$249                                )&gt;(NA$33-NB$33),(NA$33-Sheep!$R$351-Sheep!$N$249                                )&lt;=0),"WeanStd","")
&amp;                   IF(AND((NA$33-Sheep!$R$352-Sheep!$N$249                                )&gt;(NA$33-NB$33),(NA$33-Sheep!$R$352-Sheep!$N$249                                )&lt;=0),"WeanAlt1","")
&amp;                   IF(AND((NA$33-Sheep!$R$353-Sheep!$N$249                                )&gt;(NA$33-NB$33),(NA$33-Sheep!$R$353-Sheep!$N$249                                )&lt;=0),"WeanAlt2","")
&amp;IFERROR(IF(AND((NA$33-NA38                                                                                     )&gt;(NA$33-NB$33),(NA$33-NA38                                                                                     )&lt;=0),"Join-"    &amp;NA37,""),"")
&amp;IFERROR(IF(AND((NA$33-NA38-INDEX(Sheep!$V$358:$V$365,NA37,1))&gt;(NA$33-NB$33),(NA$33-NA38-INDEX(Sheep!$V$358:$V$365,NA37,1))&lt;=0),"Scan-"  &amp;NA37,""),"")
&amp;IFERROR(IF(AND((NA$33-NA38-150                                                                            )&gt;(NA$33-NB$33),(NA$33-NA38-150                                                                             )&lt;=0),"Birth-" &amp;NA37,""),"")
&amp;IFERROR(IF(AND((NA$33-NA38-150-Sheep!$R$351                                           )&gt;(NA$33-NB$33),(NA$33-NA38-150-Sheep!$R$351                                            )&lt;=0),"Wean-"&amp;NA37,""),"")
&amp;IFERROR(IF(AND((NA$33-NA38-150-Sheep!$R$352                                           )&gt;(NA$33-NB$33),(NA$33-NA38-150-Sheep!$R$352                                            )&lt;=0),"Alt1-"   &amp;NA37,""),"")
&amp;IFERROR(IF(AND((NA$33-NA38-150-Sheep!$R$353                                           )&gt;(NA$33-NB$33),(NA$33-NA38-150-Sheep!$R$353                                            )&lt;=0),"Alt2-"   &amp;NA37,""),"")</f>
        <v/>
      </c>
      <c r="NB39" s="274" t="str">
        <f xml:space="preserve">                    IF(AND((NB$33                                  -Sheep!$N$249                               )&gt;(NB$33-NC$33),(NB$33                                  -Sheep!$N$249                                )&lt;=0),"Born","")
&amp;                   IF(AND((NB$33-Sheep!$R$351-Sheep!$N$249                                )&gt;(NB$33-NC$33),(NB$33-Sheep!$R$351-Sheep!$N$249                                )&lt;=0),"WeanStd","")
&amp;                   IF(AND((NB$33-Sheep!$R$352-Sheep!$N$249                                )&gt;(NB$33-NC$33),(NB$33-Sheep!$R$352-Sheep!$N$249                                )&lt;=0),"WeanAlt1","")
&amp;                   IF(AND((NB$33-Sheep!$R$353-Sheep!$N$249                                )&gt;(NB$33-NC$33),(NB$33-Sheep!$R$353-Sheep!$N$249                                )&lt;=0),"WeanAlt2","")
&amp;IFERROR(IF(AND((NB$33-NB38                                                                                     )&gt;(NB$33-NC$33),(NB$33-NB38                                                                                     )&lt;=0),"Join-"    &amp;NB37,""),"")
&amp;IFERROR(IF(AND((NB$33-NB38-INDEX(Sheep!$V$358:$V$365,NB37,1))&gt;(NB$33-NC$33),(NB$33-NB38-INDEX(Sheep!$V$358:$V$365,NB37,1))&lt;=0),"Scan-"  &amp;NB37,""),"")
&amp;IFERROR(IF(AND((NB$33-NB38-150                                                                            )&gt;(NB$33-NC$33),(NB$33-NB38-150                                                                             )&lt;=0),"Birth-" &amp;NB37,""),"")
&amp;IFERROR(IF(AND((NB$33-NB38-150-Sheep!$R$351                                           )&gt;(NB$33-NC$33),(NB$33-NB38-150-Sheep!$R$351                                            )&lt;=0),"Wean-"&amp;NB37,""),"")
&amp;IFERROR(IF(AND((NB$33-NB38-150-Sheep!$R$352                                           )&gt;(NB$33-NC$33),(NB$33-NB38-150-Sheep!$R$352                                            )&lt;=0),"Alt1-"   &amp;NB37,""),"")
&amp;IFERROR(IF(AND((NB$33-NB38-150-Sheep!$R$353                                           )&gt;(NB$33-NC$33),(NB$33-NB38-150-Sheep!$R$353                                            )&lt;=0),"Alt2-"   &amp;NB37,""),"")</f>
        <v/>
      </c>
      <c r="NC39" s="274" t="str">
        <f xml:space="preserve">                    IF(AND((NC$33                                  -Sheep!$N$249                               )&gt;(NC$33-ND$33),(NC$33                                  -Sheep!$N$249                                )&lt;=0),"Born","")
&amp;                   IF(AND((NC$33-Sheep!$R$351-Sheep!$N$249                                )&gt;(NC$33-ND$33),(NC$33-Sheep!$R$351-Sheep!$N$249                                )&lt;=0),"WeanStd","")
&amp;                   IF(AND((NC$33-Sheep!$R$352-Sheep!$N$249                                )&gt;(NC$33-ND$33),(NC$33-Sheep!$R$352-Sheep!$N$249                                )&lt;=0),"WeanAlt1","")
&amp;                   IF(AND((NC$33-Sheep!$R$353-Sheep!$N$249                                )&gt;(NC$33-ND$33),(NC$33-Sheep!$R$353-Sheep!$N$249                                )&lt;=0),"WeanAlt2","")
&amp;IFERROR(IF(AND((NC$33-NC38                                                                                     )&gt;(NC$33-ND$33),(NC$33-NC38                                                                                     )&lt;=0),"Join-"    &amp;NC37,""),"")
&amp;IFERROR(IF(AND((NC$33-NC38-INDEX(Sheep!$V$358:$V$365,NC37,1))&gt;(NC$33-ND$33),(NC$33-NC38-INDEX(Sheep!$V$358:$V$365,NC37,1))&lt;=0),"Scan-"  &amp;NC37,""),"")
&amp;IFERROR(IF(AND((NC$33-NC38-150                                                                            )&gt;(NC$33-ND$33),(NC$33-NC38-150                                                                             )&lt;=0),"Birth-" &amp;NC37,""),"")
&amp;IFERROR(IF(AND((NC$33-NC38-150-Sheep!$R$351                                           )&gt;(NC$33-ND$33),(NC$33-NC38-150-Sheep!$R$351                                            )&lt;=0),"Wean-"&amp;NC37,""),"")
&amp;IFERROR(IF(AND((NC$33-NC38-150-Sheep!$R$352                                           )&gt;(NC$33-ND$33),(NC$33-NC38-150-Sheep!$R$352                                            )&lt;=0),"Alt1-"   &amp;NC37,""),"")
&amp;IFERROR(IF(AND((NC$33-NC38-150-Sheep!$R$353                                           )&gt;(NC$33-ND$33),(NC$33-NC38-150-Sheep!$R$353                                            )&lt;=0),"Alt2-"   &amp;NC37,""),"")</f>
        <v/>
      </c>
      <c r="ND39" s="274" t="str">
        <f xml:space="preserve">                    IF(AND((ND$33                                  -Sheep!$N$249                               )&gt;(ND$33-NE$33),(ND$33                                  -Sheep!$N$249                                )&lt;=0),"Born","")
&amp;                   IF(AND((ND$33-Sheep!$R$351-Sheep!$N$249                                )&gt;(ND$33-NE$33),(ND$33-Sheep!$R$351-Sheep!$N$249                                )&lt;=0),"WeanStd","")
&amp;                   IF(AND((ND$33-Sheep!$R$352-Sheep!$N$249                                )&gt;(ND$33-NE$33),(ND$33-Sheep!$R$352-Sheep!$N$249                                )&lt;=0),"WeanAlt1","")
&amp;                   IF(AND((ND$33-Sheep!$R$353-Sheep!$N$249                                )&gt;(ND$33-NE$33),(ND$33-Sheep!$R$353-Sheep!$N$249                                )&lt;=0),"WeanAlt2","")
&amp;IFERROR(IF(AND((ND$33-ND38                                                                                     )&gt;(ND$33-NE$33),(ND$33-ND38                                                                                     )&lt;=0),"Join-"    &amp;ND37,""),"")
&amp;IFERROR(IF(AND((ND$33-ND38-INDEX(Sheep!$V$358:$V$365,ND37,1))&gt;(ND$33-NE$33),(ND$33-ND38-INDEX(Sheep!$V$358:$V$365,ND37,1))&lt;=0),"Scan-"  &amp;ND37,""),"")
&amp;IFERROR(IF(AND((ND$33-ND38-150                                                                            )&gt;(ND$33-NE$33),(ND$33-ND38-150                                                                             )&lt;=0),"Birth-" &amp;ND37,""),"")
&amp;IFERROR(IF(AND((ND$33-ND38-150-Sheep!$R$351                                           )&gt;(ND$33-NE$33),(ND$33-ND38-150-Sheep!$R$351                                            )&lt;=0),"Wean-"&amp;ND37,""),"")
&amp;IFERROR(IF(AND((ND$33-ND38-150-Sheep!$R$352                                           )&gt;(ND$33-NE$33),(ND$33-ND38-150-Sheep!$R$352                                            )&lt;=0),"Alt1-"   &amp;ND37,""),"")
&amp;IFERROR(IF(AND((ND$33-ND38-150-Sheep!$R$353                                           )&gt;(ND$33-NE$33),(ND$33-ND38-150-Sheep!$R$353                                            )&lt;=0),"Alt2-"   &amp;ND37,""),"")</f>
        <v>Alt2-6</v>
      </c>
      <c r="NE39" s="274" t="str">
        <f xml:space="preserve">                    IF(AND((NE$33                                  -Sheep!$N$249                               )&gt;(NE$33-NF$33),(NE$33                                  -Sheep!$N$249                                )&lt;=0),"Born","")
&amp;                   IF(AND((NE$33-Sheep!$R$351-Sheep!$N$249                                )&gt;(NE$33-NF$33),(NE$33-Sheep!$R$351-Sheep!$N$249                                )&lt;=0),"WeanStd","")
&amp;                   IF(AND((NE$33-Sheep!$R$352-Sheep!$N$249                                )&gt;(NE$33-NF$33),(NE$33-Sheep!$R$352-Sheep!$N$249                                )&lt;=0),"WeanAlt1","")
&amp;                   IF(AND((NE$33-Sheep!$R$353-Sheep!$N$249                                )&gt;(NE$33-NF$33),(NE$33-Sheep!$R$353-Sheep!$N$249                                )&lt;=0),"WeanAlt2","")
&amp;IFERROR(IF(AND((NE$33-NE38                                                                                     )&gt;(NE$33-NF$33),(NE$33-NE38                                                                                     )&lt;=0),"Join-"    &amp;NE37,""),"")
&amp;IFERROR(IF(AND((NE$33-NE38-INDEX(Sheep!$V$358:$V$365,NE37,1))&gt;(NE$33-NF$33),(NE$33-NE38-INDEX(Sheep!$V$358:$V$365,NE37,1))&lt;=0),"Scan-"  &amp;NE37,""),"")
&amp;IFERROR(IF(AND((NE$33-NE38-150                                                                            )&gt;(NE$33-NF$33),(NE$33-NE38-150                                                                             )&lt;=0),"Birth-" &amp;NE37,""),"")
&amp;IFERROR(IF(AND((NE$33-NE38-150-Sheep!$R$351                                           )&gt;(NE$33-NF$33),(NE$33-NE38-150-Sheep!$R$351                                            )&lt;=0),"Wean-"&amp;NE37,""),"")
&amp;IFERROR(IF(AND((NE$33-NE38-150-Sheep!$R$352                                           )&gt;(NE$33-NF$33),(NE$33-NE38-150-Sheep!$R$352                                            )&lt;=0),"Alt1-"   &amp;NE37,""),"")
&amp;IFERROR(IF(AND((NE$33-NE38-150-Sheep!$R$353                                           )&gt;(NE$33-NF$33),(NE$33-NE38-150-Sheep!$R$353                                            )&lt;=0),"Alt2-"   &amp;NE37,""),"")</f>
        <v/>
      </c>
      <c r="NF39" s="274" t="str">
        <f xml:space="preserve">                    IF(AND((NF$33                                  -Sheep!$N$249                               )&gt;(NF$33-NG$33),(NF$33                                  -Sheep!$N$249                                )&lt;=0),"Born","")
&amp;                   IF(AND((NF$33-Sheep!$R$351-Sheep!$N$249                                )&gt;(NF$33-NG$33),(NF$33-Sheep!$R$351-Sheep!$N$249                                )&lt;=0),"WeanStd","")
&amp;                   IF(AND((NF$33-Sheep!$R$352-Sheep!$N$249                                )&gt;(NF$33-NG$33),(NF$33-Sheep!$R$352-Sheep!$N$249                                )&lt;=0),"WeanAlt1","")
&amp;                   IF(AND((NF$33-Sheep!$R$353-Sheep!$N$249                                )&gt;(NF$33-NG$33),(NF$33-Sheep!$R$353-Sheep!$N$249                                )&lt;=0),"WeanAlt2","")
&amp;IFERROR(IF(AND((NF$33-NF38                                                                                     )&gt;(NF$33-NG$33),(NF$33-NF38                                                                                     )&lt;=0),"Join-"    &amp;NF37,""),"")
&amp;IFERROR(IF(AND((NF$33-NF38-INDEX(Sheep!$V$358:$V$365,NF37,1))&gt;(NF$33-NG$33),(NF$33-NF38-INDEX(Sheep!$V$358:$V$365,NF37,1))&lt;=0),"Scan-"  &amp;NF37,""),"")
&amp;IFERROR(IF(AND((NF$33-NF38-150                                                                            )&gt;(NF$33-NG$33),(NF$33-NF38-150                                                                             )&lt;=0),"Birth-" &amp;NF37,""),"")
&amp;IFERROR(IF(AND((NF$33-NF38-150-Sheep!$R$351                                           )&gt;(NF$33-NG$33),(NF$33-NF38-150-Sheep!$R$351                                            )&lt;=0),"Wean-"&amp;NF37,""),"")
&amp;IFERROR(IF(AND((NF$33-NF38-150-Sheep!$R$352                                           )&gt;(NF$33-NG$33),(NF$33-NF38-150-Sheep!$R$352                                            )&lt;=0),"Alt1-"   &amp;NF37,""),"")
&amp;IFERROR(IF(AND((NF$33-NF38-150-Sheep!$R$353                                           )&gt;(NF$33-NG$33),(NF$33-NF38-150-Sheep!$R$353                                            )&lt;=0),"Alt2-"   &amp;NF37,""),"")</f>
        <v/>
      </c>
      <c r="NG39" s="274" t="str">
        <f xml:space="preserve">                    IF(AND((NG$33                                  -Sheep!$N$249                               )&gt;(NG$33-NH$33),(NG$33                                  -Sheep!$N$249                                )&lt;=0),"Born","")
&amp;                   IF(AND((NG$33-Sheep!$R$351-Sheep!$N$249                                )&gt;(NG$33-NH$33),(NG$33-Sheep!$R$351-Sheep!$N$249                                )&lt;=0),"WeanStd","")
&amp;                   IF(AND((NG$33-Sheep!$R$352-Sheep!$N$249                                )&gt;(NG$33-NH$33),(NG$33-Sheep!$R$352-Sheep!$N$249                                )&lt;=0),"WeanAlt1","")
&amp;                   IF(AND((NG$33-Sheep!$R$353-Sheep!$N$249                                )&gt;(NG$33-NH$33),(NG$33-Sheep!$R$353-Sheep!$N$249                                )&lt;=0),"WeanAlt2","")
&amp;IFERROR(IF(AND((NG$33-NG38                                                                                     )&gt;(NG$33-NH$33),(NG$33-NG38                                                                                     )&lt;=0),"Join-"    &amp;NG37,""),"")
&amp;IFERROR(IF(AND((NG$33-NG38-INDEX(Sheep!$V$358:$V$365,NG37,1))&gt;(NG$33-NH$33),(NG$33-NG38-INDEX(Sheep!$V$358:$V$365,NG37,1))&lt;=0),"Scan-"  &amp;NG37,""),"")
&amp;IFERROR(IF(AND((NG$33-NG38-150                                                                            )&gt;(NG$33-NH$33),(NG$33-NG38-150                                                                             )&lt;=0),"Birth-" &amp;NG37,""),"")
&amp;IFERROR(IF(AND((NG$33-NG38-150-Sheep!$R$351                                           )&gt;(NG$33-NH$33),(NG$33-NG38-150-Sheep!$R$351                                            )&lt;=0),"Wean-"&amp;NG37,""),"")
&amp;IFERROR(IF(AND((NG$33-NG38-150-Sheep!$R$352                                           )&gt;(NG$33-NH$33),(NG$33-NG38-150-Sheep!$R$352                                            )&lt;=0),"Alt1-"   &amp;NG37,""),"")
&amp;IFERROR(IF(AND((NG$33-NG38-150-Sheep!$R$353                                           )&gt;(NG$33-NH$33),(NG$33-NG38-150-Sheep!$R$353                                            )&lt;=0),"Alt2-"   &amp;NG37,""),"")</f>
        <v/>
      </c>
      <c r="NH39" s="274" t="str">
        <f xml:space="preserve">                    IF(AND((NH$33                                  -Sheep!$N$249                               )&gt;(NH$33-NI$33),(NH$33                                  -Sheep!$N$249                                )&lt;=0),"Born","")
&amp;                   IF(AND((NH$33-Sheep!$R$351-Sheep!$N$249                                )&gt;(NH$33-NI$33),(NH$33-Sheep!$R$351-Sheep!$N$249                                )&lt;=0),"WeanStd","")
&amp;                   IF(AND((NH$33-Sheep!$R$352-Sheep!$N$249                                )&gt;(NH$33-NI$33),(NH$33-Sheep!$R$352-Sheep!$N$249                                )&lt;=0),"WeanAlt1","")
&amp;                   IF(AND((NH$33-Sheep!$R$353-Sheep!$N$249                                )&gt;(NH$33-NI$33),(NH$33-Sheep!$R$353-Sheep!$N$249                                )&lt;=0),"WeanAlt2","")
&amp;IFERROR(IF(AND((NH$33-NH38                                                                                     )&gt;(NH$33-NI$33),(NH$33-NH38                                                                                     )&lt;=0),"Join-"    &amp;NH37,""),"")
&amp;IFERROR(IF(AND((NH$33-NH38-INDEX(Sheep!$V$358:$V$365,NH37,1))&gt;(NH$33-NI$33),(NH$33-NH38-INDEX(Sheep!$V$358:$V$365,NH37,1))&lt;=0),"Scan-"  &amp;NH37,""),"")
&amp;IFERROR(IF(AND((NH$33-NH38-150                                                                            )&gt;(NH$33-NI$33),(NH$33-NH38-150                                                                             )&lt;=0),"Birth-" &amp;NH37,""),"")
&amp;IFERROR(IF(AND((NH$33-NH38-150-Sheep!$R$351                                           )&gt;(NH$33-NI$33),(NH$33-NH38-150-Sheep!$R$351                                            )&lt;=0),"Wean-"&amp;NH37,""),"")
&amp;IFERROR(IF(AND((NH$33-NH38-150-Sheep!$R$352                                           )&gt;(NH$33-NI$33),(NH$33-NH38-150-Sheep!$R$352                                            )&lt;=0),"Alt1-"   &amp;NH37,""),"")
&amp;IFERROR(IF(AND((NH$33-NH38-150-Sheep!$R$353                                           )&gt;(NH$33-NI$33),(NH$33-NH38-150-Sheep!$R$353                                            )&lt;=0),"Alt2-"   &amp;NH37,""),"")</f>
        <v/>
      </c>
      <c r="NI39" s="274" t="str">
        <f xml:space="preserve">                    IF(AND((NI$33                                  -Sheep!$N$249                               )&gt;(NI$33-NJ$33),(NI$33                                  -Sheep!$N$249                                )&lt;=0),"Born","")
&amp;                   IF(AND((NI$33-Sheep!$R$351-Sheep!$N$249                                )&gt;(NI$33-NJ$33),(NI$33-Sheep!$R$351-Sheep!$N$249                                )&lt;=0),"WeanStd","")
&amp;                   IF(AND((NI$33-Sheep!$R$352-Sheep!$N$249                                )&gt;(NI$33-NJ$33),(NI$33-Sheep!$R$352-Sheep!$N$249                                )&lt;=0),"WeanAlt1","")
&amp;                   IF(AND((NI$33-Sheep!$R$353-Sheep!$N$249                                )&gt;(NI$33-NJ$33),(NI$33-Sheep!$R$353-Sheep!$N$249                                )&lt;=0),"WeanAlt2","")
&amp;IFERROR(IF(AND((NI$33-NI38                                                                                     )&gt;(NI$33-NJ$33),(NI$33-NI38                                                                                     )&lt;=0),"Join-"    &amp;NI37,""),"")
&amp;IFERROR(IF(AND((NI$33-NI38-INDEX(Sheep!$V$358:$V$365,NI37,1))&gt;(NI$33-NJ$33),(NI$33-NI38-INDEX(Sheep!$V$358:$V$365,NI37,1))&lt;=0),"Scan-"  &amp;NI37,""),"")
&amp;IFERROR(IF(AND((NI$33-NI38-150                                                                            )&gt;(NI$33-NJ$33),(NI$33-NI38-150                                                                             )&lt;=0),"Birth-" &amp;NI37,""),"")
&amp;IFERROR(IF(AND((NI$33-NI38-150-Sheep!$R$351                                           )&gt;(NI$33-NJ$33),(NI$33-NI38-150-Sheep!$R$351                                            )&lt;=0),"Wean-"&amp;NI37,""),"")
&amp;IFERROR(IF(AND((NI$33-NI38-150-Sheep!$R$352                                           )&gt;(NI$33-NJ$33),(NI$33-NI38-150-Sheep!$R$352                                            )&lt;=0),"Alt1-"   &amp;NI37,""),"")
&amp;IFERROR(IF(AND((NI$33-NI38-150-Sheep!$R$353                                           )&gt;(NI$33-NJ$33),(NI$33-NI38-150-Sheep!$R$353                                            )&lt;=0),"Alt2-"   &amp;NI37,""),"")</f>
        <v/>
      </c>
      <c r="NJ39" s="274" t="str">
        <f xml:space="preserve">                    IF(AND((NJ$33                                  -Sheep!$N$249                               )&gt;(NJ$33-NK$33),(NJ$33                                  -Sheep!$N$249                                )&lt;=0),"Born","")
&amp;                   IF(AND((NJ$33-Sheep!$R$351-Sheep!$N$249                                )&gt;(NJ$33-NK$33),(NJ$33-Sheep!$R$351-Sheep!$N$249                                )&lt;=0),"WeanStd","")
&amp;                   IF(AND((NJ$33-Sheep!$R$352-Sheep!$N$249                                )&gt;(NJ$33-NK$33),(NJ$33-Sheep!$R$352-Sheep!$N$249                                )&lt;=0),"WeanAlt1","")
&amp;                   IF(AND((NJ$33-Sheep!$R$353-Sheep!$N$249                                )&gt;(NJ$33-NK$33),(NJ$33-Sheep!$R$353-Sheep!$N$249                                )&lt;=0),"WeanAlt2","")
&amp;IFERROR(IF(AND((NJ$33-NJ38                                                                                     )&gt;(NJ$33-NK$33),(NJ$33-NJ38                                                                                     )&lt;=0),"Join-"    &amp;NJ37,""),"")
&amp;IFERROR(IF(AND((NJ$33-NJ38-INDEX(Sheep!$V$358:$V$365,NJ37,1))&gt;(NJ$33-NK$33),(NJ$33-NJ38-INDEX(Sheep!$V$358:$V$365,NJ37,1))&lt;=0),"Scan-"  &amp;NJ37,""),"")
&amp;IFERROR(IF(AND((NJ$33-NJ38-150                                                                            )&gt;(NJ$33-NK$33),(NJ$33-NJ38-150                                                                             )&lt;=0),"Birth-" &amp;NJ37,""),"")
&amp;IFERROR(IF(AND((NJ$33-NJ38-150-Sheep!$R$351                                           )&gt;(NJ$33-NK$33),(NJ$33-NJ38-150-Sheep!$R$351                                            )&lt;=0),"Wean-"&amp;NJ37,""),"")
&amp;IFERROR(IF(AND((NJ$33-NJ38-150-Sheep!$R$352                                           )&gt;(NJ$33-NK$33),(NJ$33-NJ38-150-Sheep!$R$352                                            )&lt;=0),"Alt1-"   &amp;NJ37,""),"")
&amp;IFERROR(IF(AND((NJ$33-NJ38-150-Sheep!$R$353                                           )&gt;(NJ$33-NK$33),(NJ$33-NJ38-150-Sheep!$R$353                                            )&lt;=0),"Alt2-"   &amp;NJ37,""),"")</f>
        <v/>
      </c>
      <c r="NK39" s="274" t="str">
        <f xml:space="preserve">                    IF(AND((NK$33                                  -Sheep!$N$249                               )&gt;(NK$33-NL$33),(NK$33                                  -Sheep!$N$249                                )&lt;=0),"Born","")
&amp;                   IF(AND((NK$33-Sheep!$R$351-Sheep!$N$249                                )&gt;(NK$33-NL$33),(NK$33-Sheep!$R$351-Sheep!$N$249                                )&lt;=0),"WeanStd","")
&amp;                   IF(AND((NK$33-Sheep!$R$352-Sheep!$N$249                                )&gt;(NK$33-NL$33),(NK$33-Sheep!$R$352-Sheep!$N$249                                )&lt;=0),"WeanAlt1","")
&amp;                   IF(AND((NK$33-Sheep!$R$353-Sheep!$N$249                                )&gt;(NK$33-NL$33),(NK$33-Sheep!$R$353-Sheep!$N$249                                )&lt;=0),"WeanAlt2","")
&amp;IFERROR(IF(AND((NK$33-NK38                                                                                     )&gt;(NK$33-NL$33),(NK$33-NK38                                                                                     )&lt;=0),"Join-"    &amp;NK37,""),"")
&amp;IFERROR(IF(AND((NK$33-NK38-INDEX(Sheep!$V$358:$V$365,NK37,1))&gt;(NK$33-NL$33),(NK$33-NK38-INDEX(Sheep!$V$358:$V$365,NK37,1))&lt;=0),"Scan-"  &amp;NK37,""),"")
&amp;IFERROR(IF(AND((NK$33-NK38-150                                                                            )&gt;(NK$33-NL$33),(NK$33-NK38-150                                                                             )&lt;=0),"Birth-" &amp;NK37,""),"")
&amp;IFERROR(IF(AND((NK$33-NK38-150-Sheep!$R$351                                           )&gt;(NK$33-NL$33),(NK$33-NK38-150-Sheep!$R$351                                            )&lt;=0),"Wean-"&amp;NK37,""),"")
&amp;IFERROR(IF(AND((NK$33-NK38-150-Sheep!$R$352                                           )&gt;(NK$33-NL$33),(NK$33-NK38-150-Sheep!$R$352                                            )&lt;=0),"Alt1-"   &amp;NK37,""),"")
&amp;IFERROR(IF(AND((NK$33-NK38-150-Sheep!$R$353                                           )&gt;(NK$33-NL$33),(NK$33-NK38-150-Sheep!$R$353                                            )&lt;=0),"Alt2-"   &amp;NK37,""),"")</f>
        <v/>
      </c>
      <c r="NL39" s="274" t="str">
        <f xml:space="preserve">                    IF(AND((NL$33                                  -Sheep!$N$249                               )&gt;(NL$33-NM$33),(NL$33                                  -Sheep!$N$249                                )&lt;=0),"Born","")
&amp;                   IF(AND((NL$33-Sheep!$R$351-Sheep!$N$249                                )&gt;(NL$33-NM$33),(NL$33-Sheep!$R$351-Sheep!$N$249                                )&lt;=0),"WeanStd","")
&amp;                   IF(AND((NL$33-Sheep!$R$352-Sheep!$N$249                                )&gt;(NL$33-NM$33),(NL$33-Sheep!$R$352-Sheep!$N$249                                )&lt;=0),"WeanAlt1","")
&amp;                   IF(AND((NL$33-Sheep!$R$353-Sheep!$N$249                                )&gt;(NL$33-NM$33),(NL$33-Sheep!$R$353-Sheep!$N$249                                )&lt;=0),"WeanAlt2","")
&amp;IFERROR(IF(AND((NL$33-NL38                                                                                     )&gt;(NL$33-NM$33),(NL$33-NL38                                                                                     )&lt;=0),"Join-"    &amp;NL37,""),"")
&amp;IFERROR(IF(AND((NL$33-NL38-INDEX(Sheep!$V$358:$V$365,NL37,1))&gt;(NL$33-NM$33),(NL$33-NL38-INDEX(Sheep!$V$358:$V$365,NL37,1))&lt;=0),"Scan-"  &amp;NL37,""),"")
&amp;IFERROR(IF(AND((NL$33-NL38-150                                                                            )&gt;(NL$33-NM$33),(NL$33-NL38-150                                                                             )&lt;=0),"Birth-" &amp;NL37,""),"")
&amp;IFERROR(IF(AND((NL$33-NL38-150-Sheep!$R$351                                           )&gt;(NL$33-NM$33),(NL$33-NL38-150-Sheep!$R$351                                            )&lt;=0),"Wean-"&amp;NL37,""),"")
&amp;IFERROR(IF(AND((NL$33-NL38-150-Sheep!$R$352                                           )&gt;(NL$33-NM$33),(NL$33-NL38-150-Sheep!$R$352                                            )&lt;=0),"Alt1-"   &amp;NL37,""),"")
&amp;IFERROR(IF(AND((NL$33-NL38-150-Sheep!$R$353                                           )&gt;(NL$33-NM$33),(NL$33-NL38-150-Sheep!$R$353                                            )&lt;=0),"Alt2-"   &amp;NL37,""),"")</f>
        <v/>
      </c>
      <c r="NM39" s="274" t="str">
        <f xml:space="preserve">                    IF(AND((NM$33                                  -Sheep!$N$249                               )&gt;(NM$33-NN$33),(NM$33                                  -Sheep!$N$249                                )&lt;=0),"Born","")
&amp;                   IF(AND((NM$33-Sheep!$R$351-Sheep!$N$249                                )&gt;(NM$33-NN$33),(NM$33-Sheep!$R$351-Sheep!$N$249                                )&lt;=0),"WeanStd","")
&amp;                   IF(AND((NM$33-Sheep!$R$352-Sheep!$N$249                                )&gt;(NM$33-NN$33),(NM$33-Sheep!$R$352-Sheep!$N$249                                )&lt;=0),"WeanAlt1","")
&amp;                   IF(AND((NM$33-Sheep!$R$353-Sheep!$N$249                                )&gt;(NM$33-NN$33),(NM$33-Sheep!$R$353-Sheep!$N$249                                )&lt;=0),"WeanAlt2","")
&amp;IFERROR(IF(AND((NM$33-NM38                                                                                     )&gt;(NM$33-NN$33),(NM$33-NM38                                                                                     )&lt;=0),"Join-"    &amp;NM37,""),"")
&amp;IFERROR(IF(AND((NM$33-NM38-INDEX(Sheep!$V$358:$V$365,NM37,1))&gt;(NM$33-NN$33),(NM$33-NM38-INDEX(Sheep!$V$358:$V$365,NM37,1))&lt;=0),"Scan-"  &amp;NM37,""),"")
&amp;IFERROR(IF(AND((NM$33-NM38-150                                                                            )&gt;(NM$33-NN$33),(NM$33-NM38-150                                                                             )&lt;=0),"Birth-" &amp;NM37,""),"")
&amp;IFERROR(IF(AND((NM$33-NM38-150-Sheep!$R$351                                           )&gt;(NM$33-NN$33),(NM$33-NM38-150-Sheep!$R$351                                            )&lt;=0),"Wean-"&amp;NM37,""),"")
&amp;IFERROR(IF(AND((NM$33-NM38-150-Sheep!$R$352                                           )&gt;(NM$33-NN$33),(NM$33-NM38-150-Sheep!$R$352                                            )&lt;=0),"Alt1-"   &amp;NM37,""),"")
&amp;IFERROR(IF(AND((NM$33-NM38-150-Sheep!$R$353                                           )&gt;(NM$33-NN$33),(NM$33-NM38-150-Sheep!$R$353                                            )&lt;=0),"Alt2-"   &amp;NM37,""),"")</f>
        <v>Join-7</v>
      </c>
      <c r="NN39" s="274" t="str">
        <f xml:space="preserve">                    IF(AND((NN$33                                  -Sheep!$N$249                               )&gt;(NN$33-NO$33),(NN$33                                  -Sheep!$N$249                                )&lt;=0),"Born","")
&amp;                   IF(AND((NN$33-Sheep!$R$351-Sheep!$N$249                                )&gt;(NN$33-NO$33),(NN$33-Sheep!$R$351-Sheep!$N$249                                )&lt;=0),"WeanStd","")
&amp;                   IF(AND((NN$33-Sheep!$R$352-Sheep!$N$249                                )&gt;(NN$33-NO$33),(NN$33-Sheep!$R$352-Sheep!$N$249                                )&lt;=0),"WeanAlt1","")
&amp;                   IF(AND((NN$33-Sheep!$R$353-Sheep!$N$249                                )&gt;(NN$33-NO$33),(NN$33-Sheep!$R$353-Sheep!$N$249                                )&lt;=0),"WeanAlt2","")
&amp;IFERROR(IF(AND((NN$33-NN38                                                                                     )&gt;(NN$33-NO$33),(NN$33-NN38                                                                                     )&lt;=0),"Join-"    &amp;NN37,""),"")
&amp;IFERROR(IF(AND((NN$33-NN38-INDEX(Sheep!$V$358:$V$365,NN37,1))&gt;(NN$33-NO$33),(NN$33-NN38-INDEX(Sheep!$V$358:$V$365,NN37,1))&lt;=0),"Scan-"  &amp;NN37,""),"")
&amp;IFERROR(IF(AND((NN$33-NN38-150                                                                            )&gt;(NN$33-NO$33),(NN$33-NN38-150                                                                             )&lt;=0),"Birth-" &amp;NN37,""),"")
&amp;IFERROR(IF(AND((NN$33-NN38-150-Sheep!$R$351                                           )&gt;(NN$33-NO$33),(NN$33-NN38-150-Sheep!$R$351                                            )&lt;=0),"Wean-"&amp;NN37,""),"")
&amp;IFERROR(IF(AND((NN$33-NN38-150-Sheep!$R$352                                           )&gt;(NN$33-NO$33),(NN$33-NN38-150-Sheep!$R$352                                            )&lt;=0),"Alt1-"   &amp;NN37,""),"")
&amp;IFERROR(IF(AND((NN$33-NN38-150-Sheep!$R$353                                           )&gt;(NN$33-NO$33),(NN$33-NN38-150-Sheep!$R$353                                            )&lt;=0),"Alt2-"   &amp;NN37,""),"")</f>
        <v/>
      </c>
      <c r="NO39" s="274" t="str">
        <f xml:space="preserve">                    IF(AND((NO$33                                  -Sheep!$N$249                               )&gt;(NO$33-NP$33),(NO$33                                  -Sheep!$N$249                                )&lt;=0),"Born","")
&amp;                   IF(AND((NO$33-Sheep!$R$351-Sheep!$N$249                                )&gt;(NO$33-NP$33),(NO$33-Sheep!$R$351-Sheep!$N$249                                )&lt;=0),"WeanStd","")
&amp;                   IF(AND((NO$33-Sheep!$R$352-Sheep!$N$249                                )&gt;(NO$33-NP$33),(NO$33-Sheep!$R$352-Sheep!$N$249                                )&lt;=0),"WeanAlt1","")
&amp;                   IF(AND((NO$33-Sheep!$R$353-Sheep!$N$249                                )&gt;(NO$33-NP$33),(NO$33-Sheep!$R$353-Sheep!$N$249                                )&lt;=0),"WeanAlt2","")
&amp;IFERROR(IF(AND((NO$33-NO38                                                                                     )&gt;(NO$33-NP$33),(NO$33-NO38                                                                                     )&lt;=0),"Join-"    &amp;NO37,""),"")
&amp;IFERROR(IF(AND((NO$33-NO38-INDEX(Sheep!$V$358:$V$365,NO37,1))&gt;(NO$33-NP$33),(NO$33-NO38-INDEX(Sheep!$V$358:$V$365,NO37,1))&lt;=0),"Scan-"  &amp;NO37,""),"")
&amp;IFERROR(IF(AND((NO$33-NO38-150                                                                            )&gt;(NO$33-NP$33),(NO$33-NO38-150                                                                             )&lt;=0),"Birth-" &amp;NO37,""),"")
&amp;IFERROR(IF(AND((NO$33-NO38-150-Sheep!$R$351                                           )&gt;(NO$33-NP$33),(NO$33-NO38-150-Sheep!$R$351                                            )&lt;=0),"Wean-"&amp;NO37,""),"")
&amp;IFERROR(IF(AND((NO$33-NO38-150-Sheep!$R$352                                           )&gt;(NO$33-NP$33),(NO$33-NO38-150-Sheep!$R$352                                            )&lt;=0),"Alt1-"   &amp;NO37,""),"")
&amp;IFERROR(IF(AND((NO$33-NO38-150-Sheep!$R$353                                           )&gt;(NO$33-NP$33),(NO$33-NO38-150-Sheep!$R$353                                            )&lt;=0),"Alt2-"   &amp;NO37,""),"")</f>
        <v/>
      </c>
      <c r="NP39" s="274" t="str">
        <f xml:space="preserve">                    IF(AND((NP$33                                  -Sheep!$N$249                               )&gt;(NP$33-NQ$33),(NP$33                                  -Sheep!$N$249                                )&lt;=0),"Born","")
&amp;                   IF(AND((NP$33-Sheep!$R$351-Sheep!$N$249                                )&gt;(NP$33-NQ$33),(NP$33-Sheep!$R$351-Sheep!$N$249                                )&lt;=0),"WeanStd","")
&amp;                   IF(AND((NP$33-Sheep!$R$352-Sheep!$N$249                                )&gt;(NP$33-NQ$33),(NP$33-Sheep!$R$352-Sheep!$N$249                                )&lt;=0),"WeanAlt1","")
&amp;                   IF(AND((NP$33-Sheep!$R$353-Sheep!$N$249                                )&gt;(NP$33-NQ$33),(NP$33-Sheep!$R$353-Sheep!$N$249                                )&lt;=0),"WeanAlt2","")
&amp;IFERROR(IF(AND((NP$33-NP38                                                                                     )&gt;(NP$33-NQ$33),(NP$33-NP38                                                                                     )&lt;=0),"Join-"    &amp;NP37,""),"")
&amp;IFERROR(IF(AND((NP$33-NP38-INDEX(Sheep!$V$358:$V$365,NP37,1))&gt;(NP$33-NQ$33),(NP$33-NP38-INDEX(Sheep!$V$358:$V$365,NP37,1))&lt;=0),"Scan-"  &amp;NP37,""),"")
&amp;IFERROR(IF(AND((NP$33-NP38-150                                                                            )&gt;(NP$33-NQ$33),(NP$33-NP38-150                                                                             )&lt;=0),"Birth-" &amp;NP37,""),"")
&amp;IFERROR(IF(AND((NP$33-NP38-150-Sheep!$R$351                                           )&gt;(NP$33-NQ$33),(NP$33-NP38-150-Sheep!$R$351                                            )&lt;=0),"Wean-"&amp;NP37,""),"")
&amp;IFERROR(IF(AND((NP$33-NP38-150-Sheep!$R$352                                           )&gt;(NP$33-NQ$33),(NP$33-NP38-150-Sheep!$R$352                                            )&lt;=0),"Alt1-"   &amp;NP37,""),"")
&amp;IFERROR(IF(AND((NP$33-NP38-150-Sheep!$R$353                                           )&gt;(NP$33-NQ$33),(NP$33-NP38-150-Sheep!$R$353                                            )&lt;=0),"Alt2-"   &amp;NP37,""),"")</f>
        <v/>
      </c>
      <c r="NQ39" s="274" t="str">
        <f xml:space="preserve">                    IF(AND((NQ$33                                  -Sheep!$N$249                               )&gt;(NQ$33-NR$33),(NQ$33                                  -Sheep!$N$249                                )&lt;=0),"Born","")
&amp;                   IF(AND((NQ$33-Sheep!$R$351-Sheep!$N$249                                )&gt;(NQ$33-NR$33),(NQ$33-Sheep!$R$351-Sheep!$N$249                                )&lt;=0),"WeanStd","")
&amp;                   IF(AND((NQ$33-Sheep!$R$352-Sheep!$N$249                                )&gt;(NQ$33-NR$33),(NQ$33-Sheep!$R$352-Sheep!$N$249                                )&lt;=0),"WeanAlt1","")
&amp;                   IF(AND((NQ$33-Sheep!$R$353-Sheep!$N$249                                )&gt;(NQ$33-NR$33),(NQ$33-Sheep!$R$353-Sheep!$N$249                                )&lt;=0),"WeanAlt2","")
&amp;IFERROR(IF(AND((NQ$33-NQ38                                                                                     )&gt;(NQ$33-NR$33),(NQ$33-NQ38                                                                                     )&lt;=0),"Join-"    &amp;NQ37,""),"")
&amp;IFERROR(IF(AND((NQ$33-NQ38-INDEX(Sheep!$V$358:$V$365,NQ37,1))&gt;(NQ$33-NR$33),(NQ$33-NQ38-INDEX(Sheep!$V$358:$V$365,NQ37,1))&lt;=0),"Scan-"  &amp;NQ37,""),"")
&amp;IFERROR(IF(AND((NQ$33-NQ38-150                                                                            )&gt;(NQ$33-NR$33),(NQ$33-NQ38-150                                                                             )&lt;=0),"Birth-" &amp;NQ37,""),"")
&amp;IFERROR(IF(AND((NQ$33-NQ38-150-Sheep!$R$351                                           )&gt;(NQ$33-NR$33),(NQ$33-NQ38-150-Sheep!$R$351                                            )&lt;=0),"Wean-"&amp;NQ37,""),"")
&amp;IFERROR(IF(AND((NQ$33-NQ38-150-Sheep!$R$352                                           )&gt;(NQ$33-NR$33),(NQ$33-NQ38-150-Sheep!$R$352                                            )&lt;=0),"Alt1-"   &amp;NQ37,""),"")
&amp;IFERROR(IF(AND((NQ$33-NQ38-150-Sheep!$R$353                                           )&gt;(NQ$33-NR$33),(NQ$33-NQ38-150-Sheep!$R$353                                            )&lt;=0),"Alt2-"   &amp;NQ37,""),"")</f>
        <v/>
      </c>
      <c r="NR39" s="274" t="str">
        <f xml:space="preserve">                    IF(AND((NR$33                                  -Sheep!$N$249                               )&gt;(NR$33-NS$33),(NR$33                                  -Sheep!$N$249                                )&lt;=0),"Born","")
&amp;                   IF(AND((NR$33-Sheep!$R$351-Sheep!$N$249                                )&gt;(NR$33-NS$33),(NR$33-Sheep!$R$351-Sheep!$N$249                                )&lt;=0),"WeanStd","")
&amp;                   IF(AND((NR$33-Sheep!$R$352-Sheep!$N$249                                )&gt;(NR$33-NS$33),(NR$33-Sheep!$R$352-Sheep!$N$249                                )&lt;=0),"WeanAlt1","")
&amp;                   IF(AND((NR$33-Sheep!$R$353-Sheep!$N$249                                )&gt;(NR$33-NS$33),(NR$33-Sheep!$R$353-Sheep!$N$249                                )&lt;=0),"WeanAlt2","")
&amp;IFERROR(IF(AND((NR$33-NR38                                                                                     )&gt;(NR$33-NS$33),(NR$33-NR38                                                                                     )&lt;=0),"Join-"    &amp;NR37,""),"")
&amp;IFERROR(IF(AND((NR$33-NR38-INDEX(Sheep!$V$358:$V$365,NR37,1))&gt;(NR$33-NS$33),(NR$33-NR38-INDEX(Sheep!$V$358:$V$365,NR37,1))&lt;=0),"Scan-"  &amp;NR37,""),"")
&amp;IFERROR(IF(AND((NR$33-NR38-150                                                                            )&gt;(NR$33-NS$33),(NR$33-NR38-150                                                                             )&lt;=0),"Birth-" &amp;NR37,""),"")
&amp;IFERROR(IF(AND((NR$33-NR38-150-Sheep!$R$351                                           )&gt;(NR$33-NS$33),(NR$33-NR38-150-Sheep!$R$351                                            )&lt;=0),"Wean-"&amp;NR37,""),"")
&amp;IFERROR(IF(AND((NR$33-NR38-150-Sheep!$R$352                                           )&gt;(NR$33-NS$33),(NR$33-NR38-150-Sheep!$R$352                                            )&lt;=0),"Alt1-"   &amp;NR37,""),"")
&amp;IFERROR(IF(AND((NR$33-NR38-150-Sheep!$R$353                                           )&gt;(NR$33-NS$33),(NR$33-NR38-150-Sheep!$R$353                                            )&lt;=0),"Alt2-"   &amp;NR37,""),"")</f>
        <v/>
      </c>
      <c r="NS39" s="274" t="str">
        <f xml:space="preserve">                    IF(AND((NS$33                                  -Sheep!$N$249                               )&gt;(NS$33-NT$33),(NS$33                                  -Sheep!$N$249                                )&lt;=0),"Born","")
&amp;                   IF(AND((NS$33-Sheep!$R$351-Sheep!$N$249                                )&gt;(NS$33-NT$33),(NS$33-Sheep!$R$351-Sheep!$N$249                                )&lt;=0),"WeanStd","")
&amp;                   IF(AND((NS$33-Sheep!$R$352-Sheep!$N$249                                )&gt;(NS$33-NT$33),(NS$33-Sheep!$R$352-Sheep!$N$249                                )&lt;=0),"WeanAlt1","")
&amp;                   IF(AND((NS$33-Sheep!$R$353-Sheep!$N$249                                )&gt;(NS$33-NT$33),(NS$33-Sheep!$R$353-Sheep!$N$249                                )&lt;=0),"WeanAlt2","")
&amp;IFERROR(IF(AND((NS$33-NS38                                                                                     )&gt;(NS$33-NT$33),(NS$33-NS38                                                                                     )&lt;=0),"Join-"    &amp;NS37,""),"")
&amp;IFERROR(IF(AND((NS$33-NS38-INDEX(Sheep!$V$358:$V$365,NS37,1))&gt;(NS$33-NT$33),(NS$33-NS38-INDEX(Sheep!$V$358:$V$365,NS37,1))&lt;=0),"Scan-"  &amp;NS37,""),"")
&amp;IFERROR(IF(AND((NS$33-NS38-150                                                                            )&gt;(NS$33-NT$33),(NS$33-NS38-150                                                                             )&lt;=0),"Birth-" &amp;NS37,""),"")
&amp;IFERROR(IF(AND((NS$33-NS38-150-Sheep!$R$351                                           )&gt;(NS$33-NT$33),(NS$33-NS38-150-Sheep!$R$351                                            )&lt;=0),"Wean-"&amp;NS37,""),"")
&amp;IFERROR(IF(AND((NS$33-NS38-150-Sheep!$R$352                                           )&gt;(NS$33-NT$33),(NS$33-NS38-150-Sheep!$R$352                                            )&lt;=0),"Alt1-"   &amp;NS37,""),"")
&amp;IFERROR(IF(AND((NS$33-NS38-150-Sheep!$R$353                                           )&gt;(NS$33-NT$33),(NS$33-NS38-150-Sheep!$R$353                                            )&lt;=0),"Alt2-"   &amp;NS37,""),"")</f>
        <v/>
      </c>
      <c r="NT39" s="274" t="str">
        <f xml:space="preserve">                    IF(AND((NT$33                                  -Sheep!$N$249                               )&gt;(NT$33-NU$33),(NT$33                                  -Sheep!$N$249                                )&lt;=0),"Born","")
&amp;                   IF(AND((NT$33-Sheep!$R$351-Sheep!$N$249                                )&gt;(NT$33-NU$33),(NT$33-Sheep!$R$351-Sheep!$N$249                                )&lt;=0),"WeanStd","")
&amp;                   IF(AND((NT$33-Sheep!$R$352-Sheep!$N$249                                )&gt;(NT$33-NU$33),(NT$33-Sheep!$R$352-Sheep!$N$249                                )&lt;=0),"WeanAlt1","")
&amp;                   IF(AND((NT$33-Sheep!$R$353-Sheep!$N$249                                )&gt;(NT$33-NU$33),(NT$33-Sheep!$R$353-Sheep!$N$249                                )&lt;=0),"WeanAlt2","")
&amp;IFERROR(IF(AND((NT$33-NT38                                                                                     )&gt;(NT$33-NU$33),(NT$33-NT38                                                                                     )&lt;=0),"Join-"    &amp;NT37,""),"")
&amp;IFERROR(IF(AND((NT$33-NT38-INDEX(Sheep!$V$358:$V$365,NT37,1))&gt;(NT$33-NU$33),(NT$33-NT38-INDEX(Sheep!$V$358:$V$365,NT37,1))&lt;=0),"Scan-"  &amp;NT37,""),"")
&amp;IFERROR(IF(AND((NT$33-NT38-150                                                                            )&gt;(NT$33-NU$33),(NT$33-NT38-150                                                                             )&lt;=0),"Birth-" &amp;NT37,""),"")
&amp;IFERROR(IF(AND((NT$33-NT38-150-Sheep!$R$351                                           )&gt;(NT$33-NU$33),(NT$33-NT38-150-Sheep!$R$351                                            )&lt;=0),"Wean-"&amp;NT37,""),"")
&amp;IFERROR(IF(AND((NT$33-NT38-150-Sheep!$R$352                                           )&gt;(NT$33-NU$33),(NT$33-NT38-150-Sheep!$R$352                                            )&lt;=0),"Alt1-"   &amp;NT37,""),"")
&amp;IFERROR(IF(AND((NT$33-NT38-150-Sheep!$R$353                                           )&gt;(NT$33-NU$33),(NT$33-NT38-150-Sheep!$R$353                                            )&lt;=0),"Alt2-"   &amp;NT37,""),"")</f>
        <v/>
      </c>
      <c r="NU39" s="274" t="str">
        <f xml:space="preserve">                    IF(AND((NU$33                                  -Sheep!$N$249                               )&gt;(NU$33-NV$33),(NU$33                                  -Sheep!$N$249                                )&lt;=0),"Born","")
&amp;                   IF(AND((NU$33-Sheep!$R$351-Sheep!$N$249                                )&gt;(NU$33-NV$33),(NU$33-Sheep!$R$351-Sheep!$N$249                                )&lt;=0),"WeanStd","")
&amp;                   IF(AND((NU$33-Sheep!$R$352-Sheep!$N$249                                )&gt;(NU$33-NV$33),(NU$33-Sheep!$R$352-Sheep!$N$249                                )&lt;=0),"WeanAlt1","")
&amp;                   IF(AND((NU$33-Sheep!$R$353-Sheep!$N$249                                )&gt;(NU$33-NV$33),(NU$33-Sheep!$R$353-Sheep!$N$249                                )&lt;=0),"WeanAlt2","")
&amp;IFERROR(IF(AND((NU$33-NU38                                                                                     )&gt;(NU$33-NV$33),(NU$33-NU38                                                                                     )&lt;=0),"Join-"    &amp;NU37,""),"")
&amp;IFERROR(IF(AND((NU$33-NU38-INDEX(Sheep!$V$358:$V$365,NU37,1))&gt;(NU$33-NV$33),(NU$33-NU38-INDEX(Sheep!$V$358:$V$365,NU37,1))&lt;=0),"Scan-"  &amp;NU37,""),"")
&amp;IFERROR(IF(AND((NU$33-NU38-150                                                                            )&gt;(NU$33-NV$33),(NU$33-NU38-150                                                                             )&lt;=0),"Birth-" &amp;NU37,""),"")
&amp;IFERROR(IF(AND((NU$33-NU38-150-Sheep!$R$351                                           )&gt;(NU$33-NV$33),(NU$33-NU38-150-Sheep!$R$351                                            )&lt;=0),"Wean-"&amp;NU37,""),"")
&amp;IFERROR(IF(AND((NU$33-NU38-150-Sheep!$R$352                                           )&gt;(NU$33-NV$33),(NU$33-NU38-150-Sheep!$R$352                                            )&lt;=0),"Alt1-"   &amp;NU37,""),"")
&amp;IFERROR(IF(AND((NU$33-NU38-150-Sheep!$R$353                                           )&gt;(NU$33-NV$33),(NU$33-NU38-150-Sheep!$R$353                                            )&lt;=0),"Alt2-"   &amp;NU37,""),"")</f>
        <v/>
      </c>
      <c r="NV39" s="274" t="str">
        <f xml:space="preserve">                    IF(AND((NV$33                                  -Sheep!$N$249                               )&gt;(NV$33-NW$33),(NV$33                                  -Sheep!$N$249                                )&lt;=0),"Born","")
&amp;                   IF(AND((NV$33-Sheep!$R$351-Sheep!$N$249                                )&gt;(NV$33-NW$33),(NV$33-Sheep!$R$351-Sheep!$N$249                                )&lt;=0),"WeanStd","")
&amp;                   IF(AND((NV$33-Sheep!$R$352-Sheep!$N$249                                )&gt;(NV$33-NW$33),(NV$33-Sheep!$R$352-Sheep!$N$249                                )&lt;=0),"WeanAlt1","")
&amp;                   IF(AND((NV$33-Sheep!$R$353-Sheep!$N$249                                )&gt;(NV$33-NW$33),(NV$33-Sheep!$R$353-Sheep!$N$249                                )&lt;=0),"WeanAlt2","")
&amp;IFERROR(IF(AND((NV$33-NV38                                                                                     )&gt;(NV$33-NW$33),(NV$33-NV38                                                                                     )&lt;=0),"Join-"    &amp;NV37,""),"")
&amp;IFERROR(IF(AND((NV$33-NV38-INDEX(Sheep!$V$358:$V$365,NV37,1))&gt;(NV$33-NW$33),(NV$33-NV38-INDEX(Sheep!$V$358:$V$365,NV37,1))&lt;=0),"Scan-"  &amp;NV37,""),"")
&amp;IFERROR(IF(AND((NV$33-NV38-150                                                                            )&gt;(NV$33-NW$33),(NV$33-NV38-150                                                                             )&lt;=0),"Birth-" &amp;NV37,""),"")
&amp;IFERROR(IF(AND((NV$33-NV38-150-Sheep!$R$351                                           )&gt;(NV$33-NW$33),(NV$33-NV38-150-Sheep!$R$351                                            )&lt;=0),"Wean-"&amp;NV37,""),"")
&amp;IFERROR(IF(AND((NV$33-NV38-150-Sheep!$R$352                                           )&gt;(NV$33-NW$33),(NV$33-NV38-150-Sheep!$R$352                                            )&lt;=0),"Alt1-"   &amp;NV37,""),"")
&amp;IFERROR(IF(AND((NV$33-NV38-150-Sheep!$R$353                                           )&gt;(NV$33-NW$33),(NV$33-NV38-150-Sheep!$R$353                                            )&lt;=0),"Alt2-"   &amp;NV37,""),"")</f>
        <v/>
      </c>
      <c r="NW39" s="274" t="str">
        <f xml:space="preserve">                    IF(AND((NW$33                                  -Sheep!$N$249                               )&gt;(NW$33-NX$33),(NW$33                                  -Sheep!$N$249                                )&lt;=0),"Born","")
&amp;                   IF(AND((NW$33-Sheep!$R$351-Sheep!$N$249                                )&gt;(NW$33-NX$33),(NW$33-Sheep!$R$351-Sheep!$N$249                                )&lt;=0),"WeanStd","")
&amp;                   IF(AND((NW$33-Sheep!$R$352-Sheep!$N$249                                )&gt;(NW$33-NX$33),(NW$33-Sheep!$R$352-Sheep!$N$249                                )&lt;=0),"WeanAlt1","")
&amp;                   IF(AND((NW$33-Sheep!$R$353-Sheep!$N$249                                )&gt;(NW$33-NX$33),(NW$33-Sheep!$R$353-Sheep!$N$249                                )&lt;=0),"WeanAlt2","")
&amp;IFERROR(IF(AND((NW$33-NW38                                                                                     )&gt;(NW$33-NX$33),(NW$33-NW38                                                                                     )&lt;=0),"Join-"    &amp;NW37,""),"")
&amp;IFERROR(IF(AND((NW$33-NW38-INDEX(Sheep!$V$358:$V$365,NW37,1))&gt;(NW$33-NX$33),(NW$33-NW38-INDEX(Sheep!$V$358:$V$365,NW37,1))&lt;=0),"Scan-"  &amp;NW37,""),"")
&amp;IFERROR(IF(AND((NW$33-NW38-150                                                                            )&gt;(NW$33-NX$33),(NW$33-NW38-150                                                                             )&lt;=0),"Birth-" &amp;NW37,""),"")
&amp;IFERROR(IF(AND((NW$33-NW38-150-Sheep!$R$351                                           )&gt;(NW$33-NX$33),(NW$33-NW38-150-Sheep!$R$351                                            )&lt;=0),"Wean-"&amp;NW37,""),"")
&amp;IFERROR(IF(AND((NW$33-NW38-150-Sheep!$R$352                                           )&gt;(NW$33-NX$33),(NW$33-NW38-150-Sheep!$R$352                                            )&lt;=0),"Alt1-"   &amp;NW37,""),"")
&amp;IFERROR(IF(AND((NW$33-NW38-150-Sheep!$R$353                                           )&gt;(NW$33-NX$33),(NW$33-NW38-150-Sheep!$R$353                                            )&lt;=0),"Alt2-"   &amp;NW37,""),"")</f>
        <v>Scan-7</v>
      </c>
      <c r="NX39" s="274" t="str">
        <f xml:space="preserve">                    IF(AND((NX$33                                  -Sheep!$N$249                               )&gt;(NX$33-NY$33),(NX$33                                  -Sheep!$N$249                                )&lt;=0),"Born","")
&amp;                   IF(AND((NX$33-Sheep!$R$351-Sheep!$N$249                                )&gt;(NX$33-NY$33),(NX$33-Sheep!$R$351-Sheep!$N$249                                )&lt;=0),"WeanStd","")
&amp;                   IF(AND((NX$33-Sheep!$R$352-Sheep!$N$249                                )&gt;(NX$33-NY$33),(NX$33-Sheep!$R$352-Sheep!$N$249                                )&lt;=0),"WeanAlt1","")
&amp;                   IF(AND((NX$33-Sheep!$R$353-Sheep!$N$249                                )&gt;(NX$33-NY$33),(NX$33-Sheep!$R$353-Sheep!$N$249                                )&lt;=0),"WeanAlt2","")
&amp;IFERROR(IF(AND((NX$33-NX38                                                                                     )&gt;(NX$33-NY$33),(NX$33-NX38                                                                                     )&lt;=0),"Join-"    &amp;NX37,""),"")
&amp;IFERROR(IF(AND((NX$33-NX38-INDEX(Sheep!$V$358:$V$365,NX37,1))&gt;(NX$33-NY$33),(NX$33-NX38-INDEX(Sheep!$V$358:$V$365,NX37,1))&lt;=0),"Scan-"  &amp;NX37,""),"")
&amp;IFERROR(IF(AND((NX$33-NX38-150                                                                            )&gt;(NX$33-NY$33),(NX$33-NX38-150                                                                             )&lt;=0),"Birth-" &amp;NX37,""),"")
&amp;IFERROR(IF(AND((NX$33-NX38-150-Sheep!$R$351                                           )&gt;(NX$33-NY$33),(NX$33-NX38-150-Sheep!$R$351                                            )&lt;=0),"Wean-"&amp;NX37,""),"")
&amp;IFERROR(IF(AND((NX$33-NX38-150-Sheep!$R$352                                           )&gt;(NX$33-NY$33),(NX$33-NX38-150-Sheep!$R$352                                            )&lt;=0),"Alt1-"   &amp;NX37,""),"")
&amp;IFERROR(IF(AND((NX$33-NX38-150-Sheep!$R$353                                           )&gt;(NX$33-NY$33),(NX$33-NX38-150-Sheep!$R$353                                            )&lt;=0),"Alt2-"   &amp;NX37,""),"")</f>
        <v/>
      </c>
      <c r="NY39" s="274" t="str">
        <f xml:space="preserve">                    IF(AND((NY$33                                  -Sheep!$N$249                               )&gt;(NY$33-NZ$33),(NY$33                                  -Sheep!$N$249                                )&lt;=0),"Born","")
&amp;                   IF(AND((NY$33-Sheep!$R$351-Sheep!$N$249                                )&gt;(NY$33-NZ$33),(NY$33-Sheep!$R$351-Sheep!$N$249                                )&lt;=0),"WeanStd","")
&amp;                   IF(AND((NY$33-Sheep!$R$352-Sheep!$N$249                                )&gt;(NY$33-NZ$33),(NY$33-Sheep!$R$352-Sheep!$N$249                                )&lt;=0),"WeanAlt1","")
&amp;                   IF(AND((NY$33-Sheep!$R$353-Sheep!$N$249                                )&gt;(NY$33-NZ$33),(NY$33-Sheep!$R$353-Sheep!$N$249                                )&lt;=0),"WeanAlt2","")
&amp;IFERROR(IF(AND((NY$33-NY38                                                                                     )&gt;(NY$33-NZ$33),(NY$33-NY38                                                                                     )&lt;=0),"Join-"    &amp;NY37,""),"")
&amp;IFERROR(IF(AND((NY$33-NY38-INDEX(Sheep!$V$358:$V$365,NY37,1))&gt;(NY$33-NZ$33),(NY$33-NY38-INDEX(Sheep!$V$358:$V$365,NY37,1))&lt;=0),"Scan-"  &amp;NY37,""),"")
&amp;IFERROR(IF(AND((NY$33-NY38-150                                                                            )&gt;(NY$33-NZ$33),(NY$33-NY38-150                                                                             )&lt;=0),"Birth-" &amp;NY37,""),"")
&amp;IFERROR(IF(AND((NY$33-NY38-150-Sheep!$R$351                                           )&gt;(NY$33-NZ$33),(NY$33-NY38-150-Sheep!$R$351                                            )&lt;=0),"Wean-"&amp;NY37,""),"")
&amp;IFERROR(IF(AND((NY$33-NY38-150-Sheep!$R$352                                           )&gt;(NY$33-NZ$33),(NY$33-NY38-150-Sheep!$R$352                                            )&lt;=0),"Alt1-"   &amp;NY37,""),"")
&amp;IFERROR(IF(AND((NY$33-NY38-150-Sheep!$R$353                                           )&gt;(NY$33-NZ$33),(NY$33-NY38-150-Sheep!$R$353                                            )&lt;=0),"Alt2-"   &amp;NY37,""),"")</f>
        <v/>
      </c>
      <c r="NZ39" s="274" t="str">
        <f xml:space="preserve">                    IF(AND((NZ$33                                  -Sheep!$N$249                               )&gt;(NZ$33-OA$33),(NZ$33                                  -Sheep!$N$249                                )&lt;=0),"Born","")
&amp;                   IF(AND((NZ$33-Sheep!$R$351-Sheep!$N$249                                )&gt;(NZ$33-OA$33),(NZ$33-Sheep!$R$351-Sheep!$N$249                                )&lt;=0),"WeanStd","")
&amp;                   IF(AND((NZ$33-Sheep!$R$352-Sheep!$N$249                                )&gt;(NZ$33-OA$33),(NZ$33-Sheep!$R$352-Sheep!$N$249                                )&lt;=0),"WeanAlt1","")
&amp;                   IF(AND((NZ$33-Sheep!$R$353-Sheep!$N$249                                )&gt;(NZ$33-OA$33),(NZ$33-Sheep!$R$353-Sheep!$N$249                                )&lt;=0),"WeanAlt2","")
&amp;IFERROR(IF(AND((NZ$33-NZ38                                                                                     )&gt;(NZ$33-OA$33),(NZ$33-NZ38                                                                                     )&lt;=0),"Join-"    &amp;NZ37,""),"")
&amp;IFERROR(IF(AND((NZ$33-NZ38-INDEX(Sheep!$V$358:$V$365,NZ37,1))&gt;(NZ$33-OA$33),(NZ$33-NZ38-INDEX(Sheep!$V$358:$V$365,NZ37,1))&lt;=0),"Scan-"  &amp;NZ37,""),"")
&amp;IFERROR(IF(AND((NZ$33-NZ38-150                                                                            )&gt;(NZ$33-OA$33),(NZ$33-NZ38-150                                                                             )&lt;=0),"Birth-" &amp;NZ37,""),"")
&amp;IFERROR(IF(AND((NZ$33-NZ38-150-Sheep!$R$351                                           )&gt;(NZ$33-OA$33),(NZ$33-NZ38-150-Sheep!$R$351                                            )&lt;=0),"Wean-"&amp;NZ37,""),"")
&amp;IFERROR(IF(AND((NZ$33-NZ38-150-Sheep!$R$352                                           )&gt;(NZ$33-OA$33),(NZ$33-NZ38-150-Sheep!$R$352                                            )&lt;=0),"Alt1-"   &amp;NZ37,""),"")
&amp;IFERROR(IF(AND((NZ$33-NZ38-150-Sheep!$R$353                                           )&gt;(NZ$33-OA$33),(NZ$33-NZ38-150-Sheep!$R$353                                            )&lt;=0),"Alt2-"   &amp;NZ37,""),"")</f>
        <v/>
      </c>
      <c r="OA39" s="274" t="str">
        <f xml:space="preserve">                    IF(AND((OA$33                                  -Sheep!$N$249                               )&gt;(OA$33-OB$33),(OA$33                                  -Sheep!$N$249                                )&lt;=0),"Born","")
&amp;                   IF(AND((OA$33-Sheep!$R$351-Sheep!$N$249                                )&gt;(OA$33-OB$33),(OA$33-Sheep!$R$351-Sheep!$N$249                                )&lt;=0),"WeanStd","")
&amp;                   IF(AND((OA$33-Sheep!$R$352-Sheep!$N$249                                )&gt;(OA$33-OB$33),(OA$33-Sheep!$R$352-Sheep!$N$249                                )&lt;=0),"WeanAlt1","")
&amp;                   IF(AND((OA$33-Sheep!$R$353-Sheep!$N$249                                )&gt;(OA$33-OB$33),(OA$33-Sheep!$R$353-Sheep!$N$249                                )&lt;=0),"WeanAlt2","")
&amp;IFERROR(IF(AND((OA$33-OA38                                                                                     )&gt;(OA$33-OB$33),(OA$33-OA38                                                                                     )&lt;=0),"Join-"    &amp;OA37,""),"")
&amp;IFERROR(IF(AND((OA$33-OA38-INDEX(Sheep!$V$358:$V$365,OA37,1))&gt;(OA$33-OB$33),(OA$33-OA38-INDEX(Sheep!$V$358:$V$365,OA37,1))&lt;=0),"Scan-"  &amp;OA37,""),"")
&amp;IFERROR(IF(AND((OA$33-OA38-150                                                                            )&gt;(OA$33-OB$33),(OA$33-OA38-150                                                                             )&lt;=0),"Birth-" &amp;OA37,""),"")
&amp;IFERROR(IF(AND((OA$33-OA38-150-Sheep!$R$351                                           )&gt;(OA$33-OB$33),(OA$33-OA38-150-Sheep!$R$351                                            )&lt;=0),"Wean-"&amp;OA37,""),"")
&amp;IFERROR(IF(AND((OA$33-OA38-150-Sheep!$R$352                                           )&gt;(OA$33-OB$33),(OA$33-OA38-150-Sheep!$R$352                                            )&lt;=0),"Alt1-"   &amp;OA37,""),"")
&amp;IFERROR(IF(AND((OA$33-OA38-150-Sheep!$R$353                                           )&gt;(OA$33-OB$33),(OA$33-OA38-150-Sheep!$R$353                                            )&lt;=0),"Alt2-"   &amp;OA37,""),"")</f>
        <v/>
      </c>
      <c r="OB39" s="274" t="str">
        <f xml:space="preserve">                    IF(AND((OB$33                                  -Sheep!$N$249                               )&gt;(OB$33-OC$33),(OB$33                                  -Sheep!$N$249                                )&lt;=0),"Born","")
&amp;                   IF(AND((OB$33-Sheep!$R$351-Sheep!$N$249                                )&gt;(OB$33-OC$33),(OB$33-Sheep!$R$351-Sheep!$N$249                                )&lt;=0),"WeanStd","")
&amp;                   IF(AND((OB$33-Sheep!$R$352-Sheep!$N$249                                )&gt;(OB$33-OC$33),(OB$33-Sheep!$R$352-Sheep!$N$249                                )&lt;=0),"WeanAlt1","")
&amp;                   IF(AND((OB$33-Sheep!$R$353-Sheep!$N$249                                )&gt;(OB$33-OC$33),(OB$33-Sheep!$R$353-Sheep!$N$249                                )&lt;=0),"WeanAlt2","")
&amp;IFERROR(IF(AND((OB$33-OB38                                                                                     )&gt;(OB$33-OC$33),(OB$33-OB38                                                                                     )&lt;=0),"Join-"    &amp;OB37,""),"")
&amp;IFERROR(IF(AND((OB$33-OB38-INDEX(Sheep!$V$358:$V$365,OB37,1))&gt;(OB$33-OC$33),(OB$33-OB38-INDEX(Sheep!$V$358:$V$365,OB37,1))&lt;=0),"Scan-"  &amp;OB37,""),"")
&amp;IFERROR(IF(AND((OB$33-OB38-150                                                                            )&gt;(OB$33-OC$33),(OB$33-OB38-150                                                                             )&lt;=0),"Birth-" &amp;OB37,""),"")
&amp;IFERROR(IF(AND((OB$33-OB38-150-Sheep!$R$351                                           )&gt;(OB$33-OC$33),(OB$33-OB38-150-Sheep!$R$351                                            )&lt;=0),"Wean-"&amp;OB37,""),"")
&amp;IFERROR(IF(AND((OB$33-OB38-150-Sheep!$R$352                                           )&gt;(OB$33-OC$33),(OB$33-OB38-150-Sheep!$R$352                                            )&lt;=0),"Alt1-"   &amp;OB37,""),"")
&amp;IFERROR(IF(AND((OB$33-OB38-150-Sheep!$R$353                                           )&gt;(OB$33-OC$33),(OB$33-OB38-150-Sheep!$R$353                                            )&lt;=0),"Alt2-"   &amp;OB37,""),"")</f>
        <v/>
      </c>
      <c r="OC39" s="274" t="str">
        <f xml:space="preserve">                    IF(AND((OC$33                                  -Sheep!$N$249                               )&gt;(OC$33-OD$33),(OC$33                                  -Sheep!$N$249                                )&lt;=0),"Born","")
&amp;                   IF(AND((OC$33-Sheep!$R$351-Sheep!$N$249                                )&gt;(OC$33-OD$33),(OC$33-Sheep!$R$351-Sheep!$N$249                                )&lt;=0),"WeanStd","")
&amp;                   IF(AND((OC$33-Sheep!$R$352-Sheep!$N$249                                )&gt;(OC$33-OD$33),(OC$33-Sheep!$R$352-Sheep!$N$249                                )&lt;=0),"WeanAlt1","")
&amp;                   IF(AND((OC$33-Sheep!$R$353-Sheep!$N$249                                )&gt;(OC$33-OD$33),(OC$33-Sheep!$R$353-Sheep!$N$249                                )&lt;=0),"WeanAlt2","")
&amp;IFERROR(IF(AND((OC$33-OC38                                                                                     )&gt;(OC$33-OD$33),(OC$33-OC38                                                                                     )&lt;=0),"Join-"    &amp;OC37,""),"")
&amp;IFERROR(IF(AND((OC$33-OC38-INDEX(Sheep!$V$358:$V$365,OC37,1))&gt;(OC$33-OD$33),(OC$33-OC38-INDEX(Sheep!$V$358:$V$365,OC37,1))&lt;=0),"Scan-"  &amp;OC37,""),"")
&amp;IFERROR(IF(AND((OC$33-OC38-150                                                                            )&gt;(OC$33-OD$33),(OC$33-OC38-150                                                                             )&lt;=0),"Birth-" &amp;OC37,""),"")
&amp;IFERROR(IF(AND((OC$33-OC38-150-Sheep!$R$351                                           )&gt;(OC$33-OD$33),(OC$33-OC38-150-Sheep!$R$351                                            )&lt;=0),"Wean-"&amp;OC37,""),"")
&amp;IFERROR(IF(AND((OC$33-OC38-150-Sheep!$R$352                                           )&gt;(OC$33-OD$33),(OC$33-OC38-150-Sheep!$R$352                                            )&lt;=0),"Alt1-"   &amp;OC37,""),"")
&amp;IFERROR(IF(AND((OC$33-OC38-150-Sheep!$R$353                                           )&gt;(OC$33-OD$33),(OC$33-OC38-150-Sheep!$R$353                                            )&lt;=0),"Alt2-"   &amp;OC37,""),"")</f>
        <v/>
      </c>
      <c r="OD39" s="274" t="str">
        <f xml:space="preserve">                    IF(AND((OD$33                                  -Sheep!$N$249                               )&gt;(OD$33-OE$33),(OD$33                                  -Sheep!$N$249                                )&lt;=0),"Born","")
&amp;                   IF(AND((OD$33-Sheep!$R$351-Sheep!$N$249                                )&gt;(OD$33-OE$33),(OD$33-Sheep!$R$351-Sheep!$N$249                                )&lt;=0),"WeanStd","")
&amp;                   IF(AND((OD$33-Sheep!$R$352-Sheep!$N$249                                )&gt;(OD$33-OE$33),(OD$33-Sheep!$R$352-Sheep!$N$249                                )&lt;=0),"WeanAlt1","")
&amp;                   IF(AND((OD$33-Sheep!$R$353-Sheep!$N$249                                )&gt;(OD$33-OE$33),(OD$33-Sheep!$R$353-Sheep!$N$249                                )&lt;=0),"WeanAlt2","")
&amp;IFERROR(IF(AND((OD$33-OD38                                                                                     )&gt;(OD$33-OE$33),(OD$33-OD38                                                                                     )&lt;=0),"Join-"    &amp;OD37,""),"")
&amp;IFERROR(IF(AND((OD$33-OD38-INDEX(Sheep!$V$358:$V$365,OD37,1))&gt;(OD$33-OE$33),(OD$33-OD38-INDEX(Sheep!$V$358:$V$365,OD37,1))&lt;=0),"Scan-"  &amp;OD37,""),"")
&amp;IFERROR(IF(AND((OD$33-OD38-150                                                                            )&gt;(OD$33-OE$33),(OD$33-OD38-150                                                                             )&lt;=0),"Birth-" &amp;OD37,""),"")
&amp;IFERROR(IF(AND((OD$33-OD38-150-Sheep!$R$351                                           )&gt;(OD$33-OE$33),(OD$33-OD38-150-Sheep!$R$351                                            )&lt;=0),"Wean-"&amp;OD37,""),"")
&amp;IFERROR(IF(AND((OD$33-OD38-150-Sheep!$R$352                                           )&gt;(OD$33-OE$33),(OD$33-OD38-150-Sheep!$R$352                                            )&lt;=0),"Alt1-"   &amp;OD37,""),"")
&amp;IFERROR(IF(AND((OD$33-OD38-150-Sheep!$R$353                                           )&gt;(OD$33-OE$33),(OD$33-OD38-150-Sheep!$R$353                                            )&lt;=0),"Alt2-"   &amp;OD37,""),"")</f>
        <v/>
      </c>
      <c r="OE39" s="274" t="str">
        <f xml:space="preserve">                    IF(AND((OE$33                                  -Sheep!$N$249                               )&gt;(OE$33-OF$33),(OE$33                                  -Sheep!$N$249                                )&lt;=0),"Born","")
&amp;                   IF(AND((OE$33-Sheep!$R$351-Sheep!$N$249                                )&gt;(OE$33-OF$33),(OE$33-Sheep!$R$351-Sheep!$N$249                                )&lt;=0),"WeanStd","")
&amp;                   IF(AND((OE$33-Sheep!$R$352-Sheep!$N$249                                )&gt;(OE$33-OF$33),(OE$33-Sheep!$R$352-Sheep!$N$249                                )&lt;=0),"WeanAlt1","")
&amp;                   IF(AND((OE$33-Sheep!$R$353-Sheep!$N$249                                )&gt;(OE$33-OF$33),(OE$33-Sheep!$R$353-Sheep!$N$249                                )&lt;=0),"WeanAlt2","")
&amp;IFERROR(IF(AND((OE$33-OE38                                                                                     )&gt;(OE$33-OF$33),(OE$33-OE38                                                                                     )&lt;=0),"Join-"    &amp;OE37,""),"")
&amp;IFERROR(IF(AND((OE$33-OE38-INDEX(Sheep!$V$358:$V$365,OE37,1))&gt;(OE$33-OF$33),(OE$33-OE38-INDEX(Sheep!$V$358:$V$365,OE37,1))&lt;=0),"Scan-"  &amp;OE37,""),"")
&amp;IFERROR(IF(AND((OE$33-OE38-150                                                                            )&gt;(OE$33-OF$33),(OE$33-OE38-150                                                                             )&lt;=0),"Birth-" &amp;OE37,""),"")
&amp;IFERROR(IF(AND((OE$33-OE38-150-Sheep!$R$351                                           )&gt;(OE$33-OF$33),(OE$33-OE38-150-Sheep!$R$351                                            )&lt;=0),"Wean-"&amp;OE37,""),"")
&amp;IFERROR(IF(AND((OE$33-OE38-150-Sheep!$R$352                                           )&gt;(OE$33-OF$33),(OE$33-OE38-150-Sheep!$R$352                                            )&lt;=0),"Alt1-"   &amp;OE37,""),"")
&amp;IFERROR(IF(AND((OE$33-OE38-150-Sheep!$R$353                                           )&gt;(OE$33-OF$33),(OE$33-OE38-150-Sheep!$R$353                                            )&lt;=0),"Alt2-"   &amp;OE37,""),"")</f>
        <v/>
      </c>
      <c r="OF39" s="274" t="str">
        <f xml:space="preserve">                    IF(AND((OF$33                                  -Sheep!$N$249                               )&gt;(OF$33-OG$33),(OF$33                                  -Sheep!$N$249                                )&lt;=0),"Born","")
&amp;                   IF(AND((OF$33-Sheep!$R$351-Sheep!$N$249                                )&gt;(OF$33-OG$33),(OF$33-Sheep!$R$351-Sheep!$N$249                                )&lt;=0),"WeanStd","")
&amp;                   IF(AND((OF$33-Sheep!$R$352-Sheep!$N$249                                )&gt;(OF$33-OG$33),(OF$33-Sheep!$R$352-Sheep!$N$249                                )&lt;=0),"WeanAlt1","")
&amp;                   IF(AND((OF$33-Sheep!$R$353-Sheep!$N$249                                )&gt;(OF$33-OG$33),(OF$33-Sheep!$R$353-Sheep!$N$249                                )&lt;=0),"WeanAlt2","")
&amp;IFERROR(IF(AND((OF$33-OF38                                                                                     )&gt;(OF$33-OG$33),(OF$33-OF38                                                                                     )&lt;=0),"Join-"    &amp;OF37,""),"")
&amp;IFERROR(IF(AND((OF$33-OF38-INDEX(Sheep!$V$358:$V$365,OF37,1))&gt;(OF$33-OG$33),(OF$33-OF38-INDEX(Sheep!$V$358:$V$365,OF37,1))&lt;=0),"Scan-"  &amp;OF37,""),"")
&amp;IFERROR(IF(AND((OF$33-OF38-150                                                                            )&gt;(OF$33-OG$33),(OF$33-OF38-150                                                                             )&lt;=0),"Birth-" &amp;OF37,""),"")
&amp;IFERROR(IF(AND((OF$33-OF38-150-Sheep!$R$351                                           )&gt;(OF$33-OG$33),(OF$33-OF38-150-Sheep!$R$351                                            )&lt;=0),"Wean-"&amp;OF37,""),"")
&amp;IFERROR(IF(AND((OF$33-OF38-150-Sheep!$R$352                                           )&gt;(OF$33-OG$33),(OF$33-OF38-150-Sheep!$R$352                                            )&lt;=0),"Alt1-"   &amp;OF37,""),"")
&amp;IFERROR(IF(AND((OF$33-OF38-150-Sheep!$R$353                                           )&gt;(OF$33-OG$33),(OF$33-OF38-150-Sheep!$R$353                                            )&lt;=0),"Alt2-"   &amp;OF37,""),"")</f>
        <v/>
      </c>
      <c r="OG39" s="274" t="str">
        <f xml:space="preserve">                    IF(AND((OG$33                                  -Sheep!$N$249                               )&gt;(OG$33-OH$33),(OG$33                                  -Sheep!$N$249                                )&lt;=0),"Born","")
&amp;                   IF(AND((OG$33-Sheep!$R$351-Sheep!$N$249                                )&gt;(OG$33-OH$33),(OG$33-Sheep!$R$351-Sheep!$N$249                                )&lt;=0),"WeanStd","")
&amp;                   IF(AND((OG$33-Sheep!$R$352-Sheep!$N$249                                )&gt;(OG$33-OH$33),(OG$33-Sheep!$R$352-Sheep!$N$249                                )&lt;=0),"WeanAlt1","")
&amp;                   IF(AND((OG$33-Sheep!$R$353-Sheep!$N$249                                )&gt;(OG$33-OH$33),(OG$33-Sheep!$R$353-Sheep!$N$249                                )&lt;=0),"WeanAlt2","")
&amp;IFERROR(IF(AND((OG$33-OG38                                                                                     )&gt;(OG$33-OH$33),(OG$33-OG38                                                                                     )&lt;=0),"Join-"    &amp;OG37,""),"")
&amp;IFERROR(IF(AND((OG$33-OG38-INDEX(Sheep!$V$358:$V$365,OG37,1))&gt;(OG$33-OH$33),(OG$33-OG38-INDEX(Sheep!$V$358:$V$365,OG37,1))&lt;=0),"Scan-"  &amp;OG37,""),"")
&amp;IFERROR(IF(AND((OG$33-OG38-150                                                                            )&gt;(OG$33-OH$33),(OG$33-OG38-150                                                                             )&lt;=0),"Birth-" &amp;OG37,""),"")
&amp;IFERROR(IF(AND((OG$33-OG38-150-Sheep!$R$351                                           )&gt;(OG$33-OH$33),(OG$33-OG38-150-Sheep!$R$351                                            )&lt;=0),"Wean-"&amp;OG37,""),"")
&amp;IFERROR(IF(AND((OG$33-OG38-150-Sheep!$R$352                                           )&gt;(OG$33-OH$33),(OG$33-OG38-150-Sheep!$R$352                                            )&lt;=0),"Alt1-"   &amp;OG37,""),"")
&amp;IFERROR(IF(AND((OG$33-OG38-150-Sheep!$R$353                                           )&gt;(OG$33-OH$33),(OG$33-OG38-150-Sheep!$R$353                                            )&lt;=0),"Alt2-"   &amp;OG37,""),"")</f>
        <v/>
      </c>
      <c r="OH39" s="274" t="str">
        <f xml:space="preserve">                    IF(AND((OH$33                                  -Sheep!$N$249                               )&gt;(OH$33-OI$33),(OH$33                                  -Sheep!$N$249                                )&lt;=0),"Born","")
&amp;                   IF(AND((OH$33-Sheep!$R$351-Sheep!$N$249                                )&gt;(OH$33-OI$33),(OH$33-Sheep!$R$351-Sheep!$N$249                                )&lt;=0),"WeanStd","")
&amp;                   IF(AND((OH$33-Sheep!$R$352-Sheep!$N$249                                )&gt;(OH$33-OI$33),(OH$33-Sheep!$R$352-Sheep!$N$249                                )&lt;=0),"WeanAlt1","")
&amp;                   IF(AND((OH$33-Sheep!$R$353-Sheep!$N$249                                )&gt;(OH$33-OI$33),(OH$33-Sheep!$R$353-Sheep!$N$249                                )&lt;=0),"WeanAlt2","")
&amp;IFERROR(IF(AND((OH$33-OH38                                                                                     )&gt;(OH$33-OI$33),(OH$33-OH38                                                                                     )&lt;=0),"Join-"    &amp;OH37,""),"")
&amp;IFERROR(IF(AND((OH$33-OH38-INDEX(Sheep!$V$358:$V$365,OH37,1))&gt;(OH$33-OI$33),(OH$33-OH38-INDEX(Sheep!$V$358:$V$365,OH37,1))&lt;=0),"Scan-"  &amp;OH37,""),"")
&amp;IFERROR(IF(AND((OH$33-OH38-150                                                                            )&gt;(OH$33-OI$33),(OH$33-OH38-150                                                                             )&lt;=0),"Birth-" &amp;OH37,""),"")
&amp;IFERROR(IF(AND((OH$33-OH38-150-Sheep!$R$351                                           )&gt;(OH$33-OI$33),(OH$33-OH38-150-Sheep!$R$351                                            )&lt;=0),"Wean-"&amp;OH37,""),"")
&amp;IFERROR(IF(AND((OH$33-OH38-150-Sheep!$R$352                                           )&gt;(OH$33-OI$33),(OH$33-OH38-150-Sheep!$R$352                                            )&lt;=0),"Alt1-"   &amp;OH37,""),"")
&amp;IFERROR(IF(AND((OH$33-OH38-150-Sheep!$R$353                                           )&gt;(OH$33-OI$33),(OH$33-OH38-150-Sheep!$R$353                                            )&lt;=0),"Alt2-"   &amp;OH37,""),"")</f>
        <v/>
      </c>
      <c r="OI39" s="274" t="str">
        <f xml:space="preserve">                    IF(AND((OI$33                                  -Sheep!$N$249                               )&gt;(OI$33-OJ$33),(OI$33                                  -Sheep!$N$249                                )&lt;=0),"Born","")
&amp;                   IF(AND((OI$33-Sheep!$R$351-Sheep!$N$249                                )&gt;(OI$33-OJ$33),(OI$33-Sheep!$R$351-Sheep!$N$249                                )&lt;=0),"WeanStd","")
&amp;                   IF(AND((OI$33-Sheep!$R$352-Sheep!$N$249                                )&gt;(OI$33-OJ$33),(OI$33-Sheep!$R$352-Sheep!$N$249                                )&lt;=0),"WeanAlt1","")
&amp;                   IF(AND((OI$33-Sheep!$R$353-Sheep!$N$249                                )&gt;(OI$33-OJ$33),(OI$33-Sheep!$R$353-Sheep!$N$249                                )&lt;=0),"WeanAlt2","")
&amp;IFERROR(IF(AND((OI$33-OI38                                                                                     )&gt;(OI$33-OJ$33),(OI$33-OI38                                                                                     )&lt;=0),"Join-"    &amp;OI37,""),"")
&amp;IFERROR(IF(AND((OI$33-OI38-INDEX(Sheep!$V$358:$V$365,OI37,1))&gt;(OI$33-OJ$33),(OI$33-OI38-INDEX(Sheep!$V$358:$V$365,OI37,1))&lt;=0),"Scan-"  &amp;OI37,""),"")
&amp;IFERROR(IF(AND((OI$33-OI38-150                                                                            )&gt;(OI$33-OJ$33),(OI$33-OI38-150                                                                             )&lt;=0),"Birth-" &amp;OI37,""),"")
&amp;IFERROR(IF(AND((OI$33-OI38-150-Sheep!$R$351                                           )&gt;(OI$33-OJ$33),(OI$33-OI38-150-Sheep!$R$351                                            )&lt;=0),"Wean-"&amp;OI37,""),"")
&amp;IFERROR(IF(AND((OI$33-OI38-150-Sheep!$R$352                                           )&gt;(OI$33-OJ$33),(OI$33-OI38-150-Sheep!$R$352                                            )&lt;=0),"Alt1-"   &amp;OI37,""),"")
&amp;IFERROR(IF(AND((OI$33-OI38-150-Sheep!$R$353                                           )&gt;(OI$33-OJ$33),(OI$33-OI38-150-Sheep!$R$353                                            )&lt;=0),"Alt2-"   &amp;OI37,""),"")</f>
        <v>Birth-7</v>
      </c>
      <c r="OJ39" s="274" t="str">
        <f xml:space="preserve">                    IF(AND((OJ$33                                  -Sheep!$N$249                               )&gt;(OJ$33-OK$33),(OJ$33                                  -Sheep!$N$249                                )&lt;=0),"Born","")
&amp;                   IF(AND((OJ$33-Sheep!$R$351-Sheep!$N$249                                )&gt;(OJ$33-OK$33),(OJ$33-Sheep!$R$351-Sheep!$N$249                                )&lt;=0),"WeanStd","")
&amp;                   IF(AND((OJ$33-Sheep!$R$352-Sheep!$N$249                                )&gt;(OJ$33-OK$33),(OJ$33-Sheep!$R$352-Sheep!$N$249                                )&lt;=0),"WeanAlt1","")
&amp;                   IF(AND((OJ$33-Sheep!$R$353-Sheep!$N$249                                )&gt;(OJ$33-OK$33),(OJ$33-Sheep!$R$353-Sheep!$N$249                                )&lt;=0),"WeanAlt2","")
&amp;IFERROR(IF(AND((OJ$33-OJ38                                                                                     )&gt;(OJ$33-OK$33),(OJ$33-OJ38                                                                                     )&lt;=0),"Join-"    &amp;OJ37,""),"")
&amp;IFERROR(IF(AND((OJ$33-OJ38-INDEX(Sheep!$V$358:$V$365,OJ37,1))&gt;(OJ$33-OK$33),(OJ$33-OJ38-INDEX(Sheep!$V$358:$V$365,OJ37,1))&lt;=0),"Scan-"  &amp;OJ37,""),"")
&amp;IFERROR(IF(AND((OJ$33-OJ38-150                                                                            )&gt;(OJ$33-OK$33),(OJ$33-OJ38-150                                                                             )&lt;=0),"Birth-" &amp;OJ37,""),"")
&amp;IFERROR(IF(AND((OJ$33-OJ38-150-Sheep!$R$351                                           )&gt;(OJ$33-OK$33),(OJ$33-OJ38-150-Sheep!$R$351                                            )&lt;=0),"Wean-"&amp;OJ37,""),"")
&amp;IFERROR(IF(AND((OJ$33-OJ38-150-Sheep!$R$352                                           )&gt;(OJ$33-OK$33),(OJ$33-OJ38-150-Sheep!$R$352                                            )&lt;=0),"Alt1-"   &amp;OJ37,""),"")
&amp;IFERROR(IF(AND((OJ$33-OJ38-150-Sheep!$R$353                                           )&gt;(OJ$33-OK$33),(OJ$33-OJ38-150-Sheep!$R$353                                            )&lt;=0),"Alt2-"   &amp;OJ37,""),"")</f>
        <v/>
      </c>
      <c r="OK39" s="274" t="str">
        <f xml:space="preserve">                    IF(AND((OK$33                                  -Sheep!$N$249                               )&gt;(OK$33-OL$33),(OK$33                                  -Sheep!$N$249                                )&lt;=0),"Born","")
&amp;                   IF(AND((OK$33-Sheep!$R$351-Sheep!$N$249                                )&gt;(OK$33-OL$33),(OK$33-Sheep!$R$351-Sheep!$N$249                                )&lt;=0),"WeanStd","")
&amp;                   IF(AND((OK$33-Sheep!$R$352-Sheep!$N$249                                )&gt;(OK$33-OL$33),(OK$33-Sheep!$R$352-Sheep!$N$249                                )&lt;=0),"WeanAlt1","")
&amp;                   IF(AND((OK$33-Sheep!$R$353-Sheep!$N$249                                )&gt;(OK$33-OL$33),(OK$33-Sheep!$R$353-Sheep!$N$249                                )&lt;=0),"WeanAlt2","")
&amp;IFERROR(IF(AND((OK$33-OK38                                                                                     )&gt;(OK$33-OL$33),(OK$33-OK38                                                                                     )&lt;=0),"Join-"    &amp;OK37,""),"")
&amp;IFERROR(IF(AND((OK$33-OK38-INDEX(Sheep!$V$358:$V$365,OK37,1))&gt;(OK$33-OL$33),(OK$33-OK38-INDEX(Sheep!$V$358:$V$365,OK37,1))&lt;=0),"Scan-"  &amp;OK37,""),"")
&amp;IFERROR(IF(AND((OK$33-OK38-150                                                                            )&gt;(OK$33-OL$33),(OK$33-OK38-150                                                                             )&lt;=0),"Birth-" &amp;OK37,""),"")
&amp;IFERROR(IF(AND((OK$33-OK38-150-Sheep!$R$351                                           )&gt;(OK$33-OL$33),(OK$33-OK38-150-Sheep!$R$351                                            )&lt;=0),"Wean-"&amp;OK37,""),"")
&amp;IFERROR(IF(AND((OK$33-OK38-150-Sheep!$R$352                                           )&gt;(OK$33-OL$33),(OK$33-OK38-150-Sheep!$R$352                                            )&lt;=0),"Alt1-"   &amp;OK37,""),"")
&amp;IFERROR(IF(AND((OK$33-OK38-150-Sheep!$R$353                                           )&gt;(OK$33-OL$33),(OK$33-OK38-150-Sheep!$R$353                                            )&lt;=0),"Alt2-"   &amp;OK37,""),"")</f>
        <v/>
      </c>
      <c r="OL39" s="274" t="str">
        <f xml:space="preserve">                    IF(AND((OL$33                                  -Sheep!$N$249                               )&gt;(OL$33-OM$33),(OL$33                                  -Sheep!$N$249                                )&lt;=0),"Born","")
&amp;                   IF(AND((OL$33-Sheep!$R$351-Sheep!$N$249                                )&gt;(OL$33-OM$33),(OL$33-Sheep!$R$351-Sheep!$N$249                                )&lt;=0),"WeanStd","")
&amp;                   IF(AND((OL$33-Sheep!$R$352-Sheep!$N$249                                )&gt;(OL$33-OM$33),(OL$33-Sheep!$R$352-Sheep!$N$249                                )&lt;=0),"WeanAlt1","")
&amp;                   IF(AND((OL$33-Sheep!$R$353-Sheep!$N$249                                )&gt;(OL$33-OM$33),(OL$33-Sheep!$R$353-Sheep!$N$249                                )&lt;=0),"WeanAlt2","")
&amp;IFERROR(IF(AND((OL$33-OL38                                                                                     )&gt;(OL$33-OM$33),(OL$33-OL38                                                                                     )&lt;=0),"Join-"    &amp;OL37,""),"")
&amp;IFERROR(IF(AND((OL$33-OL38-INDEX(Sheep!$V$358:$V$365,OL37,1))&gt;(OL$33-OM$33),(OL$33-OL38-INDEX(Sheep!$V$358:$V$365,OL37,1))&lt;=0),"Scan-"  &amp;OL37,""),"")
&amp;IFERROR(IF(AND((OL$33-OL38-150                                                                            )&gt;(OL$33-OM$33),(OL$33-OL38-150                                                                             )&lt;=0),"Birth-" &amp;OL37,""),"")
&amp;IFERROR(IF(AND((OL$33-OL38-150-Sheep!$R$351                                           )&gt;(OL$33-OM$33),(OL$33-OL38-150-Sheep!$R$351                                            )&lt;=0),"Wean-"&amp;OL37,""),"")
&amp;IFERROR(IF(AND((OL$33-OL38-150-Sheep!$R$352                                           )&gt;(OL$33-OM$33),(OL$33-OL38-150-Sheep!$R$352                                            )&lt;=0),"Alt1-"   &amp;OL37,""),"")
&amp;IFERROR(IF(AND((OL$33-OL38-150-Sheep!$R$353                                           )&gt;(OL$33-OM$33),(OL$33-OL38-150-Sheep!$R$353                                            )&lt;=0),"Alt2-"   &amp;OL37,""),"")</f>
        <v/>
      </c>
      <c r="OM39" s="274" t="str">
        <f xml:space="preserve">                    IF(AND((OM$33                                  -Sheep!$N$249                               )&gt;(OM$33-ON$33),(OM$33                                  -Sheep!$N$249                                )&lt;=0),"Born","")
&amp;                   IF(AND((OM$33-Sheep!$R$351-Sheep!$N$249                                )&gt;(OM$33-ON$33),(OM$33-Sheep!$R$351-Sheep!$N$249                                )&lt;=0),"WeanStd","")
&amp;                   IF(AND((OM$33-Sheep!$R$352-Sheep!$N$249                                )&gt;(OM$33-ON$33),(OM$33-Sheep!$R$352-Sheep!$N$249                                )&lt;=0),"WeanAlt1","")
&amp;                   IF(AND((OM$33-Sheep!$R$353-Sheep!$N$249                                )&gt;(OM$33-ON$33),(OM$33-Sheep!$R$353-Sheep!$N$249                                )&lt;=0),"WeanAlt2","")
&amp;IFERROR(IF(AND((OM$33-OM38                                                                                     )&gt;(OM$33-ON$33),(OM$33-OM38                                                                                     )&lt;=0),"Join-"    &amp;OM37,""),"")
&amp;IFERROR(IF(AND((OM$33-OM38-INDEX(Sheep!$V$358:$V$365,OM37,1))&gt;(OM$33-ON$33),(OM$33-OM38-INDEX(Sheep!$V$358:$V$365,OM37,1))&lt;=0),"Scan-"  &amp;OM37,""),"")
&amp;IFERROR(IF(AND((OM$33-OM38-150                                                                            )&gt;(OM$33-ON$33),(OM$33-OM38-150                                                                             )&lt;=0),"Birth-" &amp;OM37,""),"")
&amp;IFERROR(IF(AND((OM$33-OM38-150-Sheep!$R$351                                           )&gt;(OM$33-ON$33),(OM$33-OM38-150-Sheep!$R$351                                            )&lt;=0),"Wean-"&amp;OM37,""),"")
&amp;IFERROR(IF(AND((OM$33-OM38-150-Sheep!$R$352                                           )&gt;(OM$33-ON$33),(OM$33-OM38-150-Sheep!$R$352                                            )&lt;=0),"Alt1-"   &amp;OM37,""),"")
&amp;IFERROR(IF(AND((OM$33-OM38-150-Sheep!$R$353                                           )&gt;(OM$33-ON$33),(OM$33-OM38-150-Sheep!$R$353                                            )&lt;=0),"Alt2-"   &amp;OM37,""),"")</f>
        <v/>
      </c>
      <c r="ON39" s="274" t="str">
        <f xml:space="preserve">                    IF(AND((ON$33                                  -Sheep!$N$249                               )&gt;(ON$33-OO$33),(ON$33                                  -Sheep!$N$249                                )&lt;=0),"Born","")
&amp;                   IF(AND((ON$33-Sheep!$R$351-Sheep!$N$249                                )&gt;(ON$33-OO$33),(ON$33-Sheep!$R$351-Sheep!$N$249                                )&lt;=0),"WeanStd","")
&amp;                   IF(AND((ON$33-Sheep!$R$352-Sheep!$N$249                                )&gt;(ON$33-OO$33),(ON$33-Sheep!$R$352-Sheep!$N$249                                )&lt;=0),"WeanAlt1","")
&amp;                   IF(AND((ON$33-Sheep!$R$353-Sheep!$N$249                                )&gt;(ON$33-OO$33),(ON$33-Sheep!$R$353-Sheep!$N$249                                )&lt;=0),"WeanAlt2","")
&amp;IFERROR(IF(AND((ON$33-ON38                                                                                     )&gt;(ON$33-OO$33),(ON$33-ON38                                                                                     )&lt;=0),"Join-"    &amp;ON37,""),"")
&amp;IFERROR(IF(AND((ON$33-ON38-INDEX(Sheep!$V$358:$V$365,ON37,1))&gt;(ON$33-OO$33),(ON$33-ON38-INDEX(Sheep!$V$358:$V$365,ON37,1))&lt;=0),"Scan-"  &amp;ON37,""),"")
&amp;IFERROR(IF(AND((ON$33-ON38-150                                                                            )&gt;(ON$33-OO$33),(ON$33-ON38-150                                                                             )&lt;=0),"Birth-" &amp;ON37,""),"")
&amp;IFERROR(IF(AND((ON$33-ON38-150-Sheep!$R$351                                           )&gt;(ON$33-OO$33),(ON$33-ON38-150-Sheep!$R$351                                            )&lt;=0),"Wean-"&amp;ON37,""),"")
&amp;IFERROR(IF(AND((ON$33-ON38-150-Sheep!$R$352                                           )&gt;(ON$33-OO$33),(ON$33-ON38-150-Sheep!$R$352                                            )&lt;=0),"Alt1-"   &amp;ON37,""),"")
&amp;IFERROR(IF(AND((ON$33-ON38-150-Sheep!$R$353                                           )&gt;(ON$33-OO$33),(ON$33-ON38-150-Sheep!$R$353                                            )&lt;=0),"Alt2-"   &amp;ON37,""),"")</f>
        <v/>
      </c>
      <c r="OO39" s="274" t="str">
        <f xml:space="preserve">                    IF(AND((OO$33                                  -Sheep!$N$249                               )&gt;(OO$33-OP$33),(OO$33                                  -Sheep!$N$249                                )&lt;=0),"Born","")
&amp;                   IF(AND((OO$33-Sheep!$R$351-Sheep!$N$249                                )&gt;(OO$33-OP$33),(OO$33-Sheep!$R$351-Sheep!$N$249                                )&lt;=0),"WeanStd","")
&amp;                   IF(AND((OO$33-Sheep!$R$352-Sheep!$N$249                                )&gt;(OO$33-OP$33),(OO$33-Sheep!$R$352-Sheep!$N$249                                )&lt;=0),"WeanAlt1","")
&amp;                   IF(AND((OO$33-Sheep!$R$353-Sheep!$N$249                                )&gt;(OO$33-OP$33),(OO$33-Sheep!$R$353-Sheep!$N$249                                )&lt;=0),"WeanAlt2","")
&amp;IFERROR(IF(AND((OO$33-OO38                                                                                     )&gt;(OO$33-OP$33),(OO$33-OO38                                                                                     )&lt;=0),"Join-"    &amp;OO37,""),"")
&amp;IFERROR(IF(AND((OO$33-OO38-INDEX(Sheep!$V$358:$V$365,OO37,1))&gt;(OO$33-OP$33),(OO$33-OO38-INDEX(Sheep!$V$358:$V$365,OO37,1))&lt;=0),"Scan-"  &amp;OO37,""),"")
&amp;IFERROR(IF(AND((OO$33-OO38-150                                                                            )&gt;(OO$33-OP$33),(OO$33-OO38-150                                                                             )&lt;=0),"Birth-" &amp;OO37,""),"")
&amp;IFERROR(IF(AND((OO$33-OO38-150-Sheep!$R$351                                           )&gt;(OO$33-OP$33),(OO$33-OO38-150-Sheep!$R$351                                            )&lt;=0),"Wean-"&amp;OO37,""),"")
&amp;IFERROR(IF(AND((OO$33-OO38-150-Sheep!$R$352                                           )&gt;(OO$33-OP$33),(OO$33-OO38-150-Sheep!$R$352                                            )&lt;=0),"Alt1-"   &amp;OO37,""),"")
&amp;IFERROR(IF(AND((OO$33-OO38-150-Sheep!$R$353                                           )&gt;(OO$33-OP$33),(OO$33-OO38-150-Sheep!$R$353                                            )&lt;=0),"Alt2-"   &amp;OO37,""),"")</f>
        <v/>
      </c>
      <c r="OP39" s="274" t="str">
        <f xml:space="preserve">                    IF(AND((OP$33                                  -Sheep!$N$249                               )&gt;(OP$33-OQ$33),(OP$33                                  -Sheep!$N$249                                )&lt;=0),"Born","")
&amp;                   IF(AND((OP$33-Sheep!$R$351-Sheep!$N$249                                )&gt;(OP$33-OQ$33),(OP$33-Sheep!$R$351-Sheep!$N$249                                )&lt;=0),"WeanStd","")
&amp;                   IF(AND((OP$33-Sheep!$R$352-Sheep!$N$249                                )&gt;(OP$33-OQ$33),(OP$33-Sheep!$R$352-Sheep!$N$249                                )&lt;=0),"WeanAlt1","")
&amp;                   IF(AND((OP$33-Sheep!$R$353-Sheep!$N$249                                )&gt;(OP$33-OQ$33),(OP$33-Sheep!$R$353-Sheep!$N$249                                )&lt;=0),"WeanAlt2","")
&amp;IFERROR(IF(AND((OP$33-OP38                                                                                     )&gt;(OP$33-OQ$33),(OP$33-OP38                                                                                     )&lt;=0),"Join-"    &amp;OP37,""),"")
&amp;IFERROR(IF(AND((OP$33-OP38-INDEX(Sheep!$V$358:$V$365,OP37,1))&gt;(OP$33-OQ$33),(OP$33-OP38-INDEX(Sheep!$V$358:$V$365,OP37,1))&lt;=0),"Scan-"  &amp;OP37,""),"")
&amp;IFERROR(IF(AND((OP$33-OP38-150                                                                            )&gt;(OP$33-OQ$33),(OP$33-OP38-150                                                                             )&lt;=0),"Birth-" &amp;OP37,""),"")
&amp;IFERROR(IF(AND((OP$33-OP38-150-Sheep!$R$351                                           )&gt;(OP$33-OQ$33),(OP$33-OP38-150-Sheep!$R$351                                            )&lt;=0),"Wean-"&amp;OP37,""),"")
&amp;IFERROR(IF(AND((OP$33-OP38-150-Sheep!$R$352                                           )&gt;(OP$33-OQ$33),(OP$33-OP38-150-Sheep!$R$352                                            )&lt;=0),"Alt1-"   &amp;OP37,""),"")
&amp;IFERROR(IF(AND((OP$33-OP38-150-Sheep!$R$353                                           )&gt;(OP$33-OQ$33),(OP$33-OP38-150-Sheep!$R$353                                            )&lt;=0),"Alt2-"   &amp;OP37,""),"")</f>
        <v/>
      </c>
      <c r="OQ39" s="274" t="str">
        <f xml:space="preserve">                    IF(AND((OQ$33                                  -Sheep!$N$249                               )&gt;(OQ$33-OR$33),(OQ$33                                  -Sheep!$N$249                                )&lt;=0),"Born","")
&amp;                   IF(AND((OQ$33-Sheep!$R$351-Sheep!$N$249                                )&gt;(OQ$33-OR$33),(OQ$33-Sheep!$R$351-Sheep!$N$249                                )&lt;=0),"WeanStd","")
&amp;                   IF(AND((OQ$33-Sheep!$R$352-Sheep!$N$249                                )&gt;(OQ$33-OR$33),(OQ$33-Sheep!$R$352-Sheep!$N$249                                )&lt;=0),"WeanAlt1","")
&amp;                   IF(AND((OQ$33-Sheep!$R$353-Sheep!$N$249                                )&gt;(OQ$33-OR$33),(OQ$33-Sheep!$R$353-Sheep!$N$249                                )&lt;=0),"WeanAlt2","")
&amp;IFERROR(IF(AND((OQ$33-OQ38                                                                                     )&gt;(OQ$33-OR$33),(OQ$33-OQ38                                                                                     )&lt;=0),"Join-"    &amp;OQ37,""),"")
&amp;IFERROR(IF(AND((OQ$33-OQ38-INDEX(Sheep!$V$358:$V$365,OQ37,1))&gt;(OQ$33-OR$33),(OQ$33-OQ38-INDEX(Sheep!$V$358:$V$365,OQ37,1))&lt;=0),"Scan-"  &amp;OQ37,""),"")
&amp;IFERROR(IF(AND((OQ$33-OQ38-150                                                                            )&gt;(OQ$33-OR$33),(OQ$33-OQ38-150                                                                             )&lt;=0),"Birth-" &amp;OQ37,""),"")
&amp;IFERROR(IF(AND((OQ$33-OQ38-150-Sheep!$R$351                                           )&gt;(OQ$33-OR$33),(OQ$33-OQ38-150-Sheep!$R$351                                            )&lt;=0),"Wean-"&amp;OQ37,""),"")
&amp;IFERROR(IF(AND((OQ$33-OQ38-150-Sheep!$R$352                                           )&gt;(OQ$33-OR$33),(OQ$33-OQ38-150-Sheep!$R$352                                            )&lt;=0),"Alt1-"   &amp;OQ37,""),"")
&amp;IFERROR(IF(AND((OQ$33-OQ38-150-Sheep!$R$353                                           )&gt;(OQ$33-OR$33),(OQ$33-OQ38-150-Sheep!$R$353                                            )&lt;=0),"Alt2-"   &amp;OQ37,""),"")</f>
        <v/>
      </c>
      <c r="OR39" s="274" t="str">
        <f xml:space="preserve">                    IF(AND((OR$33                                  -Sheep!$N$249                               )&gt;(OR$33-OS$33),(OR$33                                  -Sheep!$N$249                                )&lt;=0),"Born","")
&amp;                   IF(AND((OR$33-Sheep!$R$351-Sheep!$N$249                                )&gt;(OR$33-OS$33),(OR$33-Sheep!$R$351-Sheep!$N$249                                )&lt;=0),"WeanStd","")
&amp;                   IF(AND((OR$33-Sheep!$R$352-Sheep!$N$249                                )&gt;(OR$33-OS$33),(OR$33-Sheep!$R$352-Sheep!$N$249                                )&lt;=0),"WeanAlt1","")
&amp;                   IF(AND((OR$33-Sheep!$R$353-Sheep!$N$249                                )&gt;(OR$33-OS$33),(OR$33-Sheep!$R$353-Sheep!$N$249                                )&lt;=0),"WeanAlt2","")
&amp;IFERROR(IF(AND((OR$33-OR38                                                                                     )&gt;(OR$33-OS$33),(OR$33-OR38                                                                                     )&lt;=0),"Join-"    &amp;OR37,""),"")
&amp;IFERROR(IF(AND((OR$33-OR38-INDEX(Sheep!$V$358:$V$365,OR37,1))&gt;(OR$33-OS$33),(OR$33-OR38-INDEX(Sheep!$V$358:$V$365,OR37,1))&lt;=0),"Scan-"  &amp;OR37,""),"")
&amp;IFERROR(IF(AND((OR$33-OR38-150                                                                            )&gt;(OR$33-OS$33),(OR$33-OR38-150                                                                             )&lt;=0),"Birth-" &amp;OR37,""),"")
&amp;IFERROR(IF(AND((OR$33-OR38-150-Sheep!$R$351                                           )&gt;(OR$33-OS$33),(OR$33-OR38-150-Sheep!$R$351                                            )&lt;=0),"Wean-"&amp;OR37,""),"")
&amp;IFERROR(IF(AND((OR$33-OR38-150-Sheep!$R$352                                           )&gt;(OR$33-OS$33),(OR$33-OR38-150-Sheep!$R$352                                            )&lt;=0),"Alt1-"   &amp;OR37,""),"")
&amp;IFERROR(IF(AND((OR$33-OR38-150-Sheep!$R$353                                           )&gt;(OR$33-OS$33),(OR$33-OR38-150-Sheep!$R$353                                            )&lt;=0),"Alt2-"   &amp;OR37,""),"")</f>
        <v/>
      </c>
      <c r="OS39" s="274" t="str">
        <f xml:space="preserve">                    IF(AND((OS$33                                  -Sheep!$N$249                               )&gt;(OS$33-OT$33),(OS$33                                  -Sheep!$N$249                                )&lt;=0),"Born","")
&amp;                   IF(AND((OS$33-Sheep!$R$351-Sheep!$N$249                                )&gt;(OS$33-OT$33),(OS$33-Sheep!$R$351-Sheep!$N$249                                )&lt;=0),"WeanStd","")
&amp;                   IF(AND((OS$33-Sheep!$R$352-Sheep!$N$249                                )&gt;(OS$33-OT$33),(OS$33-Sheep!$R$352-Sheep!$N$249                                )&lt;=0),"WeanAlt1","")
&amp;                   IF(AND((OS$33-Sheep!$R$353-Sheep!$N$249                                )&gt;(OS$33-OT$33),(OS$33-Sheep!$R$353-Sheep!$N$249                                )&lt;=0),"WeanAlt2","")
&amp;IFERROR(IF(AND((OS$33-OS38                                                                                     )&gt;(OS$33-OT$33),(OS$33-OS38                                                                                     )&lt;=0),"Join-"    &amp;OS37,""),"")
&amp;IFERROR(IF(AND((OS$33-OS38-INDEX(Sheep!$V$358:$V$365,OS37,1))&gt;(OS$33-OT$33),(OS$33-OS38-INDEX(Sheep!$V$358:$V$365,OS37,1))&lt;=0),"Scan-"  &amp;OS37,""),"")
&amp;IFERROR(IF(AND((OS$33-OS38-150                                                                            )&gt;(OS$33-OT$33),(OS$33-OS38-150                                                                             )&lt;=0),"Birth-" &amp;OS37,""),"")
&amp;IFERROR(IF(AND((OS$33-OS38-150-Sheep!$R$351                                           )&gt;(OS$33-OT$33),(OS$33-OS38-150-Sheep!$R$351                                            )&lt;=0),"Wean-"&amp;OS37,""),"")
&amp;IFERROR(IF(AND((OS$33-OS38-150-Sheep!$R$352                                           )&gt;(OS$33-OT$33),(OS$33-OS38-150-Sheep!$R$352                                            )&lt;=0),"Alt1-"   &amp;OS37,""),"")
&amp;IFERROR(IF(AND((OS$33-OS38-150-Sheep!$R$353                                           )&gt;(OS$33-OT$33),(OS$33-OS38-150-Sheep!$R$353                                            )&lt;=0),"Alt2-"   &amp;OS37,""),"")</f>
        <v/>
      </c>
      <c r="OT39" s="274" t="str">
        <f xml:space="preserve">                    IF(AND((OT$33                                  -Sheep!$N$249                               )&gt;(OT$33-OU$33),(OT$33                                  -Sheep!$N$249                                )&lt;=0),"Born","")
&amp;                   IF(AND((OT$33-Sheep!$R$351-Sheep!$N$249                                )&gt;(OT$33-OU$33),(OT$33-Sheep!$R$351-Sheep!$N$249                                )&lt;=0),"WeanStd","")
&amp;                   IF(AND((OT$33-Sheep!$R$352-Sheep!$N$249                                )&gt;(OT$33-OU$33),(OT$33-Sheep!$R$352-Sheep!$N$249                                )&lt;=0),"WeanAlt1","")
&amp;                   IF(AND((OT$33-Sheep!$R$353-Sheep!$N$249                                )&gt;(OT$33-OU$33),(OT$33-Sheep!$R$353-Sheep!$N$249                                )&lt;=0),"WeanAlt2","")
&amp;IFERROR(IF(AND((OT$33-OT38                                                                                     )&gt;(OT$33-OU$33),(OT$33-OT38                                                                                     )&lt;=0),"Join-"    &amp;OT37,""),"")
&amp;IFERROR(IF(AND((OT$33-OT38-INDEX(Sheep!$V$358:$V$365,OT37,1))&gt;(OT$33-OU$33),(OT$33-OT38-INDEX(Sheep!$V$358:$V$365,OT37,1))&lt;=0),"Scan-"  &amp;OT37,""),"")
&amp;IFERROR(IF(AND((OT$33-OT38-150                                                                            )&gt;(OT$33-OU$33),(OT$33-OT38-150                                                                             )&lt;=0),"Birth-" &amp;OT37,""),"")
&amp;IFERROR(IF(AND((OT$33-OT38-150-Sheep!$R$351                                           )&gt;(OT$33-OU$33),(OT$33-OT38-150-Sheep!$R$351                                            )&lt;=0),"Wean-"&amp;OT37,""),"")
&amp;IFERROR(IF(AND((OT$33-OT38-150-Sheep!$R$352                                           )&gt;(OT$33-OU$33),(OT$33-OT38-150-Sheep!$R$352                                            )&lt;=0),"Alt1-"   &amp;OT37,""),"")
&amp;IFERROR(IF(AND((OT$33-OT38-150-Sheep!$R$353                                           )&gt;(OT$33-OU$33),(OT$33-OT38-150-Sheep!$R$353                                            )&lt;=0),"Alt2-"   &amp;OT37,""),"")</f>
        <v/>
      </c>
      <c r="OU39" s="274" t="str">
        <f xml:space="preserve">                    IF(AND((OU$33                                  -Sheep!$N$249                               )&gt;(OU$33-OV$33),(OU$33                                  -Sheep!$N$249                                )&lt;=0),"Born","")
&amp;                   IF(AND((OU$33-Sheep!$R$351-Sheep!$N$249                                )&gt;(OU$33-OV$33),(OU$33-Sheep!$R$351-Sheep!$N$249                                )&lt;=0),"WeanStd","")
&amp;                   IF(AND((OU$33-Sheep!$R$352-Sheep!$N$249                                )&gt;(OU$33-OV$33),(OU$33-Sheep!$R$352-Sheep!$N$249                                )&lt;=0),"WeanAlt1","")
&amp;                   IF(AND((OU$33-Sheep!$R$353-Sheep!$N$249                                )&gt;(OU$33-OV$33),(OU$33-Sheep!$R$353-Sheep!$N$249                                )&lt;=0),"WeanAlt2","")
&amp;IFERROR(IF(AND((OU$33-OU38                                                                                     )&gt;(OU$33-OV$33),(OU$33-OU38                                                                                     )&lt;=0),"Join-"    &amp;OU37,""),"")
&amp;IFERROR(IF(AND((OU$33-OU38-INDEX(Sheep!$V$358:$V$365,OU37,1))&gt;(OU$33-OV$33),(OU$33-OU38-INDEX(Sheep!$V$358:$V$365,OU37,1))&lt;=0),"Scan-"  &amp;OU37,""),"")
&amp;IFERROR(IF(AND((OU$33-OU38-150                                                                            )&gt;(OU$33-OV$33),(OU$33-OU38-150                                                                             )&lt;=0),"Birth-" &amp;OU37,""),"")
&amp;IFERROR(IF(AND((OU$33-OU38-150-Sheep!$R$351                                           )&gt;(OU$33-OV$33),(OU$33-OU38-150-Sheep!$R$351                                            )&lt;=0),"Wean-"&amp;OU37,""),"")
&amp;IFERROR(IF(AND((OU$33-OU38-150-Sheep!$R$352                                           )&gt;(OU$33-OV$33),(OU$33-OU38-150-Sheep!$R$352                                            )&lt;=0),"Alt1-"   &amp;OU37,""),"")
&amp;IFERROR(IF(AND((OU$33-OU38-150-Sheep!$R$353                                           )&gt;(OU$33-OV$33),(OU$33-OU38-150-Sheep!$R$353                                            )&lt;=0),"Alt2-"   &amp;OU37,""),"")</f>
        <v/>
      </c>
      <c r="OV39" s="274" t="str">
        <f xml:space="preserve">                    IF(AND((OV$33                                  -Sheep!$N$249                               )&gt;(OV$33-OW$33),(OV$33                                  -Sheep!$N$249                                )&lt;=0),"Born","")
&amp;                   IF(AND((OV$33-Sheep!$R$351-Sheep!$N$249                                )&gt;(OV$33-OW$33),(OV$33-Sheep!$R$351-Sheep!$N$249                                )&lt;=0),"WeanStd","")
&amp;                   IF(AND((OV$33-Sheep!$R$352-Sheep!$N$249                                )&gt;(OV$33-OW$33),(OV$33-Sheep!$R$352-Sheep!$N$249                                )&lt;=0),"WeanAlt1","")
&amp;                   IF(AND((OV$33-Sheep!$R$353-Sheep!$N$249                                )&gt;(OV$33-OW$33),(OV$33-Sheep!$R$353-Sheep!$N$249                                )&lt;=0),"WeanAlt2","")
&amp;IFERROR(IF(AND((OV$33-OV38                                                                                     )&gt;(OV$33-OW$33),(OV$33-OV38                                                                                     )&lt;=0),"Join-"    &amp;OV37,""),"")
&amp;IFERROR(IF(AND((OV$33-OV38-INDEX(Sheep!$V$358:$V$365,OV37,1))&gt;(OV$33-OW$33),(OV$33-OV38-INDEX(Sheep!$V$358:$V$365,OV37,1))&lt;=0),"Scan-"  &amp;OV37,""),"")
&amp;IFERROR(IF(AND((OV$33-OV38-150                                                                            )&gt;(OV$33-OW$33),(OV$33-OV38-150                                                                             )&lt;=0),"Birth-" &amp;OV37,""),"")
&amp;IFERROR(IF(AND((OV$33-OV38-150-Sheep!$R$351                                           )&gt;(OV$33-OW$33),(OV$33-OV38-150-Sheep!$R$351                                            )&lt;=0),"Wean-"&amp;OV37,""),"")
&amp;IFERROR(IF(AND((OV$33-OV38-150-Sheep!$R$352                                           )&gt;(OV$33-OW$33),(OV$33-OV38-150-Sheep!$R$352                                            )&lt;=0),"Alt1-"   &amp;OV37,""),"")
&amp;IFERROR(IF(AND((OV$33-OV38-150-Sheep!$R$353                                           )&gt;(OV$33-OW$33),(OV$33-OV38-150-Sheep!$R$353                                            )&lt;=0),"Alt2-"   &amp;OV37,""),"")</f>
        <v>Wean-7</v>
      </c>
      <c r="OW39" s="274" t="str">
        <f xml:space="preserve">                    IF(AND((OW$33                                  -Sheep!$N$249                               )&gt;(OW$33-OX$33),(OW$33                                  -Sheep!$N$249                                )&lt;=0),"Born","")
&amp;                   IF(AND((OW$33-Sheep!$R$351-Sheep!$N$249                                )&gt;(OW$33-OX$33),(OW$33-Sheep!$R$351-Sheep!$N$249                                )&lt;=0),"WeanStd","")
&amp;                   IF(AND((OW$33-Sheep!$R$352-Sheep!$N$249                                )&gt;(OW$33-OX$33),(OW$33-Sheep!$R$352-Sheep!$N$249                                )&lt;=0),"WeanAlt1","")
&amp;                   IF(AND((OW$33-Sheep!$R$353-Sheep!$N$249                                )&gt;(OW$33-OX$33),(OW$33-Sheep!$R$353-Sheep!$N$249                                )&lt;=0),"WeanAlt2","")
&amp;IFERROR(IF(AND((OW$33-OW38                                                                                     )&gt;(OW$33-OX$33),(OW$33-OW38                                                                                     )&lt;=0),"Join-"    &amp;OW37,""),"")
&amp;IFERROR(IF(AND((OW$33-OW38-INDEX(Sheep!$V$358:$V$365,OW37,1))&gt;(OW$33-OX$33),(OW$33-OW38-INDEX(Sheep!$V$358:$V$365,OW37,1))&lt;=0),"Scan-"  &amp;OW37,""),"")
&amp;IFERROR(IF(AND((OW$33-OW38-150                                                                            )&gt;(OW$33-OX$33),(OW$33-OW38-150                                                                             )&lt;=0),"Birth-" &amp;OW37,""),"")
&amp;IFERROR(IF(AND((OW$33-OW38-150-Sheep!$R$351                                           )&gt;(OW$33-OX$33),(OW$33-OW38-150-Sheep!$R$351                                            )&lt;=0),"Wean-"&amp;OW37,""),"")
&amp;IFERROR(IF(AND((OW$33-OW38-150-Sheep!$R$352                                           )&gt;(OW$33-OX$33),(OW$33-OW38-150-Sheep!$R$352                                            )&lt;=0),"Alt1-"   &amp;OW37,""),"")
&amp;IFERROR(IF(AND((OW$33-OW38-150-Sheep!$R$353                                           )&gt;(OW$33-OX$33),(OW$33-OW38-150-Sheep!$R$353                                            )&lt;=0),"Alt2-"   &amp;OW37,""),"")</f>
        <v/>
      </c>
      <c r="OX39" s="274" t="str">
        <f xml:space="preserve">                    IF(AND((OX$33                                  -Sheep!$N$249                               )&gt;(OX$33-OY$33),(OX$33                                  -Sheep!$N$249                                )&lt;=0),"Born","")
&amp;                   IF(AND((OX$33-Sheep!$R$351-Sheep!$N$249                                )&gt;(OX$33-OY$33),(OX$33-Sheep!$R$351-Sheep!$N$249                                )&lt;=0),"WeanStd","")
&amp;                   IF(AND((OX$33-Sheep!$R$352-Sheep!$N$249                                )&gt;(OX$33-OY$33),(OX$33-Sheep!$R$352-Sheep!$N$249                                )&lt;=0),"WeanAlt1","")
&amp;                   IF(AND((OX$33-Sheep!$R$353-Sheep!$N$249                                )&gt;(OX$33-OY$33),(OX$33-Sheep!$R$353-Sheep!$N$249                                )&lt;=0),"WeanAlt2","")
&amp;IFERROR(IF(AND((OX$33-OX38                                                                                     )&gt;(OX$33-OY$33),(OX$33-OX38                                                                                     )&lt;=0),"Join-"    &amp;OX37,""),"")
&amp;IFERROR(IF(AND((OX$33-OX38-INDEX(Sheep!$V$358:$V$365,OX37,1))&gt;(OX$33-OY$33),(OX$33-OX38-INDEX(Sheep!$V$358:$V$365,OX37,1))&lt;=0),"Scan-"  &amp;OX37,""),"")
&amp;IFERROR(IF(AND((OX$33-OX38-150                                                                            )&gt;(OX$33-OY$33),(OX$33-OX38-150                                                                             )&lt;=0),"Birth-" &amp;OX37,""),"")
&amp;IFERROR(IF(AND((OX$33-OX38-150-Sheep!$R$351                                           )&gt;(OX$33-OY$33),(OX$33-OX38-150-Sheep!$R$351                                            )&lt;=0),"Wean-"&amp;OX37,""),"")
&amp;IFERROR(IF(AND((OX$33-OX38-150-Sheep!$R$352                                           )&gt;(OX$33-OY$33),(OX$33-OX38-150-Sheep!$R$352                                            )&lt;=0),"Alt1-"   &amp;OX37,""),"")
&amp;IFERROR(IF(AND((OX$33-OX38-150-Sheep!$R$353                                           )&gt;(OX$33-OY$33),(OX$33-OX38-150-Sheep!$R$353                                            )&lt;=0),"Alt2-"   &amp;OX37,""),"")</f>
        <v/>
      </c>
      <c r="OY39" s="274" t="str">
        <f xml:space="preserve">                    IF(AND((OY$33                                  -Sheep!$N$249                               )&gt;(OY$33-OZ$33),(OY$33                                  -Sheep!$N$249                                )&lt;=0),"Born","")
&amp;                   IF(AND((OY$33-Sheep!$R$351-Sheep!$N$249                                )&gt;(OY$33-OZ$33),(OY$33-Sheep!$R$351-Sheep!$N$249                                )&lt;=0),"WeanStd","")
&amp;                   IF(AND((OY$33-Sheep!$R$352-Sheep!$N$249                                )&gt;(OY$33-OZ$33),(OY$33-Sheep!$R$352-Sheep!$N$249                                )&lt;=0),"WeanAlt1","")
&amp;                   IF(AND((OY$33-Sheep!$R$353-Sheep!$N$249                                )&gt;(OY$33-OZ$33),(OY$33-Sheep!$R$353-Sheep!$N$249                                )&lt;=0),"WeanAlt2","")
&amp;IFERROR(IF(AND((OY$33-OY38                                                                                     )&gt;(OY$33-OZ$33),(OY$33-OY38                                                                                     )&lt;=0),"Join-"    &amp;OY37,""),"")
&amp;IFERROR(IF(AND((OY$33-OY38-INDEX(Sheep!$V$358:$V$365,OY37,1))&gt;(OY$33-OZ$33),(OY$33-OY38-INDEX(Sheep!$V$358:$V$365,OY37,1))&lt;=0),"Scan-"  &amp;OY37,""),"")
&amp;IFERROR(IF(AND((OY$33-OY38-150                                                                            )&gt;(OY$33-OZ$33),(OY$33-OY38-150                                                                             )&lt;=0),"Birth-" &amp;OY37,""),"")
&amp;IFERROR(IF(AND((OY$33-OY38-150-Sheep!$R$351                                           )&gt;(OY$33-OZ$33),(OY$33-OY38-150-Sheep!$R$351                                            )&lt;=0),"Wean-"&amp;OY37,""),"")
&amp;IFERROR(IF(AND((OY$33-OY38-150-Sheep!$R$352                                           )&gt;(OY$33-OZ$33),(OY$33-OY38-150-Sheep!$R$352                                            )&lt;=0),"Alt1-"   &amp;OY37,""),"")
&amp;IFERROR(IF(AND((OY$33-OY38-150-Sheep!$R$353                                           )&gt;(OY$33-OZ$33),(OY$33-OY38-150-Sheep!$R$353                                            )&lt;=0),"Alt2-"   &amp;OY37,""),"")</f>
        <v/>
      </c>
      <c r="OZ39" s="274" t="str">
        <f xml:space="preserve">                    IF(AND((OZ$33                                  -Sheep!$N$249                               )&gt;(OZ$33-PA$33),(OZ$33                                  -Sheep!$N$249                                )&lt;=0),"Born","")
&amp;                   IF(AND((OZ$33-Sheep!$R$351-Sheep!$N$249                                )&gt;(OZ$33-PA$33),(OZ$33-Sheep!$R$351-Sheep!$N$249                                )&lt;=0),"WeanStd","")
&amp;                   IF(AND((OZ$33-Sheep!$R$352-Sheep!$N$249                                )&gt;(OZ$33-PA$33),(OZ$33-Sheep!$R$352-Sheep!$N$249                                )&lt;=0),"WeanAlt1","")
&amp;                   IF(AND((OZ$33-Sheep!$R$353-Sheep!$N$249                                )&gt;(OZ$33-PA$33),(OZ$33-Sheep!$R$353-Sheep!$N$249                                )&lt;=0),"WeanAlt2","")
&amp;IFERROR(IF(AND((OZ$33-OZ38                                                                                     )&gt;(OZ$33-PA$33),(OZ$33-OZ38                                                                                     )&lt;=0),"Join-"    &amp;OZ37,""),"")
&amp;IFERROR(IF(AND((OZ$33-OZ38-INDEX(Sheep!$V$358:$V$365,OZ37,1))&gt;(OZ$33-PA$33),(OZ$33-OZ38-INDEX(Sheep!$V$358:$V$365,OZ37,1))&lt;=0),"Scan-"  &amp;OZ37,""),"")
&amp;IFERROR(IF(AND((OZ$33-OZ38-150                                                                            )&gt;(OZ$33-PA$33),(OZ$33-OZ38-150                                                                             )&lt;=0),"Birth-" &amp;OZ37,""),"")
&amp;IFERROR(IF(AND((OZ$33-OZ38-150-Sheep!$R$351                                           )&gt;(OZ$33-PA$33),(OZ$33-OZ38-150-Sheep!$R$351                                            )&lt;=0),"Wean-"&amp;OZ37,""),"")
&amp;IFERROR(IF(AND((OZ$33-OZ38-150-Sheep!$R$352                                           )&gt;(OZ$33-PA$33),(OZ$33-OZ38-150-Sheep!$R$352                                            )&lt;=0),"Alt1-"   &amp;OZ37,""),"")
&amp;IFERROR(IF(AND((OZ$33-OZ38-150-Sheep!$R$353                                           )&gt;(OZ$33-PA$33),(OZ$33-OZ38-150-Sheep!$R$353                                            )&lt;=0),"Alt2-"   &amp;OZ37,""),"")</f>
        <v>Alt1-7</v>
      </c>
      <c r="PA39" s="274" t="str">
        <f xml:space="preserve">                    IF(AND((PA$33                                  -Sheep!$N$249                               )&gt;(PA$33-PB$33),(PA$33                                  -Sheep!$N$249                                )&lt;=0),"Born","")
&amp;                   IF(AND((PA$33-Sheep!$R$351-Sheep!$N$249                                )&gt;(PA$33-PB$33),(PA$33-Sheep!$R$351-Sheep!$N$249                                )&lt;=0),"WeanStd","")
&amp;                   IF(AND((PA$33-Sheep!$R$352-Sheep!$N$249                                )&gt;(PA$33-PB$33),(PA$33-Sheep!$R$352-Sheep!$N$249                                )&lt;=0),"WeanAlt1","")
&amp;                   IF(AND((PA$33-Sheep!$R$353-Sheep!$N$249                                )&gt;(PA$33-PB$33),(PA$33-Sheep!$R$353-Sheep!$N$249                                )&lt;=0),"WeanAlt2","")
&amp;IFERROR(IF(AND((PA$33-PA38                                                                                     )&gt;(PA$33-PB$33),(PA$33-PA38                                                                                     )&lt;=0),"Join-"    &amp;PA37,""),"")
&amp;IFERROR(IF(AND((PA$33-PA38-INDEX(Sheep!$V$358:$V$365,PA37,1))&gt;(PA$33-PB$33),(PA$33-PA38-INDEX(Sheep!$V$358:$V$365,PA37,1))&lt;=0),"Scan-"  &amp;PA37,""),"")
&amp;IFERROR(IF(AND((PA$33-PA38-150                                                                            )&gt;(PA$33-PB$33),(PA$33-PA38-150                                                                             )&lt;=0),"Birth-" &amp;PA37,""),"")
&amp;IFERROR(IF(AND((PA$33-PA38-150-Sheep!$R$351                                           )&gt;(PA$33-PB$33),(PA$33-PA38-150-Sheep!$R$351                                            )&lt;=0),"Wean-"&amp;PA37,""),"")
&amp;IFERROR(IF(AND((PA$33-PA38-150-Sheep!$R$352                                           )&gt;(PA$33-PB$33),(PA$33-PA38-150-Sheep!$R$352                                            )&lt;=0),"Alt1-"   &amp;PA37,""),"")
&amp;IFERROR(IF(AND((PA$33-PA38-150-Sheep!$R$353                                           )&gt;(PA$33-PB$33),(PA$33-PA38-150-Sheep!$R$353                                            )&lt;=0),"Alt2-"   &amp;PA37,""),"")</f>
        <v/>
      </c>
      <c r="PB39" s="274" t="str">
        <f xml:space="preserve">                    IF(AND((PB$33                                  -Sheep!$N$249                               )&gt;(PB$33-PC$33),(PB$33                                  -Sheep!$N$249                                )&lt;=0),"Born","")
&amp;                   IF(AND((PB$33-Sheep!$R$351-Sheep!$N$249                                )&gt;(PB$33-PC$33),(PB$33-Sheep!$R$351-Sheep!$N$249                                )&lt;=0),"WeanStd","")
&amp;                   IF(AND((PB$33-Sheep!$R$352-Sheep!$N$249                                )&gt;(PB$33-PC$33),(PB$33-Sheep!$R$352-Sheep!$N$249                                )&lt;=0),"WeanAlt1","")
&amp;                   IF(AND((PB$33-Sheep!$R$353-Sheep!$N$249                                )&gt;(PB$33-PC$33),(PB$33-Sheep!$R$353-Sheep!$N$249                                )&lt;=0),"WeanAlt2","")
&amp;IFERROR(IF(AND((PB$33-PB38                                                                                     )&gt;(PB$33-PC$33),(PB$33-PB38                                                                                     )&lt;=0),"Join-"    &amp;PB37,""),"")
&amp;IFERROR(IF(AND((PB$33-PB38-INDEX(Sheep!$V$358:$V$365,PB37,1))&gt;(PB$33-PC$33),(PB$33-PB38-INDEX(Sheep!$V$358:$V$365,PB37,1))&lt;=0),"Scan-"  &amp;PB37,""),"")
&amp;IFERROR(IF(AND((PB$33-PB38-150                                                                            )&gt;(PB$33-PC$33),(PB$33-PB38-150                                                                             )&lt;=0),"Birth-" &amp;PB37,""),"")
&amp;IFERROR(IF(AND((PB$33-PB38-150-Sheep!$R$351                                           )&gt;(PB$33-PC$33),(PB$33-PB38-150-Sheep!$R$351                                            )&lt;=0),"Wean-"&amp;PB37,""),"")
&amp;IFERROR(IF(AND((PB$33-PB38-150-Sheep!$R$352                                           )&gt;(PB$33-PC$33),(PB$33-PB38-150-Sheep!$R$352                                            )&lt;=0),"Alt1-"   &amp;PB37,""),"")
&amp;IFERROR(IF(AND((PB$33-PB38-150-Sheep!$R$353                                           )&gt;(PB$33-PC$33),(PB$33-PB38-150-Sheep!$R$353                                            )&lt;=0),"Alt2-"   &amp;PB37,""),"")</f>
        <v/>
      </c>
      <c r="PC39" s="274" t="str">
        <f xml:space="preserve">                    IF(AND((PC$33                                  -Sheep!$N$249                               )&gt;(PC$33-PD$33),(PC$33                                  -Sheep!$N$249                                )&lt;=0),"Born","")
&amp;                   IF(AND((PC$33-Sheep!$R$351-Sheep!$N$249                                )&gt;(PC$33-PD$33),(PC$33-Sheep!$R$351-Sheep!$N$249                                )&lt;=0),"WeanStd","")
&amp;                   IF(AND((PC$33-Sheep!$R$352-Sheep!$N$249                                )&gt;(PC$33-PD$33),(PC$33-Sheep!$R$352-Sheep!$N$249                                )&lt;=0),"WeanAlt1","")
&amp;                   IF(AND((PC$33-Sheep!$R$353-Sheep!$N$249                                )&gt;(PC$33-PD$33),(PC$33-Sheep!$R$353-Sheep!$N$249                                )&lt;=0),"WeanAlt2","")
&amp;IFERROR(IF(AND((PC$33-PC38                                                                                     )&gt;(PC$33-PD$33),(PC$33-PC38                                                                                     )&lt;=0),"Join-"    &amp;PC37,""),"")
&amp;IFERROR(IF(AND((PC$33-PC38-INDEX(Sheep!$V$358:$V$365,PC37,1))&gt;(PC$33-PD$33),(PC$33-PC38-INDEX(Sheep!$V$358:$V$365,PC37,1))&lt;=0),"Scan-"  &amp;PC37,""),"")
&amp;IFERROR(IF(AND((PC$33-PC38-150                                                                            )&gt;(PC$33-PD$33),(PC$33-PC38-150                                                                             )&lt;=0),"Birth-" &amp;PC37,""),"")
&amp;IFERROR(IF(AND((PC$33-PC38-150-Sheep!$R$351                                           )&gt;(PC$33-PD$33),(PC$33-PC38-150-Sheep!$R$351                                            )&lt;=0),"Wean-"&amp;PC37,""),"")
&amp;IFERROR(IF(AND((PC$33-PC38-150-Sheep!$R$352                                           )&gt;(PC$33-PD$33),(PC$33-PC38-150-Sheep!$R$352                                            )&lt;=0),"Alt1-"   &amp;PC37,""),"")
&amp;IFERROR(IF(AND((PC$33-PC38-150-Sheep!$R$353                                           )&gt;(PC$33-PD$33),(PC$33-PC38-150-Sheep!$R$353                                            )&lt;=0),"Alt2-"   &amp;PC37,""),"")</f>
        <v/>
      </c>
      <c r="PD39" s="274" t="str">
        <f xml:space="preserve">                    IF(AND((PD$33                                  -Sheep!$N$249                               )&gt;(PD$33-PE$33),(PD$33                                  -Sheep!$N$249                                )&lt;=0),"Born","")
&amp;                   IF(AND((PD$33-Sheep!$R$351-Sheep!$N$249                                )&gt;(PD$33-PE$33),(PD$33-Sheep!$R$351-Sheep!$N$249                                )&lt;=0),"WeanStd","")
&amp;                   IF(AND((PD$33-Sheep!$R$352-Sheep!$N$249                                )&gt;(PD$33-PE$33),(PD$33-Sheep!$R$352-Sheep!$N$249                                )&lt;=0),"WeanAlt1","")
&amp;                   IF(AND((PD$33-Sheep!$R$353-Sheep!$N$249                                )&gt;(PD$33-PE$33),(PD$33-Sheep!$R$353-Sheep!$N$249                                )&lt;=0),"WeanAlt2","")
&amp;IFERROR(IF(AND((PD$33-PD38                                                                                     )&gt;(PD$33-PE$33),(PD$33-PD38                                                                                     )&lt;=0),"Join-"    &amp;PD37,""),"")
&amp;IFERROR(IF(AND((PD$33-PD38-INDEX(Sheep!$V$358:$V$365,PD37,1))&gt;(PD$33-PE$33),(PD$33-PD38-INDEX(Sheep!$V$358:$V$365,PD37,1))&lt;=0),"Scan-"  &amp;PD37,""),"")
&amp;IFERROR(IF(AND((PD$33-PD38-150                                                                            )&gt;(PD$33-PE$33),(PD$33-PD38-150                                                                             )&lt;=0),"Birth-" &amp;PD37,""),"")
&amp;IFERROR(IF(AND((PD$33-PD38-150-Sheep!$R$351                                           )&gt;(PD$33-PE$33),(PD$33-PD38-150-Sheep!$R$351                                            )&lt;=0),"Wean-"&amp;PD37,""),"")
&amp;IFERROR(IF(AND((PD$33-PD38-150-Sheep!$R$352                                           )&gt;(PD$33-PE$33),(PD$33-PD38-150-Sheep!$R$352                                            )&lt;=0),"Alt1-"   &amp;PD37,""),"")
&amp;IFERROR(IF(AND((PD$33-PD38-150-Sheep!$R$353                                           )&gt;(PD$33-PE$33),(PD$33-PD38-150-Sheep!$R$353                                            )&lt;=0),"Alt2-"   &amp;PD37,""),"")</f>
        <v>Alt2-7</v>
      </c>
      <c r="PE39" s="274" t="str">
        <f xml:space="preserve">                    IF(AND((PE$33                                  -Sheep!$N$249                               )&gt;(PE$33-PF$33),(PE$33                                  -Sheep!$N$249                                )&lt;=0),"Born","")
&amp;                   IF(AND((PE$33-Sheep!$R$351-Sheep!$N$249                                )&gt;(PE$33-PF$33),(PE$33-Sheep!$R$351-Sheep!$N$249                                )&lt;=0),"WeanStd","")
&amp;                   IF(AND((PE$33-Sheep!$R$352-Sheep!$N$249                                )&gt;(PE$33-PF$33),(PE$33-Sheep!$R$352-Sheep!$N$249                                )&lt;=0),"WeanAlt1","")
&amp;                   IF(AND((PE$33-Sheep!$R$353-Sheep!$N$249                                )&gt;(PE$33-PF$33),(PE$33-Sheep!$R$353-Sheep!$N$249                                )&lt;=0),"WeanAlt2","")
&amp;IFERROR(IF(AND((PE$33-PE38                                                                                     )&gt;(PE$33-PF$33),(PE$33-PE38                                                                                     )&lt;=0),"Join-"    &amp;PE37,""),"")
&amp;IFERROR(IF(AND((PE$33-PE38-INDEX(Sheep!$V$358:$V$365,PE37,1))&gt;(PE$33-PF$33),(PE$33-PE38-INDEX(Sheep!$V$358:$V$365,PE37,1))&lt;=0),"Scan-"  &amp;PE37,""),"")
&amp;IFERROR(IF(AND((PE$33-PE38-150                                                                            )&gt;(PE$33-PF$33),(PE$33-PE38-150                                                                             )&lt;=0),"Birth-" &amp;PE37,""),"")
&amp;IFERROR(IF(AND((PE$33-PE38-150-Sheep!$R$351                                           )&gt;(PE$33-PF$33),(PE$33-PE38-150-Sheep!$R$351                                            )&lt;=0),"Wean-"&amp;PE37,""),"")
&amp;IFERROR(IF(AND((PE$33-PE38-150-Sheep!$R$352                                           )&gt;(PE$33-PF$33),(PE$33-PE38-150-Sheep!$R$352                                            )&lt;=0),"Alt1-"   &amp;PE37,""),"")
&amp;IFERROR(IF(AND((PE$33-PE38-150-Sheep!$R$353                                           )&gt;(PE$33-PF$33),(PE$33-PE38-150-Sheep!$R$353                                            )&lt;=0),"Alt2-"   &amp;PE37,""),"")</f>
        <v/>
      </c>
      <c r="PF39" s="274" t="str">
        <f xml:space="preserve">                    IF(AND((PF$33                                  -Sheep!$N$249                               )&gt;(PF$33-PG$33),(PF$33                                  -Sheep!$N$249                                )&lt;=0),"Born","")
&amp;                   IF(AND((PF$33-Sheep!$R$351-Sheep!$N$249                                )&gt;(PF$33-PG$33),(PF$33-Sheep!$R$351-Sheep!$N$249                                )&lt;=0),"WeanStd","")
&amp;                   IF(AND((PF$33-Sheep!$R$352-Sheep!$N$249                                )&gt;(PF$33-PG$33),(PF$33-Sheep!$R$352-Sheep!$N$249                                )&lt;=0),"WeanAlt1","")
&amp;                   IF(AND((PF$33-Sheep!$R$353-Sheep!$N$249                                )&gt;(PF$33-PG$33),(PF$33-Sheep!$R$353-Sheep!$N$249                                )&lt;=0),"WeanAlt2","")
&amp;IFERROR(IF(AND((PF$33-PF38                                                                                     )&gt;(PF$33-PG$33),(PF$33-PF38                                                                                     )&lt;=0),"Join-"    &amp;PF37,""),"")
&amp;IFERROR(IF(AND((PF$33-PF38-INDEX(Sheep!$V$358:$V$365,PF37,1))&gt;(PF$33-PG$33),(PF$33-PF38-INDEX(Sheep!$V$358:$V$365,PF37,1))&lt;=0),"Scan-"  &amp;PF37,""),"")
&amp;IFERROR(IF(AND((PF$33-PF38-150                                                                            )&gt;(PF$33-PG$33),(PF$33-PF38-150                                                                             )&lt;=0),"Birth-" &amp;PF37,""),"")
&amp;IFERROR(IF(AND((PF$33-PF38-150-Sheep!$R$351                                           )&gt;(PF$33-PG$33),(PF$33-PF38-150-Sheep!$R$351                                            )&lt;=0),"Wean-"&amp;PF37,""),"")
&amp;IFERROR(IF(AND((PF$33-PF38-150-Sheep!$R$352                                           )&gt;(PF$33-PG$33),(PF$33-PF38-150-Sheep!$R$352                                            )&lt;=0),"Alt1-"   &amp;PF37,""),"")
&amp;IFERROR(IF(AND((PF$33-PF38-150-Sheep!$R$353                                           )&gt;(PF$33-PG$33),(PF$33-PF38-150-Sheep!$R$353                                            )&lt;=0),"Alt2-"   &amp;PF37,""),"")</f>
        <v/>
      </c>
      <c r="PG39" s="274" t="str">
        <f xml:space="preserve">                    IF(AND((PG$33                                  -Sheep!$N$249                               )&gt;(PG$33-PH$33),(PG$33                                  -Sheep!$N$249                                )&lt;=0),"Born","")
&amp;                   IF(AND((PG$33-Sheep!$R$351-Sheep!$N$249                                )&gt;(PG$33-PH$33),(PG$33-Sheep!$R$351-Sheep!$N$249                                )&lt;=0),"WeanStd","")
&amp;                   IF(AND((PG$33-Sheep!$R$352-Sheep!$N$249                                )&gt;(PG$33-PH$33),(PG$33-Sheep!$R$352-Sheep!$N$249                                )&lt;=0),"WeanAlt1","")
&amp;                   IF(AND((PG$33-Sheep!$R$353-Sheep!$N$249                                )&gt;(PG$33-PH$33),(PG$33-Sheep!$R$353-Sheep!$N$249                                )&lt;=0),"WeanAlt2","")
&amp;IFERROR(IF(AND((PG$33-PG38                                                                                     )&gt;(PG$33-PH$33),(PG$33-PG38                                                                                     )&lt;=0),"Join-"    &amp;PG37,""),"")
&amp;IFERROR(IF(AND((PG$33-PG38-INDEX(Sheep!$V$358:$V$365,PG37,1))&gt;(PG$33-PH$33),(PG$33-PG38-INDEX(Sheep!$V$358:$V$365,PG37,1))&lt;=0),"Scan-"  &amp;PG37,""),"")
&amp;IFERROR(IF(AND((PG$33-PG38-150                                                                            )&gt;(PG$33-PH$33),(PG$33-PG38-150                                                                             )&lt;=0),"Birth-" &amp;PG37,""),"")
&amp;IFERROR(IF(AND((PG$33-PG38-150-Sheep!$R$351                                           )&gt;(PG$33-PH$33),(PG$33-PG38-150-Sheep!$R$351                                            )&lt;=0),"Wean-"&amp;PG37,""),"")
&amp;IFERROR(IF(AND((PG$33-PG38-150-Sheep!$R$352                                           )&gt;(PG$33-PH$33),(PG$33-PG38-150-Sheep!$R$352                                            )&lt;=0),"Alt1-"   &amp;PG37,""),"")
&amp;IFERROR(IF(AND((PG$33-PG38-150-Sheep!$R$353                                           )&gt;(PG$33-PH$33),(PG$33-PG38-150-Sheep!$R$353                                            )&lt;=0),"Alt2-"   &amp;PG37,""),"")</f>
        <v/>
      </c>
      <c r="PH39" s="274" t="str">
        <f xml:space="preserve">                    IF(AND((PH$33                                  -Sheep!$N$249                               )&gt;(PH$33-PI$33),(PH$33                                  -Sheep!$N$249                                )&lt;=0),"Born","")
&amp;                   IF(AND((PH$33-Sheep!$R$351-Sheep!$N$249                                )&gt;(PH$33-PI$33),(PH$33-Sheep!$R$351-Sheep!$N$249                                )&lt;=0),"WeanStd","")
&amp;                   IF(AND((PH$33-Sheep!$R$352-Sheep!$N$249                                )&gt;(PH$33-PI$33),(PH$33-Sheep!$R$352-Sheep!$N$249                                )&lt;=0),"WeanAlt1","")
&amp;                   IF(AND((PH$33-Sheep!$R$353-Sheep!$N$249                                )&gt;(PH$33-PI$33),(PH$33-Sheep!$R$353-Sheep!$N$249                                )&lt;=0),"WeanAlt2","")
&amp;IFERROR(IF(AND((PH$33-PH38                                                                                     )&gt;(PH$33-PI$33),(PH$33-PH38                                                                                     )&lt;=0),"Join-"    &amp;PH37,""),"")
&amp;IFERROR(IF(AND((PH$33-PH38-INDEX(Sheep!$V$358:$V$365,PH37,1))&gt;(PH$33-PI$33),(PH$33-PH38-INDEX(Sheep!$V$358:$V$365,PH37,1))&lt;=0),"Scan-"  &amp;PH37,""),"")
&amp;IFERROR(IF(AND((PH$33-PH38-150                                                                            )&gt;(PH$33-PI$33),(PH$33-PH38-150                                                                             )&lt;=0),"Birth-" &amp;PH37,""),"")
&amp;IFERROR(IF(AND((PH$33-PH38-150-Sheep!$R$351                                           )&gt;(PH$33-PI$33),(PH$33-PH38-150-Sheep!$R$351                                            )&lt;=0),"Wean-"&amp;PH37,""),"")
&amp;IFERROR(IF(AND((PH$33-PH38-150-Sheep!$R$352                                           )&gt;(PH$33-PI$33),(PH$33-PH38-150-Sheep!$R$352                                            )&lt;=0),"Alt1-"   &amp;PH37,""),"")
&amp;IFERROR(IF(AND((PH$33-PH38-150-Sheep!$R$353                                           )&gt;(PH$33-PI$33),(PH$33-PH38-150-Sheep!$R$353                                            )&lt;=0),"Alt2-"   &amp;PH37,""),"")</f>
        <v/>
      </c>
      <c r="PI39" s="274" t="str">
        <f xml:space="preserve">                    IF(AND((PI$33                                  -Sheep!$N$249                               )&gt;(PI$33-PJ$33),(PI$33                                  -Sheep!$N$249                                )&lt;=0),"Born","")
&amp;                   IF(AND((PI$33-Sheep!$R$351-Sheep!$N$249                                )&gt;(PI$33-PJ$33),(PI$33-Sheep!$R$351-Sheep!$N$249                                )&lt;=0),"WeanStd","")
&amp;                   IF(AND((PI$33-Sheep!$R$352-Sheep!$N$249                                )&gt;(PI$33-PJ$33),(PI$33-Sheep!$R$352-Sheep!$N$249                                )&lt;=0),"WeanAlt1","")
&amp;                   IF(AND((PI$33-Sheep!$R$353-Sheep!$N$249                                )&gt;(PI$33-PJ$33),(PI$33-Sheep!$R$353-Sheep!$N$249                                )&lt;=0),"WeanAlt2","")
&amp;IFERROR(IF(AND((PI$33-PI38                                                                                     )&gt;(PI$33-PJ$33),(PI$33-PI38                                                                                     )&lt;=0),"Join-"    &amp;PI37,""),"")
&amp;IFERROR(IF(AND((PI$33-PI38-INDEX(Sheep!$V$358:$V$365,PI37,1))&gt;(PI$33-PJ$33),(PI$33-PI38-INDEX(Sheep!$V$358:$V$365,PI37,1))&lt;=0),"Scan-"  &amp;PI37,""),"")
&amp;IFERROR(IF(AND((PI$33-PI38-150                                                                            )&gt;(PI$33-PJ$33),(PI$33-PI38-150                                                                             )&lt;=0),"Birth-" &amp;PI37,""),"")
&amp;IFERROR(IF(AND((PI$33-PI38-150-Sheep!$R$351                                           )&gt;(PI$33-PJ$33),(PI$33-PI38-150-Sheep!$R$351                                            )&lt;=0),"Wean-"&amp;PI37,""),"")
&amp;IFERROR(IF(AND((PI$33-PI38-150-Sheep!$R$352                                           )&gt;(PI$33-PJ$33),(PI$33-PI38-150-Sheep!$R$352                                            )&lt;=0),"Alt1-"   &amp;PI37,""),"")
&amp;IFERROR(IF(AND((PI$33-PI38-150-Sheep!$R$353                                           )&gt;(PI$33-PJ$33),(PI$33-PI38-150-Sheep!$R$353                                            )&lt;=0),"Alt2-"   &amp;PI37,""),"")</f>
        <v/>
      </c>
      <c r="PJ39" s="274" t="str">
        <f xml:space="preserve">                    IF(AND((PJ$33                                  -Sheep!$N$249                               )&gt;(PJ$33-PK$33),(PJ$33                                  -Sheep!$N$249                                )&lt;=0),"Born","")
&amp;                   IF(AND((PJ$33-Sheep!$R$351-Sheep!$N$249                                )&gt;(PJ$33-PK$33),(PJ$33-Sheep!$R$351-Sheep!$N$249                                )&lt;=0),"WeanStd","")
&amp;                   IF(AND((PJ$33-Sheep!$R$352-Sheep!$N$249                                )&gt;(PJ$33-PK$33),(PJ$33-Sheep!$R$352-Sheep!$N$249                                )&lt;=0),"WeanAlt1","")
&amp;                   IF(AND((PJ$33-Sheep!$R$353-Sheep!$N$249                                )&gt;(PJ$33-PK$33),(PJ$33-Sheep!$R$353-Sheep!$N$249                                )&lt;=0),"WeanAlt2","")
&amp;IFERROR(IF(AND((PJ$33-PJ38                                                                                     )&gt;(PJ$33-PK$33),(PJ$33-PJ38                                                                                     )&lt;=0),"Join-"    &amp;PJ37,""),"")
&amp;IFERROR(IF(AND((PJ$33-PJ38-INDEX(Sheep!$V$358:$V$365,PJ37,1))&gt;(PJ$33-PK$33),(PJ$33-PJ38-INDEX(Sheep!$V$358:$V$365,PJ37,1))&lt;=0),"Scan-"  &amp;PJ37,""),"")
&amp;IFERROR(IF(AND((PJ$33-PJ38-150                                                                            )&gt;(PJ$33-PK$33),(PJ$33-PJ38-150                                                                             )&lt;=0),"Birth-" &amp;PJ37,""),"")
&amp;IFERROR(IF(AND((PJ$33-PJ38-150-Sheep!$R$351                                           )&gt;(PJ$33-PK$33),(PJ$33-PJ38-150-Sheep!$R$351                                            )&lt;=0),"Wean-"&amp;PJ37,""),"")
&amp;IFERROR(IF(AND((PJ$33-PJ38-150-Sheep!$R$352                                           )&gt;(PJ$33-PK$33),(PJ$33-PJ38-150-Sheep!$R$352                                            )&lt;=0),"Alt1-"   &amp;PJ37,""),"")
&amp;IFERROR(IF(AND((PJ$33-PJ38-150-Sheep!$R$353                                           )&gt;(PJ$33-PK$33),(PJ$33-PJ38-150-Sheep!$R$353                                            )&lt;=0),"Alt2-"   &amp;PJ37,""),"")</f>
        <v/>
      </c>
      <c r="PK39" s="274" t="str">
        <f xml:space="preserve">                    IF(AND((PK$33                                  -Sheep!$N$249                               )&gt;(PK$33-PL$33),(PK$33                                  -Sheep!$N$249                                )&lt;=0),"Born","")
&amp;                   IF(AND((PK$33-Sheep!$R$351-Sheep!$N$249                                )&gt;(PK$33-PL$33),(PK$33-Sheep!$R$351-Sheep!$N$249                                )&lt;=0),"WeanStd","")
&amp;                   IF(AND((PK$33-Sheep!$R$352-Sheep!$N$249                                )&gt;(PK$33-PL$33),(PK$33-Sheep!$R$352-Sheep!$N$249                                )&lt;=0),"WeanAlt1","")
&amp;                   IF(AND((PK$33-Sheep!$R$353-Sheep!$N$249                                )&gt;(PK$33-PL$33),(PK$33-Sheep!$R$353-Sheep!$N$249                                )&lt;=0),"WeanAlt2","")
&amp;IFERROR(IF(AND((PK$33-PK38                                                                                     )&gt;(PK$33-PL$33),(PK$33-PK38                                                                                     )&lt;=0),"Join-"    &amp;PK37,""),"")
&amp;IFERROR(IF(AND((PK$33-PK38-INDEX(Sheep!$V$358:$V$365,PK37,1))&gt;(PK$33-PL$33),(PK$33-PK38-INDEX(Sheep!$V$358:$V$365,PK37,1))&lt;=0),"Scan-"  &amp;PK37,""),"")
&amp;IFERROR(IF(AND((PK$33-PK38-150                                                                            )&gt;(PK$33-PL$33),(PK$33-PK38-150                                                                             )&lt;=0),"Birth-" &amp;PK37,""),"")
&amp;IFERROR(IF(AND((PK$33-PK38-150-Sheep!$R$351                                           )&gt;(PK$33-PL$33),(PK$33-PK38-150-Sheep!$R$351                                            )&lt;=0),"Wean-"&amp;PK37,""),"")
&amp;IFERROR(IF(AND((PK$33-PK38-150-Sheep!$R$352                                           )&gt;(PK$33-PL$33),(PK$33-PK38-150-Sheep!$R$352                                            )&lt;=0),"Alt1-"   &amp;PK37,""),"")
&amp;IFERROR(IF(AND((PK$33-PK38-150-Sheep!$R$353                                           )&gt;(PK$33-PL$33),(PK$33-PK38-150-Sheep!$R$353                                            )&lt;=0),"Alt2-"   &amp;PK37,""),"")</f>
        <v/>
      </c>
      <c r="PL39" s="274" t="str">
        <f xml:space="preserve">                    IF(AND((PL$33                                  -Sheep!$N$249                               )&gt;(PL$33-PM$33),(PL$33                                  -Sheep!$N$249                                )&lt;=0),"Born","")
&amp;                   IF(AND((PL$33-Sheep!$R$351-Sheep!$N$249                                )&gt;(PL$33-PM$33),(PL$33-Sheep!$R$351-Sheep!$N$249                                )&lt;=0),"WeanStd","")
&amp;                   IF(AND((PL$33-Sheep!$R$352-Sheep!$N$249                                )&gt;(PL$33-PM$33),(PL$33-Sheep!$R$352-Sheep!$N$249                                )&lt;=0),"WeanAlt1","")
&amp;                   IF(AND((PL$33-Sheep!$R$353-Sheep!$N$249                                )&gt;(PL$33-PM$33),(PL$33-Sheep!$R$353-Sheep!$N$249                                )&lt;=0),"WeanAlt2","")
&amp;IFERROR(IF(AND((PL$33-PL38                                                                                     )&gt;(PL$33-PM$33),(PL$33-PL38                                                                                     )&lt;=0),"Join-"    &amp;PL37,""),"")
&amp;IFERROR(IF(AND((PL$33-PL38-INDEX(Sheep!$V$358:$V$365,PL37,1))&gt;(PL$33-PM$33),(PL$33-PL38-INDEX(Sheep!$V$358:$V$365,PL37,1))&lt;=0),"Scan-"  &amp;PL37,""),"")
&amp;IFERROR(IF(AND((PL$33-PL38-150                                                                            )&gt;(PL$33-PM$33),(PL$33-PL38-150                                                                             )&lt;=0),"Birth-" &amp;PL37,""),"")
&amp;IFERROR(IF(AND((PL$33-PL38-150-Sheep!$R$351                                           )&gt;(PL$33-PM$33),(PL$33-PL38-150-Sheep!$R$351                                            )&lt;=0),"Wean-"&amp;PL37,""),"")
&amp;IFERROR(IF(AND((PL$33-PL38-150-Sheep!$R$352                                           )&gt;(PL$33-PM$33),(PL$33-PL38-150-Sheep!$R$352                                            )&lt;=0),"Alt1-"   &amp;PL37,""),"")
&amp;IFERROR(IF(AND((PL$33-PL38-150-Sheep!$R$353                                           )&gt;(PL$33-PM$33),(PL$33-PL38-150-Sheep!$R$353                                            )&lt;=0),"Alt2-"   &amp;PL37,""),"")</f>
        <v/>
      </c>
      <c r="PM39" s="274" t="str">
        <f xml:space="preserve">                    IF(AND((PM$33                                  -Sheep!$N$249                               )&gt;(PM$33-PN$33),(PM$33                                  -Sheep!$N$249                                )&lt;=0),"Born","")
&amp;                   IF(AND((PM$33-Sheep!$R$351-Sheep!$N$249                                )&gt;(PM$33-PN$33),(PM$33-Sheep!$R$351-Sheep!$N$249                                )&lt;=0),"WeanStd","")
&amp;                   IF(AND((PM$33-Sheep!$R$352-Sheep!$N$249                                )&gt;(PM$33-PN$33),(PM$33-Sheep!$R$352-Sheep!$N$249                                )&lt;=0),"WeanAlt1","")
&amp;                   IF(AND((PM$33-Sheep!$R$353-Sheep!$N$249                                )&gt;(PM$33-PN$33),(PM$33-Sheep!$R$353-Sheep!$N$249                                )&lt;=0),"WeanAlt2","")
&amp;IFERROR(IF(AND((PM$33-PM38                                                                                     )&gt;(PM$33-PN$33),(PM$33-PM38                                                                                     )&lt;=0),"Join-"    &amp;PM37,""),"")
&amp;IFERROR(IF(AND((PM$33-PM38-INDEX(Sheep!$V$358:$V$365,PM37,1))&gt;(PM$33-PN$33),(PM$33-PM38-INDEX(Sheep!$V$358:$V$365,PM37,1))&lt;=0),"Scan-"  &amp;PM37,""),"")
&amp;IFERROR(IF(AND((PM$33-PM38-150                                                                            )&gt;(PM$33-PN$33),(PM$33-PM38-150                                                                             )&lt;=0),"Birth-" &amp;PM37,""),"")
&amp;IFERROR(IF(AND((PM$33-PM38-150-Sheep!$R$351                                           )&gt;(PM$33-PN$33),(PM$33-PM38-150-Sheep!$R$351                                            )&lt;=0),"Wean-"&amp;PM37,""),"")
&amp;IFERROR(IF(AND((PM$33-PM38-150-Sheep!$R$352                                           )&gt;(PM$33-PN$33),(PM$33-PM38-150-Sheep!$R$352                                            )&lt;=0),"Alt1-"   &amp;PM37,""),"")
&amp;IFERROR(IF(AND((PM$33-PM38-150-Sheep!$R$353                                           )&gt;(PM$33-PN$33),(PM$33-PM38-150-Sheep!$R$353                                            )&lt;=0),"Alt2-"   &amp;PM37,""),"")</f>
        <v>Join-8</v>
      </c>
      <c r="PN39" s="274" t="str">
        <f xml:space="preserve">                    IF(AND((PN$33                                  -Sheep!$N$249                               )&gt;(PN$33-PO$33),(PN$33                                  -Sheep!$N$249                                )&lt;=0),"Born","")
&amp;                   IF(AND((PN$33-Sheep!$R$351-Sheep!$N$249                                )&gt;(PN$33-PO$33),(PN$33-Sheep!$R$351-Sheep!$N$249                                )&lt;=0),"WeanStd","")
&amp;                   IF(AND((PN$33-Sheep!$R$352-Sheep!$N$249                                )&gt;(PN$33-PO$33),(PN$33-Sheep!$R$352-Sheep!$N$249                                )&lt;=0),"WeanAlt1","")
&amp;                   IF(AND((PN$33-Sheep!$R$353-Sheep!$N$249                                )&gt;(PN$33-PO$33),(PN$33-Sheep!$R$353-Sheep!$N$249                                )&lt;=0),"WeanAlt2","")
&amp;IFERROR(IF(AND((PN$33-PN38                                                                                     )&gt;(PN$33-PO$33),(PN$33-PN38                                                                                     )&lt;=0),"Join-"    &amp;PN37,""),"")
&amp;IFERROR(IF(AND((PN$33-PN38-INDEX(Sheep!$V$358:$V$365,PN37,1))&gt;(PN$33-PO$33),(PN$33-PN38-INDEX(Sheep!$V$358:$V$365,PN37,1))&lt;=0),"Scan-"  &amp;PN37,""),"")
&amp;IFERROR(IF(AND((PN$33-PN38-150                                                                            )&gt;(PN$33-PO$33),(PN$33-PN38-150                                                                             )&lt;=0),"Birth-" &amp;PN37,""),"")
&amp;IFERROR(IF(AND((PN$33-PN38-150-Sheep!$R$351                                           )&gt;(PN$33-PO$33),(PN$33-PN38-150-Sheep!$R$351                                            )&lt;=0),"Wean-"&amp;PN37,""),"")
&amp;IFERROR(IF(AND((PN$33-PN38-150-Sheep!$R$352                                           )&gt;(PN$33-PO$33),(PN$33-PN38-150-Sheep!$R$352                                            )&lt;=0),"Alt1-"   &amp;PN37,""),"")
&amp;IFERROR(IF(AND((PN$33-PN38-150-Sheep!$R$353                                           )&gt;(PN$33-PO$33),(PN$33-PN38-150-Sheep!$R$353                                            )&lt;=0),"Alt2-"   &amp;PN37,""),"")</f>
        <v/>
      </c>
      <c r="PO39" s="274" t="str">
        <f xml:space="preserve">                    IF(AND((PO$33                                  -Sheep!$N$249                               )&gt;(PO$33-PP$33),(PO$33                                  -Sheep!$N$249                                )&lt;=0),"Born","")
&amp;                   IF(AND((PO$33-Sheep!$R$351-Sheep!$N$249                                )&gt;(PO$33-PP$33),(PO$33-Sheep!$R$351-Sheep!$N$249                                )&lt;=0),"WeanStd","")
&amp;                   IF(AND((PO$33-Sheep!$R$352-Sheep!$N$249                                )&gt;(PO$33-PP$33),(PO$33-Sheep!$R$352-Sheep!$N$249                                )&lt;=0),"WeanAlt1","")
&amp;                   IF(AND((PO$33-Sheep!$R$353-Sheep!$N$249                                )&gt;(PO$33-PP$33),(PO$33-Sheep!$R$353-Sheep!$N$249                                )&lt;=0),"WeanAlt2","")
&amp;IFERROR(IF(AND((PO$33-PO38                                                                                     )&gt;(PO$33-PP$33),(PO$33-PO38                                                                                     )&lt;=0),"Join-"    &amp;PO37,""),"")
&amp;IFERROR(IF(AND((PO$33-PO38-INDEX(Sheep!$V$358:$V$365,PO37,1))&gt;(PO$33-PP$33),(PO$33-PO38-INDEX(Sheep!$V$358:$V$365,PO37,1))&lt;=0),"Scan-"  &amp;PO37,""),"")
&amp;IFERROR(IF(AND((PO$33-PO38-150                                                                            )&gt;(PO$33-PP$33),(PO$33-PO38-150                                                                             )&lt;=0),"Birth-" &amp;PO37,""),"")
&amp;IFERROR(IF(AND((PO$33-PO38-150-Sheep!$R$351                                           )&gt;(PO$33-PP$33),(PO$33-PO38-150-Sheep!$R$351                                            )&lt;=0),"Wean-"&amp;PO37,""),"")
&amp;IFERROR(IF(AND((PO$33-PO38-150-Sheep!$R$352                                           )&gt;(PO$33-PP$33),(PO$33-PO38-150-Sheep!$R$352                                            )&lt;=0),"Alt1-"   &amp;PO37,""),"")
&amp;IFERROR(IF(AND((PO$33-PO38-150-Sheep!$R$353                                           )&gt;(PO$33-PP$33),(PO$33-PO38-150-Sheep!$R$353                                            )&lt;=0),"Alt2-"   &amp;PO37,""),"")</f>
        <v/>
      </c>
      <c r="PP39" s="274" t="str">
        <f xml:space="preserve">                    IF(AND((PP$33                                  -Sheep!$N$249                               )&gt;(PP$33-PQ$33),(PP$33                                  -Sheep!$N$249                                )&lt;=0),"Born","")
&amp;                   IF(AND((PP$33-Sheep!$R$351-Sheep!$N$249                                )&gt;(PP$33-PQ$33),(PP$33-Sheep!$R$351-Sheep!$N$249                                )&lt;=0),"WeanStd","")
&amp;                   IF(AND((PP$33-Sheep!$R$352-Sheep!$N$249                                )&gt;(PP$33-PQ$33),(PP$33-Sheep!$R$352-Sheep!$N$249                                )&lt;=0),"WeanAlt1","")
&amp;                   IF(AND((PP$33-Sheep!$R$353-Sheep!$N$249                                )&gt;(PP$33-PQ$33),(PP$33-Sheep!$R$353-Sheep!$N$249                                )&lt;=0),"WeanAlt2","")
&amp;IFERROR(IF(AND((PP$33-PP38                                                                                     )&gt;(PP$33-PQ$33),(PP$33-PP38                                                                                     )&lt;=0),"Join-"    &amp;PP37,""),"")
&amp;IFERROR(IF(AND((PP$33-PP38-INDEX(Sheep!$V$358:$V$365,PP37,1))&gt;(PP$33-PQ$33),(PP$33-PP38-INDEX(Sheep!$V$358:$V$365,PP37,1))&lt;=0),"Scan-"  &amp;PP37,""),"")
&amp;IFERROR(IF(AND((PP$33-PP38-150                                                                            )&gt;(PP$33-PQ$33),(PP$33-PP38-150                                                                             )&lt;=0),"Birth-" &amp;PP37,""),"")
&amp;IFERROR(IF(AND((PP$33-PP38-150-Sheep!$R$351                                           )&gt;(PP$33-PQ$33),(PP$33-PP38-150-Sheep!$R$351                                            )&lt;=0),"Wean-"&amp;PP37,""),"")
&amp;IFERROR(IF(AND((PP$33-PP38-150-Sheep!$R$352                                           )&gt;(PP$33-PQ$33),(PP$33-PP38-150-Sheep!$R$352                                            )&lt;=0),"Alt1-"   &amp;PP37,""),"")
&amp;IFERROR(IF(AND((PP$33-PP38-150-Sheep!$R$353                                           )&gt;(PP$33-PQ$33),(PP$33-PP38-150-Sheep!$R$353                                            )&lt;=0),"Alt2-"   &amp;PP37,""),"")</f>
        <v/>
      </c>
      <c r="PQ39" s="274" t="str">
        <f xml:space="preserve">                    IF(AND((PQ$33                                  -Sheep!$N$249                               )&gt;(PQ$33-PR$33),(PQ$33                                  -Sheep!$N$249                                )&lt;=0),"Born","")
&amp;                   IF(AND((PQ$33-Sheep!$R$351-Sheep!$N$249                                )&gt;(PQ$33-PR$33),(PQ$33-Sheep!$R$351-Sheep!$N$249                                )&lt;=0),"WeanStd","")
&amp;                   IF(AND((PQ$33-Sheep!$R$352-Sheep!$N$249                                )&gt;(PQ$33-PR$33),(PQ$33-Sheep!$R$352-Sheep!$N$249                                )&lt;=0),"WeanAlt1","")
&amp;                   IF(AND((PQ$33-Sheep!$R$353-Sheep!$N$249                                )&gt;(PQ$33-PR$33),(PQ$33-Sheep!$R$353-Sheep!$N$249                                )&lt;=0),"WeanAlt2","")
&amp;IFERROR(IF(AND((PQ$33-PQ38                                                                                     )&gt;(PQ$33-PR$33),(PQ$33-PQ38                                                                                     )&lt;=0),"Join-"    &amp;PQ37,""),"")
&amp;IFERROR(IF(AND((PQ$33-PQ38-INDEX(Sheep!$V$358:$V$365,PQ37,1))&gt;(PQ$33-PR$33),(PQ$33-PQ38-INDEX(Sheep!$V$358:$V$365,PQ37,1))&lt;=0),"Scan-"  &amp;PQ37,""),"")
&amp;IFERROR(IF(AND((PQ$33-PQ38-150                                                                            )&gt;(PQ$33-PR$33),(PQ$33-PQ38-150                                                                             )&lt;=0),"Birth-" &amp;PQ37,""),"")
&amp;IFERROR(IF(AND((PQ$33-PQ38-150-Sheep!$R$351                                           )&gt;(PQ$33-PR$33),(PQ$33-PQ38-150-Sheep!$R$351                                            )&lt;=0),"Wean-"&amp;PQ37,""),"")
&amp;IFERROR(IF(AND((PQ$33-PQ38-150-Sheep!$R$352                                           )&gt;(PQ$33-PR$33),(PQ$33-PQ38-150-Sheep!$R$352                                            )&lt;=0),"Alt1-"   &amp;PQ37,""),"")
&amp;IFERROR(IF(AND((PQ$33-PQ38-150-Sheep!$R$353                                           )&gt;(PQ$33-PR$33),(PQ$33-PQ38-150-Sheep!$R$353                                            )&lt;=0),"Alt2-"   &amp;PQ37,""),"")</f>
        <v/>
      </c>
      <c r="PR39" s="274" t="str">
        <f xml:space="preserve">                    IF(AND((PR$33                                  -Sheep!$N$249                               )&gt;(PR$33-PS$33),(PR$33                                  -Sheep!$N$249                                )&lt;=0),"Born","")
&amp;                   IF(AND((PR$33-Sheep!$R$351-Sheep!$N$249                                )&gt;(PR$33-PS$33),(PR$33-Sheep!$R$351-Sheep!$N$249                                )&lt;=0),"WeanStd","")
&amp;                   IF(AND((PR$33-Sheep!$R$352-Sheep!$N$249                                )&gt;(PR$33-PS$33),(PR$33-Sheep!$R$352-Sheep!$N$249                                )&lt;=0),"WeanAlt1","")
&amp;                   IF(AND((PR$33-Sheep!$R$353-Sheep!$N$249                                )&gt;(PR$33-PS$33),(PR$33-Sheep!$R$353-Sheep!$N$249                                )&lt;=0),"WeanAlt2","")
&amp;IFERROR(IF(AND((PR$33-PR38                                                                                     )&gt;(PR$33-PS$33),(PR$33-PR38                                                                                     )&lt;=0),"Join-"    &amp;PR37,""),"")
&amp;IFERROR(IF(AND((PR$33-PR38-INDEX(Sheep!$V$358:$V$365,PR37,1))&gt;(PR$33-PS$33),(PR$33-PR38-INDEX(Sheep!$V$358:$V$365,PR37,1))&lt;=0),"Scan-"  &amp;PR37,""),"")
&amp;IFERROR(IF(AND((PR$33-PR38-150                                                                            )&gt;(PR$33-PS$33),(PR$33-PR38-150                                                                             )&lt;=0),"Birth-" &amp;PR37,""),"")
&amp;IFERROR(IF(AND((PR$33-PR38-150-Sheep!$R$351                                           )&gt;(PR$33-PS$33),(PR$33-PR38-150-Sheep!$R$351                                            )&lt;=0),"Wean-"&amp;PR37,""),"")
&amp;IFERROR(IF(AND((PR$33-PR38-150-Sheep!$R$352                                           )&gt;(PR$33-PS$33),(PR$33-PR38-150-Sheep!$R$352                                            )&lt;=0),"Alt1-"   &amp;PR37,""),"")
&amp;IFERROR(IF(AND((PR$33-PR38-150-Sheep!$R$353                                           )&gt;(PR$33-PS$33),(PR$33-PR38-150-Sheep!$R$353                                            )&lt;=0),"Alt2-"   &amp;PR37,""),"")</f>
        <v/>
      </c>
      <c r="PS39" s="274" t="str">
        <f xml:space="preserve">                    IF(AND((PS$33                                  -Sheep!$N$249                               )&gt;(PS$33-PT$33),(PS$33                                  -Sheep!$N$249                                )&lt;=0),"Born","")
&amp;                   IF(AND((PS$33-Sheep!$R$351-Sheep!$N$249                                )&gt;(PS$33-PT$33),(PS$33-Sheep!$R$351-Sheep!$N$249                                )&lt;=0),"WeanStd","")
&amp;                   IF(AND((PS$33-Sheep!$R$352-Sheep!$N$249                                )&gt;(PS$33-PT$33),(PS$33-Sheep!$R$352-Sheep!$N$249                                )&lt;=0),"WeanAlt1","")
&amp;                   IF(AND((PS$33-Sheep!$R$353-Sheep!$N$249                                )&gt;(PS$33-PT$33),(PS$33-Sheep!$R$353-Sheep!$N$249                                )&lt;=0),"WeanAlt2","")
&amp;IFERROR(IF(AND((PS$33-PS38                                                                                     )&gt;(PS$33-PT$33),(PS$33-PS38                                                                                     )&lt;=0),"Join-"    &amp;PS37,""),"")
&amp;IFERROR(IF(AND((PS$33-PS38-INDEX(Sheep!$V$358:$V$365,PS37,1))&gt;(PS$33-PT$33),(PS$33-PS38-INDEX(Sheep!$V$358:$V$365,PS37,1))&lt;=0),"Scan-"  &amp;PS37,""),"")
&amp;IFERROR(IF(AND((PS$33-PS38-150                                                                            )&gt;(PS$33-PT$33),(PS$33-PS38-150                                                                             )&lt;=0),"Birth-" &amp;PS37,""),"")
&amp;IFERROR(IF(AND((PS$33-PS38-150-Sheep!$R$351                                           )&gt;(PS$33-PT$33),(PS$33-PS38-150-Sheep!$R$351                                            )&lt;=0),"Wean-"&amp;PS37,""),"")
&amp;IFERROR(IF(AND((PS$33-PS38-150-Sheep!$R$352                                           )&gt;(PS$33-PT$33),(PS$33-PS38-150-Sheep!$R$352                                            )&lt;=0),"Alt1-"   &amp;PS37,""),"")
&amp;IFERROR(IF(AND((PS$33-PS38-150-Sheep!$R$353                                           )&gt;(PS$33-PT$33),(PS$33-PS38-150-Sheep!$R$353                                            )&lt;=0),"Alt2-"   &amp;PS37,""),"")</f>
        <v/>
      </c>
      <c r="PT39" s="274" t="str">
        <f xml:space="preserve">                    IF(AND((PT$33                                  -Sheep!$N$249                               )&gt;(PT$33-PU$33),(PT$33                                  -Sheep!$N$249                                )&lt;=0),"Born","")
&amp;                   IF(AND((PT$33-Sheep!$R$351-Sheep!$N$249                                )&gt;(PT$33-PU$33),(PT$33-Sheep!$R$351-Sheep!$N$249                                )&lt;=0),"WeanStd","")
&amp;                   IF(AND((PT$33-Sheep!$R$352-Sheep!$N$249                                )&gt;(PT$33-PU$33),(PT$33-Sheep!$R$352-Sheep!$N$249                                )&lt;=0),"WeanAlt1","")
&amp;                   IF(AND((PT$33-Sheep!$R$353-Sheep!$N$249                                )&gt;(PT$33-PU$33),(PT$33-Sheep!$R$353-Sheep!$N$249                                )&lt;=0),"WeanAlt2","")
&amp;IFERROR(IF(AND((PT$33-PT38                                                                                     )&gt;(PT$33-PU$33),(PT$33-PT38                                                                                     )&lt;=0),"Join-"    &amp;PT37,""),"")
&amp;IFERROR(IF(AND((PT$33-PT38-INDEX(Sheep!$V$358:$V$365,PT37,1))&gt;(PT$33-PU$33),(PT$33-PT38-INDEX(Sheep!$V$358:$V$365,PT37,1))&lt;=0),"Scan-"  &amp;PT37,""),"")
&amp;IFERROR(IF(AND((PT$33-PT38-150                                                                            )&gt;(PT$33-PU$33),(PT$33-PT38-150                                                                             )&lt;=0),"Birth-" &amp;PT37,""),"")
&amp;IFERROR(IF(AND((PT$33-PT38-150-Sheep!$R$351                                           )&gt;(PT$33-PU$33),(PT$33-PT38-150-Sheep!$R$351                                            )&lt;=0),"Wean-"&amp;PT37,""),"")
&amp;IFERROR(IF(AND((PT$33-PT38-150-Sheep!$R$352                                           )&gt;(PT$33-PU$33),(PT$33-PT38-150-Sheep!$R$352                                            )&lt;=0),"Alt1-"   &amp;PT37,""),"")
&amp;IFERROR(IF(AND((PT$33-PT38-150-Sheep!$R$353                                           )&gt;(PT$33-PU$33),(PT$33-PT38-150-Sheep!$R$353                                            )&lt;=0),"Alt2-"   &amp;PT37,""),"")</f>
        <v/>
      </c>
      <c r="PU39" s="274" t="str">
        <f xml:space="preserve">                    IF(AND((PU$33                                  -Sheep!$N$249                               )&gt;(PU$33-PV$33),(PU$33                                  -Sheep!$N$249                                )&lt;=0),"Born","")
&amp;                   IF(AND((PU$33-Sheep!$R$351-Sheep!$N$249                                )&gt;(PU$33-PV$33),(PU$33-Sheep!$R$351-Sheep!$N$249                                )&lt;=0),"WeanStd","")
&amp;                   IF(AND((PU$33-Sheep!$R$352-Sheep!$N$249                                )&gt;(PU$33-PV$33),(PU$33-Sheep!$R$352-Sheep!$N$249                                )&lt;=0),"WeanAlt1","")
&amp;                   IF(AND((PU$33-Sheep!$R$353-Sheep!$N$249                                )&gt;(PU$33-PV$33),(PU$33-Sheep!$R$353-Sheep!$N$249                                )&lt;=0),"WeanAlt2","")
&amp;IFERROR(IF(AND((PU$33-PU38                                                                                     )&gt;(PU$33-PV$33),(PU$33-PU38                                                                                     )&lt;=0),"Join-"    &amp;PU37,""),"")
&amp;IFERROR(IF(AND((PU$33-PU38-INDEX(Sheep!$V$358:$V$365,PU37,1))&gt;(PU$33-PV$33),(PU$33-PU38-INDEX(Sheep!$V$358:$V$365,PU37,1))&lt;=0),"Scan-"  &amp;PU37,""),"")
&amp;IFERROR(IF(AND((PU$33-PU38-150                                                                            )&gt;(PU$33-PV$33),(PU$33-PU38-150                                                                             )&lt;=0),"Birth-" &amp;PU37,""),"")
&amp;IFERROR(IF(AND((PU$33-PU38-150-Sheep!$R$351                                           )&gt;(PU$33-PV$33),(PU$33-PU38-150-Sheep!$R$351                                            )&lt;=0),"Wean-"&amp;PU37,""),"")
&amp;IFERROR(IF(AND((PU$33-PU38-150-Sheep!$R$352                                           )&gt;(PU$33-PV$33),(PU$33-PU38-150-Sheep!$R$352                                            )&lt;=0),"Alt1-"   &amp;PU37,""),"")
&amp;IFERROR(IF(AND((PU$33-PU38-150-Sheep!$R$353                                           )&gt;(PU$33-PV$33),(PU$33-PU38-150-Sheep!$R$353                                            )&lt;=0),"Alt2-"   &amp;PU37,""),"")</f>
        <v/>
      </c>
      <c r="PV39" s="274" t="str">
        <f xml:space="preserve">                    IF(AND((PV$33                                  -Sheep!$N$249                               )&gt;(PV$33-PW$33),(PV$33                                  -Sheep!$N$249                                )&lt;=0),"Born","")
&amp;                   IF(AND((PV$33-Sheep!$R$351-Sheep!$N$249                                )&gt;(PV$33-PW$33),(PV$33-Sheep!$R$351-Sheep!$N$249                                )&lt;=0),"WeanStd","")
&amp;                   IF(AND((PV$33-Sheep!$R$352-Sheep!$N$249                                )&gt;(PV$33-PW$33),(PV$33-Sheep!$R$352-Sheep!$N$249                                )&lt;=0),"WeanAlt1","")
&amp;                   IF(AND((PV$33-Sheep!$R$353-Sheep!$N$249                                )&gt;(PV$33-PW$33),(PV$33-Sheep!$R$353-Sheep!$N$249                                )&lt;=0),"WeanAlt2","")
&amp;IFERROR(IF(AND((PV$33-PV38                                                                                     )&gt;(PV$33-PW$33),(PV$33-PV38                                                                                     )&lt;=0),"Join-"    &amp;PV37,""),"")
&amp;IFERROR(IF(AND((PV$33-PV38-INDEX(Sheep!$V$358:$V$365,PV37,1))&gt;(PV$33-PW$33),(PV$33-PV38-INDEX(Sheep!$V$358:$V$365,PV37,1))&lt;=0),"Scan-"  &amp;PV37,""),"")
&amp;IFERROR(IF(AND((PV$33-PV38-150                                                                            )&gt;(PV$33-PW$33),(PV$33-PV38-150                                                                             )&lt;=0),"Birth-" &amp;PV37,""),"")
&amp;IFERROR(IF(AND((PV$33-PV38-150-Sheep!$R$351                                           )&gt;(PV$33-PW$33),(PV$33-PV38-150-Sheep!$R$351                                            )&lt;=0),"Wean-"&amp;PV37,""),"")
&amp;IFERROR(IF(AND((PV$33-PV38-150-Sheep!$R$352                                           )&gt;(PV$33-PW$33),(PV$33-PV38-150-Sheep!$R$352                                            )&lt;=0),"Alt1-"   &amp;PV37,""),"")
&amp;IFERROR(IF(AND((PV$33-PV38-150-Sheep!$R$353                                           )&gt;(PV$33-PW$33),(PV$33-PV38-150-Sheep!$R$353                                            )&lt;=0),"Alt2-"   &amp;PV37,""),"")</f>
        <v/>
      </c>
      <c r="PW39" s="274" t="str">
        <f xml:space="preserve">                    IF(AND((PW$33                                  -Sheep!$N$249                               )&gt;(PW$33-PX$33),(PW$33                                  -Sheep!$N$249                                )&lt;=0),"Born","")
&amp;                   IF(AND((PW$33-Sheep!$R$351-Sheep!$N$249                                )&gt;(PW$33-PX$33),(PW$33-Sheep!$R$351-Sheep!$N$249                                )&lt;=0),"WeanStd","")
&amp;                   IF(AND((PW$33-Sheep!$R$352-Sheep!$N$249                                )&gt;(PW$33-PX$33),(PW$33-Sheep!$R$352-Sheep!$N$249                                )&lt;=0),"WeanAlt1","")
&amp;                   IF(AND((PW$33-Sheep!$R$353-Sheep!$N$249                                )&gt;(PW$33-PX$33),(PW$33-Sheep!$R$353-Sheep!$N$249                                )&lt;=0),"WeanAlt2","")
&amp;IFERROR(IF(AND((PW$33-PW38                                                                                     )&gt;(PW$33-PX$33),(PW$33-PW38                                                                                     )&lt;=0),"Join-"    &amp;PW37,""),"")
&amp;IFERROR(IF(AND((PW$33-PW38-INDEX(Sheep!$V$358:$V$365,PW37,1))&gt;(PW$33-PX$33),(PW$33-PW38-INDEX(Sheep!$V$358:$V$365,PW37,1))&lt;=0),"Scan-"  &amp;PW37,""),"")
&amp;IFERROR(IF(AND((PW$33-PW38-150                                                                            )&gt;(PW$33-PX$33),(PW$33-PW38-150                                                                             )&lt;=0),"Birth-" &amp;PW37,""),"")
&amp;IFERROR(IF(AND((PW$33-PW38-150-Sheep!$R$351                                           )&gt;(PW$33-PX$33),(PW$33-PW38-150-Sheep!$R$351                                            )&lt;=0),"Wean-"&amp;PW37,""),"")
&amp;IFERROR(IF(AND((PW$33-PW38-150-Sheep!$R$352                                           )&gt;(PW$33-PX$33),(PW$33-PW38-150-Sheep!$R$352                                            )&lt;=0),"Alt1-"   &amp;PW37,""),"")
&amp;IFERROR(IF(AND((PW$33-PW38-150-Sheep!$R$353                                           )&gt;(PW$33-PX$33),(PW$33-PW38-150-Sheep!$R$353                                            )&lt;=0),"Alt2-"   &amp;PW37,""),"")</f>
        <v>Scan-8</v>
      </c>
      <c r="PX39" s="274" t="str">
        <f xml:space="preserve">                    IF(AND((PX$33                                  -Sheep!$N$249                               )&gt;(PX$33-PY$33),(PX$33                                  -Sheep!$N$249                                )&lt;=0),"Born","")
&amp;                   IF(AND((PX$33-Sheep!$R$351-Sheep!$N$249                                )&gt;(PX$33-PY$33),(PX$33-Sheep!$R$351-Sheep!$N$249                                )&lt;=0),"WeanStd","")
&amp;                   IF(AND((PX$33-Sheep!$R$352-Sheep!$N$249                                )&gt;(PX$33-PY$33),(PX$33-Sheep!$R$352-Sheep!$N$249                                )&lt;=0),"WeanAlt1","")
&amp;                   IF(AND((PX$33-Sheep!$R$353-Sheep!$N$249                                )&gt;(PX$33-PY$33),(PX$33-Sheep!$R$353-Sheep!$N$249                                )&lt;=0),"WeanAlt2","")
&amp;IFERROR(IF(AND((PX$33-PX38                                                                                     )&gt;(PX$33-PY$33),(PX$33-PX38                                                                                     )&lt;=0),"Join-"    &amp;PX37,""),"")
&amp;IFERROR(IF(AND((PX$33-PX38-INDEX(Sheep!$V$358:$V$365,PX37,1))&gt;(PX$33-PY$33),(PX$33-PX38-INDEX(Sheep!$V$358:$V$365,PX37,1))&lt;=0),"Scan-"  &amp;PX37,""),"")
&amp;IFERROR(IF(AND((PX$33-PX38-150                                                                            )&gt;(PX$33-PY$33),(PX$33-PX38-150                                                                             )&lt;=0),"Birth-" &amp;PX37,""),"")
&amp;IFERROR(IF(AND((PX$33-PX38-150-Sheep!$R$351                                           )&gt;(PX$33-PY$33),(PX$33-PX38-150-Sheep!$R$351                                            )&lt;=0),"Wean-"&amp;PX37,""),"")
&amp;IFERROR(IF(AND((PX$33-PX38-150-Sheep!$R$352                                           )&gt;(PX$33-PY$33),(PX$33-PX38-150-Sheep!$R$352                                            )&lt;=0),"Alt1-"   &amp;PX37,""),"")
&amp;IFERROR(IF(AND((PX$33-PX38-150-Sheep!$R$353                                           )&gt;(PX$33-PY$33),(PX$33-PX38-150-Sheep!$R$353                                            )&lt;=0),"Alt2-"   &amp;PX37,""),"")</f>
        <v/>
      </c>
      <c r="PY39" s="274" t="str">
        <f xml:space="preserve">                    IF(AND((PY$33                                  -Sheep!$N$249                               )&gt;(PY$33-PZ$33),(PY$33                                  -Sheep!$N$249                                )&lt;=0),"Born","")
&amp;                   IF(AND((PY$33-Sheep!$R$351-Sheep!$N$249                                )&gt;(PY$33-PZ$33),(PY$33-Sheep!$R$351-Sheep!$N$249                                )&lt;=0),"WeanStd","")
&amp;                   IF(AND((PY$33-Sheep!$R$352-Sheep!$N$249                                )&gt;(PY$33-PZ$33),(PY$33-Sheep!$R$352-Sheep!$N$249                                )&lt;=0),"WeanAlt1","")
&amp;                   IF(AND((PY$33-Sheep!$R$353-Sheep!$N$249                                )&gt;(PY$33-PZ$33),(PY$33-Sheep!$R$353-Sheep!$N$249                                )&lt;=0),"WeanAlt2","")
&amp;IFERROR(IF(AND((PY$33-PY38                                                                                     )&gt;(PY$33-PZ$33),(PY$33-PY38                                                                                     )&lt;=0),"Join-"    &amp;PY37,""),"")
&amp;IFERROR(IF(AND((PY$33-PY38-INDEX(Sheep!$V$358:$V$365,PY37,1))&gt;(PY$33-PZ$33),(PY$33-PY38-INDEX(Sheep!$V$358:$V$365,PY37,1))&lt;=0),"Scan-"  &amp;PY37,""),"")
&amp;IFERROR(IF(AND((PY$33-PY38-150                                                                            )&gt;(PY$33-PZ$33),(PY$33-PY38-150                                                                             )&lt;=0),"Birth-" &amp;PY37,""),"")
&amp;IFERROR(IF(AND((PY$33-PY38-150-Sheep!$R$351                                           )&gt;(PY$33-PZ$33),(PY$33-PY38-150-Sheep!$R$351                                            )&lt;=0),"Wean-"&amp;PY37,""),"")
&amp;IFERROR(IF(AND((PY$33-PY38-150-Sheep!$R$352                                           )&gt;(PY$33-PZ$33),(PY$33-PY38-150-Sheep!$R$352                                            )&lt;=0),"Alt1-"   &amp;PY37,""),"")
&amp;IFERROR(IF(AND((PY$33-PY38-150-Sheep!$R$353                                           )&gt;(PY$33-PZ$33),(PY$33-PY38-150-Sheep!$R$353                                            )&lt;=0),"Alt2-"   &amp;PY37,""),"")</f>
        <v/>
      </c>
      <c r="PZ39" s="274" t="str">
        <f xml:space="preserve">                    IF(AND((PZ$33                                  -Sheep!$N$249                               )&gt;(PZ$33-QA$33),(PZ$33                                  -Sheep!$N$249                                )&lt;=0),"Born","")
&amp;                   IF(AND((PZ$33-Sheep!$R$351-Sheep!$N$249                                )&gt;(PZ$33-QA$33),(PZ$33-Sheep!$R$351-Sheep!$N$249                                )&lt;=0),"WeanStd","")
&amp;                   IF(AND((PZ$33-Sheep!$R$352-Sheep!$N$249                                )&gt;(PZ$33-QA$33),(PZ$33-Sheep!$R$352-Sheep!$N$249                                )&lt;=0),"WeanAlt1","")
&amp;                   IF(AND((PZ$33-Sheep!$R$353-Sheep!$N$249                                )&gt;(PZ$33-QA$33),(PZ$33-Sheep!$R$353-Sheep!$N$249                                )&lt;=0),"WeanAlt2","")
&amp;IFERROR(IF(AND((PZ$33-PZ38                                                                                     )&gt;(PZ$33-QA$33),(PZ$33-PZ38                                                                                     )&lt;=0),"Join-"    &amp;PZ37,""),"")
&amp;IFERROR(IF(AND((PZ$33-PZ38-INDEX(Sheep!$V$358:$V$365,PZ37,1))&gt;(PZ$33-QA$33),(PZ$33-PZ38-INDEX(Sheep!$V$358:$V$365,PZ37,1))&lt;=0),"Scan-"  &amp;PZ37,""),"")
&amp;IFERROR(IF(AND((PZ$33-PZ38-150                                                                            )&gt;(PZ$33-QA$33),(PZ$33-PZ38-150                                                                             )&lt;=0),"Birth-" &amp;PZ37,""),"")
&amp;IFERROR(IF(AND((PZ$33-PZ38-150-Sheep!$R$351                                           )&gt;(PZ$33-QA$33),(PZ$33-PZ38-150-Sheep!$R$351                                            )&lt;=0),"Wean-"&amp;PZ37,""),"")
&amp;IFERROR(IF(AND((PZ$33-PZ38-150-Sheep!$R$352                                           )&gt;(PZ$33-QA$33),(PZ$33-PZ38-150-Sheep!$R$352                                            )&lt;=0),"Alt1-"   &amp;PZ37,""),"")
&amp;IFERROR(IF(AND((PZ$33-PZ38-150-Sheep!$R$353                                           )&gt;(PZ$33-QA$33),(PZ$33-PZ38-150-Sheep!$R$353                                            )&lt;=0),"Alt2-"   &amp;PZ37,""),"")</f>
        <v/>
      </c>
      <c r="QA39" s="274" t="str">
        <f xml:space="preserve">                    IF(AND((QA$33                                  -Sheep!$N$249                               )&gt;(QA$33-QB$33),(QA$33                                  -Sheep!$N$249                                )&lt;=0),"Born","")
&amp;                   IF(AND((QA$33-Sheep!$R$351-Sheep!$N$249                                )&gt;(QA$33-QB$33),(QA$33-Sheep!$R$351-Sheep!$N$249                                )&lt;=0),"WeanStd","")
&amp;                   IF(AND((QA$33-Sheep!$R$352-Sheep!$N$249                                )&gt;(QA$33-QB$33),(QA$33-Sheep!$R$352-Sheep!$N$249                                )&lt;=0),"WeanAlt1","")
&amp;                   IF(AND((QA$33-Sheep!$R$353-Sheep!$N$249                                )&gt;(QA$33-QB$33),(QA$33-Sheep!$R$353-Sheep!$N$249                                )&lt;=0),"WeanAlt2","")
&amp;IFERROR(IF(AND((QA$33-QA38                                                                                     )&gt;(QA$33-QB$33),(QA$33-QA38                                                                                     )&lt;=0),"Join-"    &amp;QA37,""),"")
&amp;IFERROR(IF(AND((QA$33-QA38-INDEX(Sheep!$V$358:$V$365,QA37,1))&gt;(QA$33-QB$33),(QA$33-QA38-INDEX(Sheep!$V$358:$V$365,QA37,1))&lt;=0),"Scan-"  &amp;QA37,""),"")
&amp;IFERROR(IF(AND((QA$33-QA38-150                                                                            )&gt;(QA$33-QB$33),(QA$33-QA38-150                                                                             )&lt;=0),"Birth-" &amp;QA37,""),"")
&amp;IFERROR(IF(AND((QA$33-QA38-150-Sheep!$R$351                                           )&gt;(QA$33-QB$33),(QA$33-QA38-150-Sheep!$R$351                                            )&lt;=0),"Wean-"&amp;QA37,""),"")
&amp;IFERROR(IF(AND((QA$33-QA38-150-Sheep!$R$352                                           )&gt;(QA$33-QB$33),(QA$33-QA38-150-Sheep!$R$352                                            )&lt;=0),"Alt1-"   &amp;QA37,""),"")
&amp;IFERROR(IF(AND((QA$33-QA38-150-Sheep!$R$353                                           )&gt;(QA$33-QB$33),(QA$33-QA38-150-Sheep!$R$353                                            )&lt;=0),"Alt2-"   &amp;QA37,""),"")</f>
        <v/>
      </c>
      <c r="QB39" s="274" t="str">
        <f xml:space="preserve">                    IF(AND((QB$33                                  -Sheep!$N$249                               )&gt;(QB$33-QC$33),(QB$33                                  -Sheep!$N$249                                )&lt;=0),"Born","")
&amp;                   IF(AND((QB$33-Sheep!$R$351-Sheep!$N$249                                )&gt;(QB$33-QC$33),(QB$33-Sheep!$R$351-Sheep!$N$249                                )&lt;=0),"WeanStd","")
&amp;                   IF(AND((QB$33-Sheep!$R$352-Sheep!$N$249                                )&gt;(QB$33-QC$33),(QB$33-Sheep!$R$352-Sheep!$N$249                                )&lt;=0),"WeanAlt1","")
&amp;                   IF(AND((QB$33-Sheep!$R$353-Sheep!$N$249                                )&gt;(QB$33-QC$33),(QB$33-Sheep!$R$353-Sheep!$N$249                                )&lt;=0),"WeanAlt2","")
&amp;IFERROR(IF(AND((QB$33-QB38                                                                                     )&gt;(QB$33-QC$33),(QB$33-QB38                                                                                     )&lt;=0),"Join-"    &amp;QB37,""),"")
&amp;IFERROR(IF(AND((QB$33-QB38-INDEX(Sheep!$V$358:$V$365,QB37,1))&gt;(QB$33-QC$33),(QB$33-QB38-INDEX(Sheep!$V$358:$V$365,QB37,1))&lt;=0),"Scan-"  &amp;QB37,""),"")
&amp;IFERROR(IF(AND((QB$33-QB38-150                                                                            )&gt;(QB$33-QC$33),(QB$33-QB38-150                                                                             )&lt;=0),"Birth-" &amp;QB37,""),"")
&amp;IFERROR(IF(AND((QB$33-QB38-150-Sheep!$R$351                                           )&gt;(QB$33-QC$33),(QB$33-QB38-150-Sheep!$R$351                                            )&lt;=0),"Wean-"&amp;QB37,""),"")
&amp;IFERROR(IF(AND((QB$33-QB38-150-Sheep!$R$352                                           )&gt;(QB$33-QC$33),(QB$33-QB38-150-Sheep!$R$352                                            )&lt;=0),"Alt1-"   &amp;QB37,""),"")
&amp;IFERROR(IF(AND((QB$33-QB38-150-Sheep!$R$353                                           )&gt;(QB$33-QC$33),(QB$33-QB38-150-Sheep!$R$353                                            )&lt;=0),"Alt2-"   &amp;QB37,""),"")</f>
        <v/>
      </c>
      <c r="QC39" s="274" t="str">
        <f xml:space="preserve">                    IF(AND((QC$33                                  -Sheep!$N$249                               )&gt;(QC$33-QD$33),(QC$33                                  -Sheep!$N$249                                )&lt;=0),"Born","")
&amp;                   IF(AND((QC$33-Sheep!$R$351-Sheep!$N$249                                )&gt;(QC$33-QD$33),(QC$33-Sheep!$R$351-Sheep!$N$249                                )&lt;=0),"WeanStd","")
&amp;                   IF(AND((QC$33-Sheep!$R$352-Sheep!$N$249                                )&gt;(QC$33-QD$33),(QC$33-Sheep!$R$352-Sheep!$N$249                                )&lt;=0),"WeanAlt1","")
&amp;                   IF(AND((QC$33-Sheep!$R$353-Sheep!$N$249                                )&gt;(QC$33-QD$33),(QC$33-Sheep!$R$353-Sheep!$N$249                                )&lt;=0),"WeanAlt2","")
&amp;IFERROR(IF(AND((QC$33-QC38                                                                                     )&gt;(QC$33-QD$33),(QC$33-QC38                                                                                     )&lt;=0),"Join-"    &amp;QC37,""),"")
&amp;IFERROR(IF(AND((QC$33-QC38-INDEX(Sheep!$V$358:$V$365,QC37,1))&gt;(QC$33-QD$33),(QC$33-QC38-INDEX(Sheep!$V$358:$V$365,QC37,1))&lt;=0),"Scan-"  &amp;QC37,""),"")
&amp;IFERROR(IF(AND((QC$33-QC38-150                                                                            )&gt;(QC$33-QD$33),(QC$33-QC38-150                                                                             )&lt;=0),"Birth-" &amp;QC37,""),"")
&amp;IFERROR(IF(AND((QC$33-QC38-150-Sheep!$R$351                                           )&gt;(QC$33-QD$33),(QC$33-QC38-150-Sheep!$R$351                                            )&lt;=0),"Wean-"&amp;QC37,""),"")
&amp;IFERROR(IF(AND((QC$33-QC38-150-Sheep!$R$352                                           )&gt;(QC$33-QD$33),(QC$33-QC38-150-Sheep!$R$352                                            )&lt;=0),"Alt1-"   &amp;QC37,""),"")
&amp;IFERROR(IF(AND((QC$33-QC38-150-Sheep!$R$353                                           )&gt;(QC$33-QD$33),(QC$33-QC38-150-Sheep!$R$353                                            )&lt;=0),"Alt2-"   &amp;QC37,""),"")</f>
        <v/>
      </c>
      <c r="QD39" s="274" t="str">
        <f xml:space="preserve">                    IF(AND((QD$33                                  -Sheep!$N$249                               )&gt;(QD$33-QE$33),(QD$33                                  -Sheep!$N$249                                )&lt;=0),"Born","")
&amp;                   IF(AND((QD$33-Sheep!$R$351-Sheep!$N$249                                )&gt;(QD$33-QE$33),(QD$33-Sheep!$R$351-Sheep!$N$249                                )&lt;=0),"WeanStd","")
&amp;                   IF(AND((QD$33-Sheep!$R$352-Sheep!$N$249                                )&gt;(QD$33-QE$33),(QD$33-Sheep!$R$352-Sheep!$N$249                                )&lt;=0),"WeanAlt1","")
&amp;                   IF(AND((QD$33-Sheep!$R$353-Sheep!$N$249                                )&gt;(QD$33-QE$33),(QD$33-Sheep!$R$353-Sheep!$N$249                                )&lt;=0),"WeanAlt2","")
&amp;IFERROR(IF(AND((QD$33-QD38                                                                                     )&gt;(QD$33-QE$33),(QD$33-QD38                                                                                     )&lt;=0),"Join-"    &amp;QD37,""),"")
&amp;IFERROR(IF(AND((QD$33-QD38-INDEX(Sheep!$V$358:$V$365,QD37,1))&gt;(QD$33-QE$33),(QD$33-QD38-INDEX(Sheep!$V$358:$V$365,QD37,1))&lt;=0),"Scan-"  &amp;QD37,""),"")
&amp;IFERROR(IF(AND((QD$33-QD38-150                                                                            )&gt;(QD$33-QE$33),(QD$33-QD38-150                                                                             )&lt;=0),"Birth-" &amp;QD37,""),"")
&amp;IFERROR(IF(AND((QD$33-QD38-150-Sheep!$R$351                                           )&gt;(QD$33-QE$33),(QD$33-QD38-150-Sheep!$R$351                                            )&lt;=0),"Wean-"&amp;QD37,""),"")
&amp;IFERROR(IF(AND((QD$33-QD38-150-Sheep!$R$352                                           )&gt;(QD$33-QE$33),(QD$33-QD38-150-Sheep!$R$352                                            )&lt;=0),"Alt1-"   &amp;QD37,""),"")
&amp;IFERROR(IF(AND((QD$33-QD38-150-Sheep!$R$353                                           )&gt;(QD$33-QE$33),(QD$33-QD38-150-Sheep!$R$353                                            )&lt;=0),"Alt2-"   &amp;QD37,""),"")</f>
        <v/>
      </c>
      <c r="QE39" s="274" t="str">
        <f xml:space="preserve">                    IF(AND((QE$33                                  -Sheep!$N$249                               )&gt;(QE$33-QF$33),(QE$33                                  -Sheep!$N$249                                )&lt;=0),"Born","")
&amp;                   IF(AND((QE$33-Sheep!$R$351-Sheep!$N$249                                )&gt;(QE$33-QF$33),(QE$33-Sheep!$R$351-Sheep!$N$249                                )&lt;=0),"WeanStd","")
&amp;                   IF(AND((QE$33-Sheep!$R$352-Sheep!$N$249                                )&gt;(QE$33-QF$33),(QE$33-Sheep!$R$352-Sheep!$N$249                                )&lt;=0),"WeanAlt1","")
&amp;                   IF(AND((QE$33-Sheep!$R$353-Sheep!$N$249                                )&gt;(QE$33-QF$33),(QE$33-Sheep!$R$353-Sheep!$N$249                                )&lt;=0),"WeanAlt2","")
&amp;IFERROR(IF(AND((QE$33-QE38                                                                                     )&gt;(QE$33-QF$33),(QE$33-QE38                                                                                     )&lt;=0),"Join-"    &amp;QE37,""),"")
&amp;IFERROR(IF(AND((QE$33-QE38-INDEX(Sheep!$V$358:$V$365,QE37,1))&gt;(QE$33-QF$33),(QE$33-QE38-INDEX(Sheep!$V$358:$V$365,QE37,1))&lt;=0),"Scan-"  &amp;QE37,""),"")
&amp;IFERROR(IF(AND((QE$33-QE38-150                                                                            )&gt;(QE$33-QF$33),(QE$33-QE38-150                                                                             )&lt;=0),"Birth-" &amp;QE37,""),"")
&amp;IFERROR(IF(AND((QE$33-QE38-150-Sheep!$R$351                                           )&gt;(QE$33-QF$33),(QE$33-QE38-150-Sheep!$R$351                                            )&lt;=0),"Wean-"&amp;QE37,""),"")
&amp;IFERROR(IF(AND((QE$33-QE38-150-Sheep!$R$352                                           )&gt;(QE$33-QF$33),(QE$33-QE38-150-Sheep!$R$352                                            )&lt;=0),"Alt1-"   &amp;QE37,""),"")
&amp;IFERROR(IF(AND((QE$33-QE38-150-Sheep!$R$353                                           )&gt;(QE$33-QF$33),(QE$33-QE38-150-Sheep!$R$353                                            )&lt;=0),"Alt2-"   &amp;QE37,""),"")</f>
        <v/>
      </c>
      <c r="QF39" s="274" t="str">
        <f xml:space="preserve">                    IF(AND((QF$33                                  -Sheep!$N$249                               )&gt;(QF$33-QG$33),(QF$33                                  -Sheep!$N$249                                )&lt;=0),"Born","")
&amp;                   IF(AND((QF$33-Sheep!$R$351-Sheep!$N$249                                )&gt;(QF$33-QG$33),(QF$33-Sheep!$R$351-Sheep!$N$249                                )&lt;=0),"WeanStd","")
&amp;                   IF(AND((QF$33-Sheep!$R$352-Sheep!$N$249                                )&gt;(QF$33-QG$33),(QF$33-Sheep!$R$352-Sheep!$N$249                                )&lt;=0),"WeanAlt1","")
&amp;                   IF(AND((QF$33-Sheep!$R$353-Sheep!$N$249                                )&gt;(QF$33-QG$33),(QF$33-Sheep!$R$353-Sheep!$N$249                                )&lt;=0),"WeanAlt2","")
&amp;IFERROR(IF(AND((QF$33-QF38                                                                                     )&gt;(QF$33-QG$33),(QF$33-QF38                                                                                     )&lt;=0),"Join-"    &amp;QF37,""),"")
&amp;IFERROR(IF(AND((QF$33-QF38-INDEX(Sheep!$V$358:$V$365,QF37,1))&gt;(QF$33-QG$33),(QF$33-QF38-INDEX(Sheep!$V$358:$V$365,QF37,1))&lt;=0),"Scan-"  &amp;QF37,""),"")
&amp;IFERROR(IF(AND((QF$33-QF38-150                                                                            )&gt;(QF$33-QG$33),(QF$33-QF38-150                                                                             )&lt;=0),"Birth-" &amp;QF37,""),"")
&amp;IFERROR(IF(AND((QF$33-QF38-150-Sheep!$R$351                                           )&gt;(QF$33-QG$33),(QF$33-QF38-150-Sheep!$R$351                                            )&lt;=0),"Wean-"&amp;QF37,""),"")
&amp;IFERROR(IF(AND((QF$33-QF38-150-Sheep!$R$352                                           )&gt;(QF$33-QG$33),(QF$33-QF38-150-Sheep!$R$352                                            )&lt;=0),"Alt1-"   &amp;QF37,""),"")
&amp;IFERROR(IF(AND((QF$33-QF38-150-Sheep!$R$353                                           )&gt;(QF$33-QG$33),(QF$33-QF38-150-Sheep!$R$353                                            )&lt;=0),"Alt2-"   &amp;QF37,""),"")</f>
        <v/>
      </c>
      <c r="QG39" s="274" t="str">
        <f xml:space="preserve">                    IF(AND((QG$33                                  -Sheep!$N$249                               )&gt;(QG$33-QH$33),(QG$33                                  -Sheep!$N$249                                )&lt;=0),"Born","")
&amp;                   IF(AND((QG$33-Sheep!$R$351-Sheep!$N$249                                )&gt;(QG$33-QH$33),(QG$33-Sheep!$R$351-Sheep!$N$249                                )&lt;=0),"WeanStd","")
&amp;                   IF(AND((QG$33-Sheep!$R$352-Sheep!$N$249                                )&gt;(QG$33-QH$33),(QG$33-Sheep!$R$352-Sheep!$N$249                                )&lt;=0),"WeanAlt1","")
&amp;                   IF(AND((QG$33-Sheep!$R$353-Sheep!$N$249                                )&gt;(QG$33-QH$33),(QG$33-Sheep!$R$353-Sheep!$N$249                                )&lt;=0),"WeanAlt2","")
&amp;IFERROR(IF(AND((QG$33-QG38                                                                                     )&gt;(QG$33-QH$33),(QG$33-QG38                                                                                     )&lt;=0),"Join-"    &amp;QG37,""),"")
&amp;IFERROR(IF(AND((QG$33-QG38-INDEX(Sheep!$V$358:$V$365,QG37,1))&gt;(QG$33-QH$33),(QG$33-QG38-INDEX(Sheep!$V$358:$V$365,QG37,1))&lt;=0),"Scan-"  &amp;QG37,""),"")
&amp;IFERROR(IF(AND((QG$33-QG38-150                                                                            )&gt;(QG$33-QH$33),(QG$33-QG38-150                                                                             )&lt;=0),"Birth-" &amp;QG37,""),"")
&amp;IFERROR(IF(AND((QG$33-QG38-150-Sheep!$R$351                                           )&gt;(QG$33-QH$33),(QG$33-QG38-150-Sheep!$R$351                                            )&lt;=0),"Wean-"&amp;QG37,""),"")
&amp;IFERROR(IF(AND((QG$33-QG38-150-Sheep!$R$352                                           )&gt;(QG$33-QH$33),(QG$33-QG38-150-Sheep!$R$352                                            )&lt;=0),"Alt1-"   &amp;QG37,""),"")
&amp;IFERROR(IF(AND((QG$33-QG38-150-Sheep!$R$353                                           )&gt;(QG$33-QH$33),(QG$33-QG38-150-Sheep!$R$353                                            )&lt;=0),"Alt2-"   &amp;QG37,""),"")</f>
        <v/>
      </c>
      <c r="QH39" s="274" t="str">
        <f xml:space="preserve">                    IF(AND((QH$33                                  -Sheep!$N$249                               )&gt;(QH$33-QI$33),(QH$33                                  -Sheep!$N$249                                )&lt;=0),"Born","")
&amp;                   IF(AND((QH$33-Sheep!$R$351-Sheep!$N$249                                )&gt;(QH$33-QI$33),(QH$33-Sheep!$R$351-Sheep!$N$249                                )&lt;=0),"WeanStd","")
&amp;                   IF(AND((QH$33-Sheep!$R$352-Sheep!$N$249                                )&gt;(QH$33-QI$33),(QH$33-Sheep!$R$352-Sheep!$N$249                                )&lt;=0),"WeanAlt1","")
&amp;                   IF(AND((QH$33-Sheep!$R$353-Sheep!$N$249                                )&gt;(QH$33-QI$33),(QH$33-Sheep!$R$353-Sheep!$N$249                                )&lt;=0),"WeanAlt2","")
&amp;IFERROR(IF(AND((QH$33-QH38                                                                                     )&gt;(QH$33-QI$33),(QH$33-QH38                                                                                     )&lt;=0),"Join-"    &amp;QH37,""),"")
&amp;IFERROR(IF(AND((QH$33-QH38-INDEX(Sheep!$V$358:$V$365,QH37,1))&gt;(QH$33-QI$33),(QH$33-QH38-INDEX(Sheep!$V$358:$V$365,QH37,1))&lt;=0),"Scan-"  &amp;QH37,""),"")
&amp;IFERROR(IF(AND((QH$33-QH38-150                                                                            )&gt;(QH$33-QI$33),(QH$33-QH38-150                                                                             )&lt;=0),"Birth-" &amp;QH37,""),"")
&amp;IFERROR(IF(AND((QH$33-QH38-150-Sheep!$R$351                                           )&gt;(QH$33-QI$33),(QH$33-QH38-150-Sheep!$R$351                                            )&lt;=0),"Wean-"&amp;QH37,""),"")
&amp;IFERROR(IF(AND((QH$33-QH38-150-Sheep!$R$352                                           )&gt;(QH$33-QI$33),(QH$33-QH38-150-Sheep!$R$352                                            )&lt;=0),"Alt1-"   &amp;QH37,""),"")
&amp;IFERROR(IF(AND((QH$33-QH38-150-Sheep!$R$353                                           )&gt;(QH$33-QI$33),(QH$33-QH38-150-Sheep!$R$353                                            )&lt;=0),"Alt2-"   &amp;QH37,""),"")</f>
        <v/>
      </c>
      <c r="QI39" s="274" t="str">
        <f xml:space="preserve">                    IF(AND((QI$33                                  -Sheep!$N$249                               )&gt;(QI$33-QJ$33),(QI$33                                  -Sheep!$N$249                                )&lt;=0),"Born","")
&amp;                   IF(AND((QI$33-Sheep!$R$351-Sheep!$N$249                                )&gt;(QI$33-QJ$33),(QI$33-Sheep!$R$351-Sheep!$N$249                                )&lt;=0),"WeanStd","")
&amp;                   IF(AND((QI$33-Sheep!$R$352-Sheep!$N$249                                )&gt;(QI$33-QJ$33),(QI$33-Sheep!$R$352-Sheep!$N$249                                )&lt;=0),"WeanAlt1","")
&amp;                   IF(AND((QI$33-Sheep!$R$353-Sheep!$N$249                                )&gt;(QI$33-QJ$33),(QI$33-Sheep!$R$353-Sheep!$N$249                                )&lt;=0),"WeanAlt2","")
&amp;IFERROR(IF(AND((QI$33-QI38                                                                                     )&gt;(QI$33-QJ$33),(QI$33-QI38                                                                                     )&lt;=0),"Join-"    &amp;QI37,""),"")
&amp;IFERROR(IF(AND((QI$33-QI38-INDEX(Sheep!$V$358:$V$365,QI37,1))&gt;(QI$33-QJ$33),(QI$33-QI38-INDEX(Sheep!$V$358:$V$365,QI37,1))&lt;=0),"Scan-"  &amp;QI37,""),"")
&amp;IFERROR(IF(AND((QI$33-QI38-150                                                                            )&gt;(QI$33-QJ$33),(QI$33-QI38-150                                                                             )&lt;=0),"Birth-" &amp;QI37,""),"")
&amp;IFERROR(IF(AND((QI$33-QI38-150-Sheep!$R$351                                           )&gt;(QI$33-QJ$33),(QI$33-QI38-150-Sheep!$R$351                                            )&lt;=0),"Wean-"&amp;QI37,""),"")
&amp;IFERROR(IF(AND((QI$33-QI38-150-Sheep!$R$352                                           )&gt;(QI$33-QJ$33),(QI$33-QI38-150-Sheep!$R$352                                            )&lt;=0),"Alt1-"   &amp;QI37,""),"")
&amp;IFERROR(IF(AND((QI$33-QI38-150-Sheep!$R$353                                           )&gt;(QI$33-QJ$33),(QI$33-QI38-150-Sheep!$R$353                                            )&lt;=0),"Alt2-"   &amp;QI37,""),"")</f>
        <v>Birth-8</v>
      </c>
      <c r="QJ39" s="274" t="str">
        <f xml:space="preserve">                    IF(AND((QJ$33                                  -Sheep!$N$249                               )&gt;(QJ$33-QK$33),(QJ$33                                  -Sheep!$N$249                                )&lt;=0),"Born","")
&amp;                   IF(AND((QJ$33-Sheep!$R$351-Sheep!$N$249                                )&gt;(QJ$33-QK$33),(QJ$33-Sheep!$R$351-Sheep!$N$249                                )&lt;=0),"WeanStd","")
&amp;                   IF(AND((QJ$33-Sheep!$R$352-Sheep!$N$249                                )&gt;(QJ$33-QK$33),(QJ$33-Sheep!$R$352-Sheep!$N$249                                )&lt;=0),"WeanAlt1","")
&amp;                   IF(AND((QJ$33-Sheep!$R$353-Sheep!$N$249                                )&gt;(QJ$33-QK$33),(QJ$33-Sheep!$R$353-Sheep!$N$249                                )&lt;=0),"WeanAlt2","")
&amp;IFERROR(IF(AND((QJ$33-QJ38                                                                                     )&gt;(QJ$33-QK$33),(QJ$33-QJ38                                                                                     )&lt;=0),"Join-"    &amp;QJ37,""),"")
&amp;IFERROR(IF(AND((QJ$33-QJ38-INDEX(Sheep!$V$358:$V$365,QJ37,1))&gt;(QJ$33-QK$33),(QJ$33-QJ38-INDEX(Sheep!$V$358:$V$365,QJ37,1))&lt;=0),"Scan-"  &amp;QJ37,""),"")
&amp;IFERROR(IF(AND((QJ$33-QJ38-150                                                                            )&gt;(QJ$33-QK$33),(QJ$33-QJ38-150                                                                             )&lt;=0),"Birth-" &amp;QJ37,""),"")
&amp;IFERROR(IF(AND((QJ$33-QJ38-150-Sheep!$R$351                                           )&gt;(QJ$33-QK$33),(QJ$33-QJ38-150-Sheep!$R$351                                            )&lt;=0),"Wean-"&amp;QJ37,""),"")
&amp;IFERROR(IF(AND((QJ$33-QJ38-150-Sheep!$R$352                                           )&gt;(QJ$33-QK$33),(QJ$33-QJ38-150-Sheep!$R$352                                            )&lt;=0),"Alt1-"   &amp;QJ37,""),"")
&amp;IFERROR(IF(AND((QJ$33-QJ38-150-Sheep!$R$353                                           )&gt;(QJ$33-QK$33),(QJ$33-QJ38-150-Sheep!$R$353                                            )&lt;=0),"Alt2-"   &amp;QJ37,""),"")</f>
        <v/>
      </c>
      <c r="QK39" s="274" t="str">
        <f xml:space="preserve">                    IF(AND((QK$33                                  -Sheep!$N$249                               )&gt;(QK$33-QL$33),(QK$33                                  -Sheep!$N$249                                )&lt;=0),"Born","")
&amp;                   IF(AND((QK$33-Sheep!$R$351-Sheep!$N$249                                )&gt;(QK$33-QL$33),(QK$33-Sheep!$R$351-Sheep!$N$249                                )&lt;=0),"WeanStd","")
&amp;                   IF(AND((QK$33-Sheep!$R$352-Sheep!$N$249                                )&gt;(QK$33-QL$33),(QK$33-Sheep!$R$352-Sheep!$N$249                                )&lt;=0),"WeanAlt1","")
&amp;                   IF(AND((QK$33-Sheep!$R$353-Sheep!$N$249                                )&gt;(QK$33-QL$33),(QK$33-Sheep!$R$353-Sheep!$N$249                                )&lt;=0),"WeanAlt2","")
&amp;IFERROR(IF(AND((QK$33-QK38                                                                                     )&gt;(QK$33-QL$33),(QK$33-QK38                                                                                     )&lt;=0),"Join-"    &amp;QK37,""),"")
&amp;IFERROR(IF(AND((QK$33-QK38-INDEX(Sheep!$V$358:$V$365,QK37,1))&gt;(QK$33-QL$33),(QK$33-QK38-INDEX(Sheep!$V$358:$V$365,QK37,1))&lt;=0),"Scan-"  &amp;QK37,""),"")
&amp;IFERROR(IF(AND((QK$33-QK38-150                                                                            )&gt;(QK$33-QL$33),(QK$33-QK38-150                                                                             )&lt;=0),"Birth-" &amp;QK37,""),"")
&amp;IFERROR(IF(AND((QK$33-QK38-150-Sheep!$R$351                                           )&gt;(QK$33-QL$33),(QK$33-QK38-150-Sheep!$R$351                                            )&lt;=0),"Wean-"&amp;QK37,""),"")
&amp;IFERROR(IF(AND((QK$33-QK38-150-Sheep!$R$352                                           )&gt;(QK$33-QL$33),(QK$33-QK38-150-Sheep!$R$352                                            )&lt;=0),"Alt1-"   &amp;QK37,""),"")
&amp;IFERROR(IF(AND((QK$33-QK38-150-Sheep!$R$353                                           )&gt;(QK$33-QL$33),(QK$33-QK38-150-Sheep!$R$353                                            )&lt;=0),"Alt2-"   &amp;QK37,""),"")</f>
        <v/>
      </c>
      <c r="QL39" s="274" t="str">
        <f xml:space="preserve">                    IF(AND((QL$33                                  -Sheep!$N$249                               )&gt;(QL$33-QM$33),(QL$33                                  -Sheep!$N$249                                )&lt;=0),"Born","")
&amp;                   IF(AND((QL$33-Sheep!$R$351-Sheep!$N$249                                )&gt;(QL$33-QM$33),(QL$33-Sheep!$R$351-Sheep!$N$249                                )&lt;=0),"WeanStd","")
&amp;                   IF(AND((QL$33-Sheep!$R$352-Sheep!$N$249                                )&gt;(QL$33-QM$33),(QL$33-Sheep!$R$352-Sheep!$N$249                                )&lt;=0),"WeanAlt1","")
&amp;                   IF(AND((QL$33-Sheep!$R$353-Sheep!$N$249                                )&gt;(QL$33-QM$33),(QL$33-Sheep!$R$353-Sheep!$N$249                                )&lt;=0),"WeanAlt2","")
&amp;IFERROR(IF(AND((QL$33-QL38                                                                                     )&gt;(QL$33-QM$33),(QL$33-QL38                                                                                     )&lt;=0),"Join-"    &amp;QL37,""),"")
&amp;IFERROR(IF(AND((QL$33-QL38-INDEX(Sheep!$V$358:$V$365,QL37,1))&gt;(QL$33-QM$33),(QL$33-QL38-INDEX(Sheep!$V$358:$V$365,QL37,1))&lt;=0),"Scan-"  &amp;QL37,""),"")
&amp;IFERROR(IF(AND((QL$33-QL38-150                                                                            )&gt;(QL$33-QM$33),(QL$33-QL38-150                                                                             )&lt;=0),"Birth-" &amp;QL37,""),"")
&amp;IFERROR(IF(AND((QL$33-QL38-150-Sheep!$R$351                                           )&gt;(QL$33-QM$33),(QL$33-QL38-150-Sheep!$R$351                                            )&lt;=0),"Wean-"&amp;QL37,""),"")
&amp;IFERROR(IF(AND((QL$33-QL38-150-Sheep!$R$352                                           )&gt;(QL$33-QM$33),(QL$33-QL38-150-Sheep!$R$352                                            )&lt;=0),"Alt1-"   &amp;QL37,""),"")
&amp;IFERROR(IF(AND((QL$33-QL38-150-Sheep!$R$353                                           )&gt;(QL$33-QM$33),(QL$33-QL38-150-Sheep!$R$353                                            )&lt;=0),"Alt2-"   &amp;QL37,""),"")</f>
        <v/>
      </c>
      <c r="QM39" s="274" t="str">
        <f xml:space="preserve">                    IF(AND((QM$33                                  -Sheep!$N$249                               )&gt;(QM$33-QN$33),(QM$33                                  -Sheep!$N$249                                )&lt;=0),"Born","")
&amp;                   IF(AND((QM$33-Sheep!$R$351-Sheep!$N$249                                )&gt;(QM$33-QN$33),(QM$33-Sheep!$R$351-Sheep!$N$249                                )&lt;=0),"WeanStd","")
&amp;                   IF(AND((QM$33-Sheep!$R$352-Sheep!$N$249                                )&gt;(QM$33-QN$33),(QM$33-Sheep!$R$352-Sheep!$N$249                                )&lt;=0),"WeanAlt1","")
&amp;                   IF(AND((QM$33-Sheep!$R$353-Sheep!$N$249                                )&gt;(QM$33-QN$33),(QM$33-Sheep!$R$353-Sheep!$N$249                                )&lt;=0),"WeanAlt2","")
&amp;IFERROR(IF(AND((QM$33-QM38                                                                                     )&gt;(QM$33-QN$33),(QM$33-QM38                                                                                     )&lt;=0),"Join-"    &amp;QM37,""),"")
&amp;IFERROR(IF(AND((QM$33-QM38-INDEX(Sheep!$V$358:$V$365,QM37,1))&gt;(QM$33-QN$33),(QM$33-QM38-INDEX(Sheep!$V$358:$V$365,QM37,1))&lt;=0),"Scan-"  &amp;QM37,""),"")
&amp;IFERROR(IF(AND((QM$33-QM38-150                                                                            )&gt;(QM$33-QN$33),(QM$33-QM38-150                                                                             )&lt;=0),"Birth-" &amp;QM37,""),"")
&amp;IFERROR(IF(AND((QM$33-QM38-150-Sheep!$R$351                                           )&gt;(QM$33-QN$33),(QM$33-QM38-150-Sheep!$R$351                                            )&lt;=0),"Wean-"&amp;QM37,""),"")
&amp;IFERROR(IF(AND((QM$33-QM38-150-Sheep!$R$352                                           )&gt;(QM$33-QN$33),(QM$33-QM38-150-Sheep!$R$352                                            )&lt;=0),"Alt1-"   &amp;QM37,""),"")
&amp;IFERROR(IF(AND((QM$33-QM38-150-Sheep!$R$353                                           )&gt;(QM$33-QN$33),(QM$33-QM38-150-Sheep!$R$353                                            )&lt;=0),"Alt2-"   &amp;QM37,""),"")</f>
        <v/>
      </c>
      <c r="QN39" s="274" t="str">
        <f xml:space="preserve">                    IF(AND((QN$33                                  -Sheep!$N$249                               )&gt;(QN$33-QO$33),(QN$33                                  -Sheep!$N$249                                )&lt;=0),"Born","")
&amp;                   IF(AND((QN$33-Sheep!$R$351-Sheep!$N$249                                )&gt;(QN$33-QO$33),(QN$33-Sheep!$R$351-Sheep!$N$249                                )&lt;=0),"WeanStd","")
&amp;                   IF(AND((QN$33-Sheep!$R$352-Sheep!$N$249                                )&gt;(QN$33-QO$33),(QN$33-Sheep!$R$352-Sheep!$N$249                                )&lt;=0),"WeanAlt1","")
&amp;                   IF(AND((QN$33-Sheep!$R$353-Sheep!$N$249                                )&gt;(QN$33-QO$33),(QN$33-Sheep!$R$353-Sheep!$N$249                                )&lt;=0),"WeanAlt2","")
&amp;IFERROR(IF(AND((QN$33-QN38                                                                                     )&gt;(QN$33-QO$33),(QN$33-QN38                                                                                     )&lt;=0),"Join-"    &amp;QN37,""),"")
&amp;IFERROR(IF(AND((QN$33-QN38-INDEX(Sheep!$V$358:$V$365,QN37,1))&gt;(QN$33-QO$33),(QN$33-QN38-INDEX(Sheep!$V$358:$V$365,QN37,1))&lt;=0),"Scan-"  &amp;QN37,""),"")
&amp;IFERROR(IF(AND((QN$33-QN38-150                                                                            )&gt;(QN$33-QO$33),(QN$33-QN38-150                                                                             )&lt;=0),"Birth-" &amp;QN37,""),"")
&amp;IFERROR(IF(AND((QN$33-QN38-150-Sheep!$R$351                                           )&gt;(QN$33-QO$33),(QN$33-QN38-150-Sheep!$R$351                                            )&lt;=0),"Wean-"&amp;QN37,""),"")
&amp;IFERROR(IF(AND((QN$33-QN38-150-Sheep!$R$352                                           )&gt;(QN$33-QO$33),(QN$33-QN38-150-Sheep!$R$352                                            )&lt;=0),"Alt1-"   &amp;QN37,""),"")
&amp;IFERROR(IF(AND((QN$33-QN38-150-Sheep!$R$353                                           )&gt;(QN$33-QO$33),(QN$33-QN38-150-Sheep!$R$353                                            )&lt;=0),"Alt2-"   &amp;QN37,""),"")</f>
        <v/>
      </c>
      <c r="QO39" s="274" t="str">
        <f xml:space="preserve">                    IF(AND((QO$33                                  -Sheep!$N$249                               )&gt;(QO$33-QP$33),(QO$33                                  -Sheep!$N$249                                )&lt;=0),"Born","")
&amp;                   IF(AND((QO$33-Sheep!$R$351-Sheep!$N$249                                )&gt;(QO$33-QP$33),(QO$33-Sheep!$R$351-Sheep!$N$249                                )&lt;=0),"WeanStd","")
&amp;                   IF(AND((QO$33-Sheep!$R$352-Sheep!$N$249                                )&gt;(QO$33-QP$33),(QO$33-Sheep!$R$352-Sheep!$N$249                                )&lt;=0),"WeanAlt1","")
&amp;                   IF(AND((QO$33-Sheep!$R$353-Sheep!$N$249                                )&gt;(QO$33-QP$33),(QO$33-Sheep!$R$353-Sheep!$N$249                                )&lt;=0),"WeanAlt2","")
&amp;IFERROR(IF(AND((QO$33-QO38                                                                                     )&gt;(QO$33-QP$33),(QO$33-QO38                                                                                     )&lt;=0),"Join-"    &amp;QO37,""),"")
&amp;IFERROR(IF(AND((QO$33-QO38-INDEX(Sheep!$V$358:$V$365,QO37,1))&gt;(QO$33-QP$33),(QO$33-QO38-INDEX(Sheep!$V$358:$V$365,QO37,1))&lt;=0),"Scan-"  &amp;QO37,""),"")
&amp;IFERROR(IF(AND((QO$33-QO38-150                                                                            )&gt;(QO$33-QP$33),(QO$33-QO38-150                                                                             )&lt;=0),"Birth-" &amp;QO37,""),"")
&amp;IFERROR(IF(AND((QO$33-QO38-150-Sheep!$R$351                                           )&gt;(QO$33-QP$33),(QO$33-QO38-150-Sheep!$R$351                                            )&lt;=0),"Wean-"&amp;QO37,""),"")
&amp;IFERROR(IF(AND((QO$33-QO38-150-Sheep!$R$352                                           )&gt;(QO$33-QP$33),(QO$33-QO38-150-Sheep!$R$352                                            )&lt;=0),"Alt1-"   &amp;QO37,""),"")
&amp;IFERROR(IF(AND((QO$33-QO38-150-Sheep!$R$353                                           )&gt;(QO$33-QP$33),(QO$33-QO38-150-Sheep!$R$353                                            )&lt;=0),"Alt2-"   &amp;QO37,""),"")</f>
        <v/>
      </c>
      <c r="QP39" s="274" t="str">
        <f xml:space="preserve">                    IF(AND((QP$33                                  -Sheep!$N$249                               )&gt;(QP$33-QQ$33),(QP$33                                  -Sheep!$N$249                                )&lt;=0),"Born","")
&amp;                   IF(AND((QP$33-Sheep!$R$351-Sheep!$N$249                                )&gt;(QP$33-QQ$33),(QP$33-Sheep!$R$351-Sheep!$N$249                                )&lt;=0),"WeanStd","")
&amp;                   IF(AND((QP$33-Sheep!$R$352-Sheep!$N$249                                )&gt;(QP$33-QQ$33),(QP$33-Sheep!$R$352-Sheep!$N$249                                )&lt;=0),"WeanAlt1","")
&amp;                   IF(AND((QP$33-Sheep!$R$353-Sheep!$N$249                                )&gt;(QP$33-QQ$33),(QP$33-Sheep!$R$353-Sheep!$N$249                                )&lt;=0),"WeanAlt2","")
&amp;IFERROR(IF(AND((QP$33-QP38                                                                                     )&gt;(QP$33-QQ$33),(QP$33-QP38                                                                                     )&lt;=0),"Join-"    &amp;QP37,""),"")
&amp;IFERROR(IF(AND((QP$33-QP38-INDEX(Sheep!$V$358:$V$365,QP37,1))&gt;(QP$33-QQ$33),(QP$33-QP38-INDEX(Sheep!$V$358:$V$365,QP37,1))&lt;=0),"Scan-"  &amp;QP37,""),"")
&amp;IFERROR(IF(AND((QP$33-QP38-150                                                                            )&gt;(QP$33-QQ$33),(QP$33-QP38-150                                                                             )&lt;=0),"Birth-" &amp;QP37,""),"")
&amp;IFERROR(IF(AND((QP$33-QP38-150-Sheep!$R$351                                           )&gt;(QP$33-QQ$33),(QP$33-QP38-150-Sheep!$R$351                                            )&lt;=0),"Wean-"&amp;QP37,""),"")
&amp;IFERROR(IF(AND((QP$33-QP38-150-Sheep!$R$352                                           )&gt;(QP$33-QQ$33),(QP$33-QP38-150-Sheep!$R$352                                            )&lt;=0),"Alt1-"   &amp;QP37,""),"")
&amp;IFERROR(IF(AND((QP$33-QP38-150-Sheep!$R$353                                           )&gt;(QP$33-QQ$33),(QP$33-QP38-150-Sheep!$R$353                                            )&lt;=0),"Alt2-"   &amp;QP37,""),"")</f>
        <v/>
      </c>
      <c r="QQ39" s="274" t="str">
        <f xml:space="preserve">                    IF(AND((QQ$33                                  -Sheep!$N$249                               )&gt;(QQ$33-QR$33),(QQ$33                                  -Sheep!$N$249                                )&lt;=0),"Born","")
&amp;                   IF(AND((QQ$33-Sheep!$R$351-Sheep!$N$249                                )&gt;(QQ$33-QR$33),(QQ$33-Sheep!$R$351-Sheep!$N$249                                )&lt;=0),"WeanStd","")
&amp;                   IF(AND((QQ$33-Sheep!$R$352-Sheep!$N$249                                )&gt;(QQ$33-QR$33),(QQ$33-Sheep!$R$352-Sheep!$N$249                                )&lt;=0),"WeanAlt1","")
&amp;                   IF(AND((QQ$33-Sheep!$R$353-Sheep!$N$249                                )&gt;(QQ$33-QR$33),(QQ$33-Sheep!$R$353-Sheep!$N$249                                )&lt;=0),"WeanAlt2","")
&amp;IFERROR(IF(AND((QQ$33-QQ38                                                                                     )&gt;(QQ$33-QR$33),(QQ$33-QQ38                                                                                     )&lt;=0),"Join-"    &amp;QQ37,""),"")
&amp;IFERROR(IF(AND((QQ$33-QQ38-INDEX(Sheep!$V$358:$V$365,QQ37,1))&gt;(QQ$33-QR$33),(QQ$33-QQ38-INDEX(Sheep!$V$358:$V$365,QQ37,1))&lt;=0),"Scan-"  &amp;QQ37,""),"")
&amp;IFERROR(IF(AND((QQ$33-QQ38-150                                                                            )&gt;(QQ$33-QR$33),(QQ$33-QQ38-150                                                                             )&lt;=0),"Birth-" &amp;QQ37,""),"")
&amp;IFERROR(IF(AND((QQ$33-QQ38-150-Sheep!$R$351                                           )&gt;(QQ$33-QR$33),(QQ$33-QQ38-150-Sheep!$R$351                                            )&lt;=0),"Wean-"&amp;QQ37,""),"")
&amp;IFERROR(IF(AND((QQ$33-QQ38-150-Sheep!$R$352                                           )&gt;(QQ$33-QR$33),(QQ$33-QQ38-150-Sheep!$R$352                                            )&lt;=0),"Alt1-"   &amp;QQ37,""),"")
&amp;IFERROR(IF(AND((QQ$33-QQ38-150-Sheep!$R$353                                           )&gt;(QQ$33-QR$33),(QQ$33-QQ38-150-Sheep!$R$353                                            )&lt;=0),"Alt2-"   &amp;QQ37,""),"")</f>
        <v/>
      </c>
      <c r="QR39" s="274" t="str">
        <f xml:space="preserve">                    IF(AND((QR$33                                  -Sheep!$N$249                               )&gt;(QR$33-QS$33),(QR$33                                  -Sheep!$N$249                                )&lt;=0),"Born","")
&amp;                   IF(AND((QR$33-Sheep!$R$351-Sheep!$N$249                                )&gt;(QR$33-QS$33),(QR$33-Sheep!$R$351-Sheep!$N$249                                )&lt;=0),"WeanStd","")
&amp;                   IF(AND((QR$33-Sheep!$R$352-Sheep!$N$249                                )&gt;(QR$33-QS$33),(QR$33-Sheep!$R$352-Sheep!$N$249                                )&lt;=0),"WeanAlt1","")
&amp;                   IF(AND((QR$33-Sheep!$R$353-Sheep!$N$249                                )&gt;(QR$33-QS$33),(QR$33-Sheep!$R$353-Sheep!$N$249                                )&lt;=0),"WeanAlt2","")
&amp;IFERROR(IF(AND((QR$33-QR38                                                                                     )&gt;(QR$33-QS$33),(QR$33-QR38                                                                                     )&lt;=0),"Join-"    &amp;QR37,""),"")
&amp;IFERROR(IF(AND((QR$33-QR38-INDEX(Sheep!$V$358:$V$365,QR37,1))&gt;(QR$33-QS$33),(QR$33-QR38-INDEX(Sheep!$V$358:$V$365,QR37,1))&lt;=0),"Scan-"  &amp;QR37,""),"")
&amp;IFERROR(IF(AND((QR$33-QR38-150                                                                            )&gt;(QR$33-QS$33),(QR$33-QR38-150                                                                             )&lt;=0),"Birth-" &amp;QR37,""),"")
&amp;IFERROR(IF(AND((QR$33-QR38-150-Sheep!$R$351                                           )&gt;(QR$33-QS$33),(QR$33-QR38-150-Sheep!$R$351                                            )&lt;=0),"Wean-"&amp;QR37,""),"")
&amp;IFERROR(IF(AND((QR$33-QR38-150-Sheep!$R$352                                           )&gt;(QR$33-QS$33),(QR$33-QR38-150-Sheep!$R$352                                            )&lt;=0),"Alt1-"   &amp;QR37,""),"")
&amp;IFERROR(IF(AND((QR$33-QR38-150-Sheep!$R$353                                           )&gt;(QR$33-QS$33),(QR$33-QR38-150-Sheep!$R$353                                            )&lt;=0),"Alt2-"   &amp;QR37,""),"")</f>
        <v/>
      </c>
      <c r="QS39" s="274" t="str">
        <f xml:space="preserve">                    IF(AND((QS$33                                  -Sheep!$N$249                               )&gt;(QS$33-QT$33),(QS$33                                  -Sheep!$N$249                                )&lt;=0),"Born","")
&amp;                   IF(AND((QS$33-Sheep!$R$351-Sheep!$N$249                                )&gt;(QS$33-QT$33),(QS$33-Sheep!$R$351-Sheep!$N$249                                )&lt;=0),"WeanStd","")
&amp;                   IF(AND((QS$33-Sheep!$R$352-Sheep!$N$249                                )&gt;(QS$33-QT$33),(QS$33-Sheep!$R$352-Sheep!$N$249                                )&lt;=0),"WeanAlt1","")
&amp;                   IF(AND((QS$33-Sheep!$R$353-Sheep!$N$249                                )&gt;(QS$33-QT$33),(QS$33-Sheep!$R$353-Sheep!$N$249                                )&lt;=0),"WeanAlt2","")
&amp;IFERROR(IF(AND((QS$33-QS38                                                                                     )&gt;(QS$33-QT$33),(QS$33-QS38                                                                                     )&lt;=0),"Join-"    &amp;QS37,""),"")
&amp;IFERROR(IF(AND((QS$33-QS38-INDEX(Sheep!$V$358:$V$365,QS37,1))&gt;(QS$33-QT$33),(QS$33-QS38-INDEX(Sheep!$V$358:$V$365,QS37,1))&lt;=0),"Scan-"  &amp;QS37,""),"")
&amp;IFERROR(IF(AND((QS$33-QS38-150                                                                            )&gt;(QS$33-QT$33),(QS$33-QS38-150                                                                             )&lt;=0),"Birth-" &amp;QS37,""),"")
&amp;IFERROR(IF(AND((QS$33-QS38-150-Sheep!$R$351                                           )&gt;(QS$33-QT$33),(QS$33-QS38-150-Sheep!$R$351                                            )&lt;=0),"Wean-"&amp;QS37,""),"")
&amp;IFERROR(IF(AND((QS$33-QS38-150-Sheep!$R$352                                           )&gt;(QS$33-QT$33),(QS$33-QS38-150-Sheep!$R$352                                            )&lt;=0),"Alt1-"   &amp;QS37,""),"")
&amp;IFERROR(IF(AND((QS$33-QS38-150-Sheep!$R$353                                           )&gt;(QS$33-QT$33),(QS$33-QS38-150-Sheep!$R$353                                            )&lt;=0),"Alt2-"   &amp;QS37,""),"")</f>
        <v/>
      </c>
      <c r="QT39" s="274" t="str">
        <f xml:space="preserve">                    IF(AND((QT$33                                  -Sheep!$N$249                               )&gt;(QT$33-QU$33),(QT$33                                  -Sheep!$N$249                                )&lt;=0),"Born","")
&amp;                   IF(AND((QT$33-Sheep!$R$351-Sheep!$N$249                                )&gt;(QT$33-QU$33),(QT$33-Sheep!$R$351-Sheep!$N$249                                )&lt;=0),"WeanStd","")
&amp;                   IF(AND((QT$33-Sheep!$R$352-Sheep!$N$249                                )&gt;(QT$33-QU$33),(QT$33-Sheep!$R$352-Sheep!$N$249                                )&lt;=0),"WeanAlt1","")
&amp;                   IF(AND((QT$33-Sheep!$R$353-Sheep!$N$249                                )&gt;(QT$33-QU$33),(QT$33-Sheep!$R$353-Sheep!$N$249                                )&lt;=0),"WeanAlt2","")
&amp;IFERROR(IF(AND((QT$33-QT38                                                                                     )&gt;(QT$33-QU$33),(QT$33-QT38                                                                                     )&lt;=0),"Join-"    &amp;QT37,""),"")
&amp;IFERROR(IF(AND((QT$33-QT38-INDEX(Sheep!$V$358:$V$365,QT37,1))&gt;(QT$33-QU$33),(QT$33-QT38-INDEX(Sheep!$V$358:$V$365,QT37,1))&lt;=0),"Scan-"  &amp;QT37,""),"")
&amp;IFERROR(IF(AND((QT$33-QT38-150                                                                            )&gt;(QT$33-QU$33),(QT$33-QT38-150                                                                             )&lt;=0),"Birth-" &amp;QT37,""),"")
&amp;IFERROR(IF(AND((QT$33-QT38-150-Sheep!$R$351                                           )&gt;(QT$33-QU$33),(QT$33-QT38-150-Sheep!$R$351                                            )&lt;=0),"Wean-"&amp;QT37,""),"")
&amp;IFERROR(IF(AND((QT$33-QT38-150-Sheep!$R$352                                           )&gt;(QT$33-QU$33),(QT$33-QT38-150-Sheep!$R$352                                            )&lt;=0),"Alt1-"   &amp;QT37,""),"")
&amp;IFERROR(IF(AND((QT$33-QT38-150-Sheep!$R$353                                           )&gt;(QT$33-QU$33),(QT$33-QT38-150-Sheep!$R$353                                            )&lt;=0),"Alt2-"   &amp;QT37,""),"")</f>
        <v/>
      </c>
      <c r="QU39" s="274" t="str">
        <f xml:space="preserve">                    IF(AND((QU$33                                  -Sheep!$N$249                               )&gt;(QU$33-QV$33),(QU$33                                  -Sheep!$N$249                                )&lt;=0),"Born","")
&amp;                   IF(AND((QU$33-Sheep!$R$351-Sheep!$N$249                                )&gt;(QU$33-QV$33),(QU$33-Sheep!$R$351-Sheep!$N$249                                )&lt;=0),"WeanStd","")
&amp;                   IF(AND((QU$33-Sheep!$R$352-Sheep!$N$249                                )&gt;(QU$33-QV$33),(QU$33-Sheep!$R$352-Sheep!$N$249                                )&lt;=0),"WeanAlt1","")
&amp;                   IF(AND((QU$33-Sheep!$R$353-Sheep!$N$249                                )&gt;(QU$33-QV$33),(QU$33-Sheep!$R$353-Sheep!$N$249                                )&lt;=0),"WeanAlt2","")
&amp;IFERROR(IF(AND((QU$33-QU38                                                                                     )&gt;(QU$33-QV$33),(QU$33-QU38                                                                                     )&lt;=0),"Join-"    &amp;QU37,""),"")
&amp;IFERROR(IF(AND((QU$33-QU38-INDEX(Sheep!$V$358:$V$365,QU37,1))&gt;(QU$33-QV$33),(QU$33-QU38-INDEX(Sheep!$V$358:$V$365,QU37,1))&lt;=0),"Scan-"  &amp;QU37,""),"")
&amp;IFERROR(IF(AND((QU$33-QU38-150                                                                            )&gt;(QU$33-QV$33),(QU$33-QU38-150                                                                             )&lt;=0),"Birth-" &amp;QU37,""),"")
&amp;IFERROR(IF(AND((QU$33-QU38-150-Sheep!$R$351                                           )&gt;(QU$33-QV$33),(QU$33-QU38-150-Sheep!$R$351                                            )&lt;=0),"Wean-"&amp;QU37,""),"")
&amp;IFERROR(IF(AND((QU$33-QU38-150-Sheep!$R$352                                           )&gt;(QU$33-QV$33),(QU$33-QU38-150-Sheep!$R$352                                            )&lt;=0),"Alt1-"   &amp;QU37,""),"")
&amp;IFERROR(IF(AND((QU$33-QU38-150-Sheep!$R$353                                           )&gt;(QU$33-QV$33),(QU$33-QU38-150-Sheep!$R$353                                            )&lt;=0),"Alt2-"   &amp;QU37,""),"")</f>
        <v/>
      </c>
      <c r="QV39" s="274" t="str">
        <f xml:space="preserve">                    IF(AND((QV$33                                  -Sheep!$N$249                               )&gt;(QV$33-QW$33),(QV$33                                  -Sheep!$N$249                                )&lt;=0),"Born","")
&amp;                   IF(AND((QV$33-Sheep!$R$351-Sheep!$N$249                                )&gt;(QV$33-QW$33),(QV$33-Sheep!$R$351-Sheep!$N$249                                )&lt;=0),"WeanStd","")
&amp;                   IF(AND((QV$33-Sheep!$R$352-Sheep!$N$249                                )&gt;(QV$33-QW$33),(QV$33-Sheep!$R$352-Sheep!$N$249                                )&lt;=0),"WeanAlt1","")
&amp;                   IF(AND((QV$33-Sheep!$R$353-Sheep!$N$249                                )&gt;(QV$33-QW$33),(QV$33-Sheep!$R$353-Sheep!$N$249                                )&lt;=0),"WeanAlt2","")
&amp;IFERROR(IF(AND((QV$33-QV38                                                                                     )&gt;(QV$33-QW$33),(QV$33-QV38                                                                                     )&lt;=0),"Join-"    &amp;QV37,""),"")
&amp;IFERROR(IF(AND((QV$33-QV38-INDEX(Sheep!$V$358:$V$365,QV37,1))&gt;(QV$33-QW$33),(QV$33-QV38-INDEX(Sheep!$V$358:$V$365,QV37,1))&lt;=0),"Scan-"  &amp;QV37,""),"")
&amp;IFERROR(IF(AND((QV$33-QV38-150                                                                            )&gt;(QV$33-QW$33),(QV$33-QV38-150                                                                             )&lt;=0),"Birth-" &amp;QV37,""),"")
&amp;IFERROR(IF(AND((QV$33-QV38-150-Sheep!$R$351                                           )&gt;(QV$33-QW$33),(QV$33-QV38-150-Sheep!$R$351                                            )&lt;=0),"Wean-"&amp;QV37,""),"")
&amp;IFERROR(IF(AND((QV$33-QV38-150-Sheep!$R$352                                           )&gt;(QV$33-QW$33),(QV$33-QV38-150-Sheep!$R$352                                            )&lt;=0),"Alt1-"   &amp;QV37,""),"")
&amp;IFERROR(IF(AND((QV$33-QV38-150-Sheep!$R$353                                           )&gt;(QV$33-QW$33),(QV$33-QV38-150-Sheep!$R$353                                            )&lt;=0),"Alt2-"   &amp;QV37,""),"")</f>
        <v>Wean-8</v>
      </c>
      <c r="QW39" s="274" t="str">
        <f xml:space="preserve">                    IF(AND((QW$33                                  -Sheep!$N$249                               )&gt;(QW$33-QX$33),(QW$33                                  -Sheep!$N$249                                )&lt;=0),"Born","")
&amp;                   IF(AND((QW$33-Sheep!$R$351-Sheep!$N$249                                )&gt;(QW$33-QX$33),(QW$33-Sheep!$R$351-Sheep!$N$249                                )&lt;=0),"WeanStd","")
&amp;                   IF(AND((QW$33-Sheep!$R$352-Sheep!$N$249                                )&gt;(QW$33-QX$33),(QW$33-Sheep!$R$352-Sheep!$N$249                                )&lt;=0),"WeanAlt1","")
&amp;                   IF(AND((QW$33-Sheep!$R$353-Sheep!$N$249                                )&gt;(QW$33-QX$33),(QW$33-Sheep!$R$353-Sheep!$N$249                                )&lt;=0),"WeanAlt2","")
&amp;IFERROR(IF(AND((QW$33-QW38                                                                                     )&gt;(QW$33-QX$33),(QW$33-QW38                                                                                     )&lt;=0),"Join-"    &amp;QW37,""),"")
&amp;IFERROR(IF(AND((QW$33-QW38-INDEX(Sheep!$V$358:$V$365,QW37,1))&gt;(QW$33-QX$33),(QW$33-QW38-INDEX(Sheep!$V$358:$V$365,QW37,1))&lt;=0),"Scan-"  &amp;QW37,""),"")
&amp;IFERROR(IF(AND((QW$33-QW38-150                                                                            )&gt;(QW$33-QX$33),(QW$33-QW38-150                                                                             )&lt;=0),"Birth-" &amp;QW37,""),"")
&amp;IFERROR(IF(AND((QW$33-QW38-150-Sheep!$R$351                                           )&gt;(QW$33-QX$33),(QW$33-QW38-150-Sheep!$R$351                                            )&lt;=0),"Wean-"&amp;QW37,""),"")
&amp;IFERROR(IF(AND((QW$33-QW38-150-Sheep!$R$352                                           )&gt;(QW$33-QX$33),(QW$33-QW38-150-Sheep!$R$352                                            )&lt;=0),"Alt1-"   &amp;QW37,""),"")
&amp;IFERROR(IF(AND((QW$33-QW38-150-Sheep!$R$353                                           )&gt;(QW$33-QX$33),(QW$33-QW38-150-Sheep!$R$353                                            )&lt;=0),"Alt2-"   &amp;QW37,""),"")</f>
        <v/>
      </c>
      <c r="QX39" s="274" t="str">
        <f xml:space="preserve">                    IF(AND((QX$33                                  -Sheep!$N$249                               )&gt;(QX$33-QY$33),(QX$33                                  -Sheep!$N$249                                )&lt;=0),"Born","")
&amp;                   IF(AND((QX$33-Sheep!$R$351-Sheep!$N$249                                )&gt;(QX$33-QY$33),(QX$33-Sheep!$R$351-Sheep!$N$249                                )&lt;=0),"WeanStd","")
&amp;                   IF(AND((QX$33-Sheep!$R$352-Sheep!$N$249                                )&gt;(QX$33-QY$33),(QX$33-Sheep!$R$352-Sheep!$N$249                                )&lt;=0),"WeanAlt1","")
&amp;                   IF(AND((QX$33-Sheep!$R$353-Sheep!$N$249                                )&gt;(QX$33-QY$33),(QX$33-Sheep!$R$353-Sheep!$N$249                                )&lt;=0),"WeanAlt2","")
&amp;IFERROR(IF(AND((QX$33-QX38                                                                                     )&gt;(QX$33-QY$33),(QX$33-QX38                                                                                     )&lt;=0),"Join-"    &amp;QX37,""),"")
&amp;IFERROR(IF(AND((QX$33-QX38-INDEX(Sheep!$V$358:$V$365,QX37,1))&gt;(QX$33-QY$33),(QX$33-QX38-INDEX(Sheep!$V$358:$V$365,QX37,1))&lt;=0),"Scan-"  &amp;QX37,""),"")
&amp;IFERROR(IF(AND((QX$33-QX38-150                                                                            )&gt;(QX$33-QY$33),(QX$33-QX38-150                                                                             )&lt;=0),"Birth-" &amp;QX37,""),"")
&amp;IFERROR(IF(AND((QX$33-QX38-150-Sheep!$R$351                                           )&gt;(QX$33-QY$33),(QX$33-QX38-150-Sheep!$R$351                                            )&lt;=0),"Wean-"&amp;QX37,""),"")
&amp;IFERROR(IF(AND((QX$33-QX38-150-Sheep!$R$352                                           )&gt;(QX$33-QY$33),(QX$33-QX38-150-Sheep!$R$352                                            )&lt;=0),"Alt1-"   &amp;QX37,""),"")
&amp;IFERROR(IF(AND((QX$33-QX38-150-Sheep!$R$353                                           )&gt;(QX$33-QY$33),(QX$33-QX38-150-Sheep!$R$353                                            )&lt;=0),"Alt2-"   &amp;QX37,""),"")</f>
        <v/>
      </c>
      <c r="QY39" s="274" t="str">
        <f xml:space="preserve">                    IF(AND((QY$33                                  -Sheep!$N$249                               )&gt;(QY$33-QZ$33),(QY$33                                  -Sheep!$N$249                                )&lt;=0),"Born","")
&amp;                   IF(AND((QY$33-Sheep!$R$351-Sheep!$N$249                                )&gt;(QY$33-QZ$33),(QY$33-Sheep!$R$351-Sheep!$N$249                                )&lt;=0),"WeanStd","")
&amp;                   IF(AND((QY$33-Sheep!$R$352-Sheep!$N$249                                )&gt;(QY$33-QZ$33),(QY$33-Sheep!$R$352-Sheep!$N$249                                )&lt;=0),"WeanAlt1","")
&amp;                   IF(AND((QY$33-Sheep!$R$353-Sheep!$N$249                                )&gt;(QY$33-QZ$33),(QY$33-Sheep!$R$353-Sheep!$N$249                                )&lt;=0),"WeanAlt2","")
&amp;IFERROR(IF(AND((QY$33-QY38                                                                                     )&gt;(QY$33-QZ$33),(QY$33-QY38                                                                                     )&lt;=0),"Join-"    &amp;QY37,""),"")
&amp;IFERROR(IF(AND((QY$33-QY38-INDEX(Sheep!$V$358:$V$365,QY37,1))&gt;(QY$33-QZ$33),(QY$33-QY38-INDEX(Sheep!$V$358:$V$365,QY37,1))&lt;=0),"Scan-"  &amp;QY37,""),"")
&amp;IFERROR(IF(AND((QY$33-QY38-150                                                                            )&gt;(QY$33-QZ$33),(QY$33-QY38-150                                                                             )&lt;=0),"Birth-" &amp;QY37,""),"")
&amp;IFERROR(IF(AND((QY$33-QY38-150-Sheep!$R$351                                           )&gt;(QY$33-QZ$33),(QY$33-QY38-150-Sheep!$R$351                                            )&lt;=0),"Wean-"&amp;QY37,""),"")
&amp;IFERROR(IF(AND((QY$33-QY38-150-Sheep!$R$352                                           )&gt;(QY$33-QZ$33),(QY$33-QY38-150-Sheep!$R$352                                            )&lt;=0),"Alt1-"   &amp;QY37,""),"")
&amp;IFERROR(IF(AND((QY$33-QY38-150-Sheep!$R$353                                           )&gt;(QY$33-QZ$33),(QY$33-QY38-150-Sheep!$R$353                                            )&lt;=0),"Alt2-"   &amp;QY37,""),"")</f>
        <v/>
      </c>
      <c r="QZ39" s="274" t="str">
        <f xml:space="preserve">                    IF(AND((QZ$33                                  -Sheep!$N$249                               )&gt;(QZ$33-RA$33),(QZ$33                                  -Sheep!$N$249                                )&lt;=0),"Born","")
&amp;                   IF(AND((QZ$33-Sheep!$R$351-Sheep!$N$249                                )&gt;(QZ$33-RA$33),(QZ$33-Sheep!$R$351-Sheep!$N$249                                )&lt;=0),"WeanStd","")
&amp;                   IF(AND((QZ$33-Sheep!$R$352-Sheep!$N$249                                )&gt;(QZ$33-RA$33),(QZ$33-Sheep!$R$352-Sheep!$N$249                                )&lt;=0),"WeanAlt1","")
&amp;                   IF(AND((QZ$33-Sheep!$R$353-Sheep!$N$249                                )&gt;(QZ$33-RA$33),(QZ$33-Sheep!$R$353-Sheep!$N$249                                )&lt;=0),"WeanAlt2","")
&amp;IFERROR(IF(AND((QZ$33-QZ38                                                                                     )&gt;(QZ$33-RA$33),(QZ$33-QZ38                                                                                     )&lt;=0),"Join-"    &amp;QZ37,""),"")
&amp;IFERROR(IF(AND((QZ$33-QZ38-INDEX(Sheep!$V$358:$V$365,QZ37,1))&gt;(QZ$33-RA$33),(QZ$33-QZ38-INDEX(Sheep!$V$358:$V$365,QZ37,1))&lt;=0),"Scan-"  &amp;QZ37,""),"")
&amp;IFERROR(IF(AND((QZ$33-QZ38-150                                                                            )&gt;(QZ$33-RA$33),(QZ$33-QZ38-150                                                                             )&lt;=0),"Birth-" &amp;QZ37,""),"")
&amp;IFERROR(IF(AND((QZ$33-QZ38-150-Sheep!$R$351                                           )&gt;(QZ$33-RA$33),(QZ$33-QZ38-150-Sheep!$R$351                                            )&lt;=0),"Wean-"&amp;QZ37,""),"")
&amp;IFERROR(IF(AND((QZ$33-QZ38-150-Sheep!$R$352                                           )&gt;(QZ$33-RA$33),(QZ$33-QZ38-150-Sheep!$R$352                                            )&lt;=0),"Alt1-"   &amp;QZ37,""),"")
&amp;IFERROR(IF(AND((QZ$33-QZ38-150-Sheep!$R$353                                           )&gt;(QZ$33-RA$33),(QZ$33-QZ38-150-Sheep!$R$353                                            )&lt;=0),"Alt2-"   &amp;QZ37,""),"")</f>
        <v>Alt1-8</v>
      </c>
      <c r="RA39" s="274" t="str">
        <f xml:space="preserve">                    IF(AND((RA$33                                  -Sheep!$N$249                               )&gt;(RA$33-RB$33),(RA$33                                  -Sheep!$N$249                                )&lt;=0),"Born","")
&amp;                   IF(AND((RA$33-Sheep!$R$351-Sheep!$N$249                                )&gt;(RA$33-RB$33),(RA$33-Sheep!$R$351-Sheep!$N$249                                )&lt;=0),"WeanStd","")
&amp;                   IF(AND((RA$33-Sheep!$R$352-Sheep!$N$249                                )&gt;(RA$33-RB$33),(RA$33-Sheep!$R$352-Sheep!$N$249                                )&lt;=0),"WeanAlt1","")
&amp;                   IF(AND((RA$33-Sheep!$R$353-Sheep!$N$249                                )&gt;(RA$33-RB$33),(RA$33-Sheep!$R$353-Sheep!$N$249                                )&lt;=0),"WeanAlt2","")
&amp;IFERROR(IF(AND((RA$33-RA38                                                                                     )&gt;(RA$33-RB$33),(RA$33-RA38                                                                                     )&lt;=0),"Join-"    &amp;RA37,""),"")
&amp;IFERROR(IF(AND((RA$33-RA38-INDEX(Sheep!$V$358:$V$365,RA37,1))&gt;(RA$33-RB$33),(RA$33-RA38-INDEX(Sheep!$V$358:$V$365,RA37,1))&lt;=0),"Scan-"  &amp;RA37,""),"")
&amp;IFERROR(IF(AND((RA$33-RA38-150                                                                            )&gt;(RA$33-RB$33),(RA$33-RA38-150                                                                             )&lt;=0),"Birth-" &amp;RA37,""),"")
&amp;IFERROR(IF(AND((RA$33-RA38-150-Sheep!$R$351                                           )&gt;(RA$33-RB$33),(RA$33-RA38-150-Sheep!$R$351                                            )&lt;=0),"Wean-"&amp;RA37,""),"")
&amp;IFERROR(IF(AND((RA$33-RA38-150-Sheep!$R$352                                           )&gt;(RA$33-RB$33),(RA$33-RA38-150-Sheep!$R$352                                            )&lt;=0),"Alt1-"   &amp;RA37,""),"")
&amp;IFERROR(IF(AND((RA$33-RA38-150-Sheep!$R$353                                           )&gt;(RA$33-RB$33),(RA$33-RA38-150-Sheep!$R$353                                            )&lt;=0),"Alt2-"   &amp;RA37,""),"")</f>
        <v/>
      </c>
      <c r="RB39" s="274" t="str">
        <f xml:space="preserve">                    IF(AND((RB$33                                  -Sheep!$N$249                               )&gt;(RB$33-RC$33),(RB$33                                  -Sheep!$N$249                                )&lt;=0),"Born","")
&amp;                   IF(AND((RB$33-Sheep!$R$351-Sheep!$N$249                                )&gt;(RB$33-RC$33),(RB$33-Sheep!$R$351-Sheep!$N$249                                )&lt;=0),"WeanStd","")
&amp;                   IF(AND((RB$33-Sheep!$R$352-Sheep!$N$249                                )&gt;(RB$33-RC$33),(RB$33-Sheep!$R$352-Sheep!$N$249                                )&lt;=0),"WeanAlt1","")
&amp;                   IF(AND((RB$33-Sheep!$R$353-Sheep!$N$249                                )&gt;(RB$33-RC$33),(RB$33-Sheep!$R$353-Sheep!$N$249                                )&lt;=0),"WeanAlt2","")
&amp;IFERROR(IF(AND((RB$33-RB38                                                                                     )&gt;(RB$33-RC$33),(RB$33-RB38                                                                                     )&lt;=0),"Join-"    &amp;RB37,""),"")
&amp;IFERROR(IF(AND((RB$33-RB38-INDEX(Sheep!$V$358:$V$365,RB37,1))&gt;(RB$33-RC$33),(RB$33-RB38-INDEX(Sheep!$V$358:$V$365,RB37,1))&lt;=0),"Scan-"  &amp;RB37,""),"")
&amp;IFERROR(IF(AND((RB$33-RB38-150                                                                            )&gt;(RB$33-RC$33),(RB$33-RB38-150                                                                             )&lt;=0),"Birth-" &amp;RB37,""),"")
&amp;IFERROR(IF(AND((RB$33-RB38-150-Sheep!$R$351                                           )&gt;(RB$33-RC$33),(RB$33-RB38-150-Sheep!$R$351                                            )&lt;=0),"Wean-"&amp;RB37,""),"")
&amp;IFERROR(IF(AND((RB$33-RB38-150-Sheep!$R$352                                           )&gt;(RB$33-RC$33),(RB$33-RB38-150-Sheep!$R$352                                            )&lt;=0),"Alt1-"   &amp;RB37,""),"")
&amp;IFERROR(IF(AND((RB$33-RB38-150-Sheep!$R$353                                           )&gt;(RB$33-RC$33),(RB$33-RB38-150-Sheep!$R$353                                            )&lt;=0),"Alt2-"   &amp;RB37,""),"")</f>
        <v/>
      </c>
      <c r="RC39" s="274" t="str">
        <f xml:space="preserve">                    IF(AND((RC$33                                  -Sheep!$N$249                               )&gt;(RC$33-RD$33),(RC$33                                  -Sheep!$N$249                                )&lt;=0),"Born","")
&amp;                   IF(AND((RC$33-Sheep!$R$351-Sheep!$N$249                                )&gt;(RC$33-RD$33),(RC$33-Sheep!$R$351-Sheep!$N$249                                )&lt;=0),"WeanStd","")
&amp;                   IF(AND((RC$33-Sheep!$R$352-Sheep!$N$249                                )&gt;(RC$33-RD$33),(RC$33-Sheep!$R$352-Sheep!$N$249                                )&lt;=0),"WeanAlt1","")
&amp;                   IF(AND((RC$33-Sheep!$R$353-Sheep!$N$249                                )&gt;(RC$33-RD$33),(RC$33-Sheep!$R$353-Sheep!$N$249                                )&lt;=0),"WeanAlt2","")
&amp;IFERROR(IF(AND((RC$33-RC38                                                                                     )&gt;(RC$33-RD$33),(RC$33-RC38                                                                                     )&lt;=0),"Join-"    &amp;RC37,""),"")
&amp;IFERROR(IF(AND((RC$33-RC38-INDEX(Sheep!$V$358:$V$365,RC37,1))&gt;(RC$33-RD$33),(RC$33-RC38-INDEX(Sheep!$V$358:$V$365,RC37,1))&lt;=0),"Scan-"  &amp;RC37,""),"")
&amp;IFERROR(IF(AND((RC$33-RC38-150                                                                            )&gt;(RC$33-RD$33),(RC$33-RC38-150                                                                             )&lt;=0),"Birth-" &amp;RC37,""),"")
&amp;IFERROR(IF(AND((RC$33-RC38-150-Sheep!$R$351                                           )&gt;(RC$33-RD$33),(RC$33-RC38-150-Sheep!$R$351                                            )&lt;=0),"Wean-"&amp;RC37,""),"")
&amp;IFERROR(IF(AND((RC$33-RC38-150-Sheep!$R$352                                           )&gt;(RC$33-RD$33),(RC$33-RC38-150-Sheep!$R$352                                            )&lt;=0),"Alt1-"   &amp;RC37,""),"")
&amp;IFERROR(IF(AND((RC$33-RC38-150-Sheep!$R$353                                           )&gt;(RC$33-RD$33),(RC$33-RC38-150-Sheep!$R$353                                            )&lt;=0),"Alt2-"   &amp;RC37,""),"")</f>
        <v/>
      </c>
      <c r="RD39" s="274" t="str">
        <f xml:space="preserve">                    IF(AND((RD$33                                  -Sheep!$N$249                               )&gt;(RD$33-RE$33),(RD$33                                  -Sheep!$N$249                                )&lt;=0),"Born","")
&amp;                   IF(AND((RD$33-Sheep!$R$351-Sheep!$N$249                                )&gt;(RD$33-RE$33),(RD$33-Sheep!$R$351-Sheep!$N$249                                )&lt;=0),"WeanStd","")
&amp;                   IF(AND((RD$33-Sheep!$R$352-Sheep!$N$249                                )&gt;(RD$33-RE$33),(RD$33-Sheep!$R$352-Sheep!$N$249                                )&lt;=0),"WeanAlt1","")
&amp;                   IF(AND((RD$33-Sheep!$R$353-Sheep!$N$249                                )&gt;(RD$33-RE$33),(RD$33-Sheep!$R$353-Sheep!$N$249                                )&lt;=0),"WeanAlt2","")
&amp;IFERROR(IF(AND((RD$33-RD38                                                                                     )&gt;(RD$33-RE$33),(RD$33-RD38                                                                                     )&lt;=0),"Join-"    &amp;RD37,""),"")
&amp;IFERROR(IF(AND((RD$33-RD38-INDEX(Sheep!$V$358:$V$365,RD37,1))&gt;(RD$33-RE$33),(RD$33-RD38-INDEX(Sheep!$V$358:$V$365,RD37,1))&lt;=0),"Scan-"  &amp;RD37,""),"")
&amp;IFERROR(IF(AND((RD$33-RD38-150                                                                            )&gt;(RD$33-RE$33),(RD$33-RD38-150                                                                             )&lt;=0),"Birth-" &amp;RD37,""),"")
&amp;IFERROR(IF(AND((RD$33-RD38-150-Sheep!$R$351                                           )&gt;(RD$33-RE$33),(RD$33-RD38-150-Sheep!$R$351                                            )&lt;=0),"Wean-"&amp;RD37,""),"")
&amp;IFERROR(IF(AND((RD$33-RD38-150-Sheep!$R$352                                           )&gt;(RD$33-RE$33),(RD$33-RD38-150-Sheep!$R$352                                            )&lt;=0),"Alt1-"   &amp;RD37,""),"")
&amp;IFERROR(IF(AND((RD$33-RD38-150-Sheep!$R$353                                           )&gt;(RD$33-RE$33),(RD$33-RD38-150-Sheep!$R$353                                            )&lt;=0),"Alt2-"   &amp;RD37,""),"")</f>
        <v>Alt2-8</v>
      </c>
      <c r="RE39" s="274" t="str">
        <f xml:space="preserve">                    IF(AND((RE$33                                  -Sheep!$N$249                               )&gt;(RE$33-RF$33),(RE$33                                  -Sheep!$N$249                                )&lt;=0),"Born","")
&amp;                   IF(AND((RE$33-Sheep!$R$351-Sheep!$N$249                                )&gt;(RE$33-RF$33),(RE$33-Sheep!$R$351-Sheep!$N$249                                )&lt;=0),"WeanStd","")
&amp;                   IF(AND((RE$33-Sheep!$R$352-Sheep!$N$249                                )&gt;(RE$33-RF$33),(RE$33-Sheep!$R$352-Sheep!$N$249                                )&lt;=0),"WeanAlt1","")
&amp;                   IF(AND((RE$33-Sheep!$R$353-Sheep!$N$249                                )&gt;(RE$33-RF$33),(RE$33-Sheep!$R$353-Sheep!$N$249                                )&lt;=0),"WeanAlt2","")
&amp;IFERROR(IF(AND((RE$33-RE38                                                                                     )&gt;(RE$33-RF$33),(RE$33-RE38                                                                                     )&lt;=0),"Join-"    &amp;RE37,""),"")
&amp;IFERROR(IF(AND((RE$33-RE38-INDEX(Sheep!$V$358:$V$365,RE37,1))&gt;(RE$33-RF$33),(RE$33-RE38-INDEX(Sheep!$V$358:$V$365,RE37,1))&lt;=0),"Scan-"  &amp;RE37,""),"")
&amp;IFERROR(IF(AND((RE$33-RE38-150                                                                            )&gt;(RE$33-RF$33),(RE$33-RE38-150                                                                             )&lt;=0),"Birth-" &amp;RE37,""),"")
&amp;IFERROR(IF(AND((RE$33-RE38-150-Sheep!$R$351                                           )&gt;(RE$33-RF$33),(RE$33-RE38-150-Sheep!$R$351                                            )&lt;=0),"Wean-"&amp;RE37,""),"")
&amp;IFERROR(IF(AND((RE$33-RE38-150-Sheep!$R$352                                           )&gt;(RE$33-RF$33),(RE$33-RE38-150-Sheep!$R$352                                            )&lt;=0),"Alt1-"   &amp;RE37,""),"")
&amp;IFERROR(IF(AND((RE$33-RE38-150-Sheep!$R$353                                           )&gt;(RE$33-RF$33),(RE$33-RE38-150-Sheep!$R$353                                            )&lt;=0),"Alt2-"   &amp;RE37,""),"")</f>
        <v/>
      </c>
      <c r="RF39" s="274" t="str">
        <f xml:space="preserve">                    IF(AND((RF$33                                  -Sheep!$N$249                               )&gt;(RF$33-RG$33),(RF$33                                  -Sheep!$N$249                                )&lt;=0),"Born","")
&amp;                   IF(AND((RF$33-Sheep!$R$351-Sheep!$N$249                                )&gt;(RF$33-RG$33),(RF$33-Sheep!$R$351-Sheep!$N$249                                )&lt;=0),"WeanStd","")
&amp;                   IF(AND((RF$33-Sheep!$R$352-Sheep!$N$249                                )&gt;(RF$33-RG$33),(RF$33-Sheep!$R$352-Sheep!$N$249                                )&lt;=0),"WeanAlt1","")
&amp;                   IF(AND((RF$33-Sheep!$R$353-Sheep!$N$249                                )&gt;(RF$33-RG$33),(RF$33-Sheep!$R$353-Sheep!$N$249                                )&lt;=0),"WeanAlt2","")
&amp;IFERROR(IF(AND((RF$33-RF38                                                                                     )&gt;(RF$33-RG$33),(RF$33-RF38                                                                                     )&lt;=0),"Join-"    &amp;RF37,""),"")
&amp;IFERROR(IF(AND((RF$33-RF38-INDEX(Sheep!$V$358:$V$365,RF37,1))&gt;(RF$33-RG$33),(RF$33-RF38-INDEX(Sheep!$V$358:$V$365,RF37,1))&lt;=0),"Scan-"  &amp;RF37,""),"")
&amp;IFERROR(IF(AND((RF$33-RF38-150                                                                            )&gt;(RF$33-RG$33),(RF$33-RF38-150                                                                             )&lt;=0),"Birth-" &amp;RF37,""),"")
&amp;IFERROR(IF(AND((RF$33-RF38-150-Sheep!$R$351                                           )&gt;(RF$33-RG$33),(RF$33-RF38-150-Sheep!$R$351                                            )&lt;=0),"Wean-"&amp;RF37,""),"")
&amp;IFERROR(IF(AND((RF$33-RF38-150-Sheep!$R$352                                           )&gt;(RF$33-RG$33),(RF$33-RF38-150-Sheep!$R$352                                            )&lt;=0),"Alt1-"   &amp;RF37,""),"")
&amp;IFERROR(IF(AND((RF$33-RF38-150-Sheep!$R$353                                           )&gt;(RF$33-RG$33),(RF$33-RF38-150-Sheep!$R$353                                            )&lt;=0),"Alt2-"   &amp;RF37,""),"")</f>
        <v/>
      </c>
      <c r="RG39" s="274" t="str">
        <f xml:space="preserve">                    IF(AND((RG$33                                  -Sheep!$N$249                               )&gt;(RG$33-RH$33),(RG$33                                  -Sheep!$N$249                                )&lt;=0),"Born","")
&amp;                   IF(AND((RG$33-Sheep!$R$351-Sheep!$N$249                                )&gt;(RG$33-RH$33),(RG$33-Sheep!$R$351-Sheep!$N$249                                )&lt;=0),"WeanStd","")
&amp;                   IF(AND((RG$33-Sheep!$R$352-Sheep!$N$249                                )&gt;(RG$33-RH$33),(RG$33-Sheep!$R$352-Sheep!$N$249                                )&lt;=0),"WeanAlt1","")
&amp;                   IF(AND((RG$33-Sheep!$R$353-Sheep!$N$249                                )&gt;(RG$33-RH$33),(RG$33-Sheep!$R$353-Sheep!$N$249                                )&lt;=0),"WeanAlt2","")
&amp;IFERROR(IF(AND((RG$33-RG38                                                                                     )&gt;(RG$33-RH$33),(RG$33-RG38                                                                                     )&lt;=0),"Join-"    &amp;RG37,""),"")
&amp;IFERROR(IF(AND((RG$33-RG38-INDEX(Sheep!$V$358:$V$365,RG37,1))&gt;(RG$33-RH$33),(RG$33-RG38-INDEX(Sheep!$V$358:$V$365,RG37,1))&lt;=0),"Scan-"  &amp;RG37,""),"")
&amp;IFERROR(IF(AND((RG$33-RG38-150                                                                            )&gt;(RG$33-RH$33),(RG$33-RG38-150                                                                             )&lt;=0),"Birth-" &amp;RG37,""),"")
&amp;IFERROR(IF(AND((RG$33-RG38-150-Sheep!$R$351                                           )&gt;(RG$33-RH$33),(RG$33-RG38-150-Sheep!$R$351                                            )&lt;=0),"Wean-"&amp;RG37,""),"")
&amp;IFERROR(IF(AND((RG$33-RG38-150-Sheep!$R$352                                           )&gt;(RG$33-RH$33),(RG$33-RG38-150-Sheep!$R$352                                            )&lt;=0),"Alt1-"   &amp;RG37,""),"")
&amp;IFERROR(IF(AND((RG$33-RG38-150-Sheep!$R$353                                           )&gt;(RG$33-RH$33),(RG$33-RG38-150-Sheep!$R$353                                            )&lt;=0),"Alt2-"   &amp;RG37,""),"")</f>
        <v/>
      </c>
      <c r="RH39" s="274" t="str">
        <f xml:space="preserve">                    IF(AND((RH$33                                  -Sheep!$N$249                               )&gt;(RH$33-RI$33),(RH$33                                  -Sheep!$N$249                                )&lt;=0),"Born","")
&amp;                   IF(AND((RH$33-Sheep!$R$351-Sheep!$N$249                                )&gt;(RH$33-RI$33),(RH$33-Sheep!$R$351-Sheep!$N$249                                )&lt;=0),"WeanStd","")
&amp;                   IF(AND((RH$33-Sheep!$R$352-Sheep!$N$249                                )&gt;(RH$33-RI$33),(RH$33-Sheep!$R$352-Sheep!$N$249                                )&lt;=0),"WeanAlt1","")
&amp;                   IF(AND((RH$33-Sheep!$R$353-Sheep!$N$249                                )&gt;(RH$33-RI$33),(RH$33-Sheep!$R$353-Sheep!$N$249                                )&lt;=0),"WeanAlt2","")
&amp;IFERROR(IF(AND((RH$33-RH38                                                                                     )&gt;(RH$33-RI$33),(RH$33-RH38                                                                                     )&lt;=0),"Join-"    &amp;RH37,""),"")
&amp;IFERROR(IF(AND((RH$33-RH38-INDEX(Sheep!$V$358:$V$365,RH37,1))&gt;(RH$33-RI$33),(RH$33-RH38-INDEX(Sheep!$V$358:$V$365,RH37,1))&lt;=0),"Scan-"  &amp;RH37,""),"")
&amp;IFERROR(IF(AND((RH$33-RH38-150                                                                            )&gt;(RH$33-RI$33),(RH$33-RH38-150                                                                             )&lt;=0),"Birth-" &amp;RH37,""),"")
&amp;IFERROR(IF(AND((RH$33-RH38-150-Sheep!$R$351                                           )&gt;(RH$33-RI$33),(RH$33-RH38-150-Sheep!$R$351                                            )&lt;=0),"Wean-"&amp;RH37,""),"")
&amp;IFERROR(IF(AND((RH$33-RH38-150-Sheep!$R$352                                           )&gt;(RH$33-RI$33),(RH$33-RH38-150-Sheep!$R$352                                            )&lt;=0),"Alt1-"   &amp;RH37,""),"")
&amp;IFERROR(IF(AND((RH$33-RH38-150-Sheep!$R$353                                           )&gt;(RH$33-RI$33),(RH$33-RH38-150-Sheep!$R$353                                            )&lt;=0),"Alt2-"   &amp;RH37,""),"")</f>
        <v/>
      </c>
      <c r="RI39" s="274" t="str">
        <f xml:space="preserve">                    IF(AND((RI$33                                  -Sheep!$N$249                               )&gt;(RI$33-RJ$33),(RI$33                                  -Sheep!$N$249                                )&lt;=0),"Born","")
&amp;                   IF(AND((RI$33-Sheep!$R$351-Sheep!$N$249                                )&gt;(RI$33-RJ$33),(RI$33-Sheep!$R$351-Sheep!$N$249                                )&lt;=0),"WeanStd","")
&amp;                   IF(AND((RI$33-Sheep!$R$352-Sheep!$N$249                                )&gt;(RI$33-RJ$33),(RI$33-Sheep!$R$352-Sheep!$N$249                                )&lt;=0),"WeanAlt1","")
&amp;                   IF(AND((RI$33-Sheep!$R$353-Sheep!$N$249                                )&gt;(RI$33-RJ$33),(RI$33-Sheep!$R$353-Sheep!$N$249                                )&lt;=0),"WeanAlt2","")
&amp;IFERROR(IF(AND((RI$33-RI38                                                                                     )&gt;(RI$33-RJ$33),(RI$33-RI38                                                                                     )&lt;=0),"Join-"    &amp;RI37,""),"")
&amp;IFERROR(IF(AND((RI$33-RI38-INDEX(Sheep!$V$358:$V$365,RI37,1))&gt;(RI$33-RJ$33),(RI$33-RI38-INDEX(Sheep!$V$358:$V$365,RI37,1))&lt;=0),"Scan-"  &amp;RI37,""),"")
&amp;IFERROR(IF(AND((RI$33-RI38-150                                                                            )&gt;(RI$33-RJ$33),(RI$33-RI38-150                                                                             )&lt;=0),"Birth-" &amp;RI37,""),"")
&amp;IFERROR(IF(AND((RI$33-RI38-150-Sheep!$R$351                                           )&gt;(RI$33-RJ$33),(RI$33-RI38-150-Sheep!$R$351                                            )&lt;=0),"Wean-"&amp;RI37,""),"")
&amp;IFERROR(IF(AND((RI$33-RI38-150-Sheep!$R$352                                           )&gt;(RI$33-RJ$33),(RI$33-RI38-150-Sheep!$R$352                                            )&lt;=0),"Alt1-"   &amp;RI37,""),"")
&amp;IFERROR(IF(AND((RI$33-RI38-150-Sheep!$R$353                                           )&gt;(RI$33-RJ$33),(RI$33-RI38-150-Sheep!$R$353                                            )&lt;=0),"Alt2-"   &amp;RI37,""),"")</f>
        <v/>
      </c>
      <c r="RJ39" s="274" t="str">
        <f xml:space="preserve">                    IF(AND((RJ$33                                  -Sheep!$N$249                               )&gt;(RJ$33-RK$33),(RJ$33                                  -Sheep!$N$249                                )&lt;=0),"Born","")
&amp;                   IF(AND((RJ$33-Sheep!$R$351-Sheep!$N$249                                )&gt;(RJ$33-RK$33),(RJ$33-Sheep!$R$351-Sheep!$N$249                                )&lt;=0),"WeanStd","")
&amp;                   IF(AND((RJ$33-Sheep!$R$352-Sheep!$N$249                                )&gt;(RJ$33-RK$33),(RJ$33-Sheep!$R$352-Sheep!$N$249                                )&lt;=0),"WeanAlt1","")
&amp;                   IF(AND((RJ$33-Sheep!$R$353-Sheep!$N$249                                )&gt;(RJ$33-RK$33),(RJ$33-Sheep!$R$353-Sheep!$N$249                                )&lt;=0),"WeanAlt2","")
&amp;IFERROR(IF(AND((RJ$33-RJ38                                                                                     )&gt;(RJ$33-RK$33),(RJ$33-RJ38                                                                                     )&lt;=0),"Join-"    &amp;RJ37,""),"")
&amp;IFERROR(IF(AND((RJ$33-RJ38-INDEX(Sheep!$V$358:$V$365,RJ37,1))&gt;(RJ$33-RK$33),(RJ$33-RJ38-INDEX(Sheep!$V$358:$V$365,RJ37,1))&lt;=0),"Scan-"  &amp;RJ37,""),"")
&amp;IFERROR(IF(AND((RJ$33-RJ38-150                                                                            )&gt;(RJ$33-RK$33),(RJ$33-RJ38-150                                                                             )&lt;=0),"Birth-" &amp;RJ37,""),"")
&amp;IFERROR(IF(AND((RJ$33-RJ38-150-Sheep!$R$351                                           )&gt;(RJ$33-RK$33),(RJ$33-RJ38-150-Sheep!$R$351                                            )&lt;=0),"Wean-"&amp;RJ37,""),"")
&amp;IFERROR(IF(AND((RJ$33-RJ38-150-Sheep!$R$352                                           )&gt;(RJ$33-RK$33),(RJ$33-RJ38-150-Sheep!$R$352                                            )&lt;=0),"Alt1-"   &amp;RJ37,""),"")
&amp;IFERROR(IF(AND((RJ$33-RJ38-150-Sheep!$R$353                                           )&gt;(RJ$33-RK$33),(RJ$33-RJ38-150-Sheep!$R$353                                            )&lt;=0),"Alt2-"   &amp;RJ37,""),"")</f>
        <v/>
      </c>
      <c r="RK39" s="274" t="str">
        <f xml:space="preserve">                    IF(AND((RK$33                                  -Sheep!$N$249                               )&gt;(RK$33-RL$33),(RK$33                                  -Sheep!$N$249                                )&lt;=0),"Born","")
&amp;                   IF(AND((RK$33-Sheep!$R$351-Sheep!$N$249                                )&gt;(RK$33-RL$33),(RK$33-Sheep!$R$351-Sheep!$N$249                                )&lt;=0),"WeanStd","")
&amp;                   IF(AND((RK$33-Sheep!$R$352-Sheep!$N$249                                )&gt;(RK$33-RL$33),(RK$33-Sheep!$R$352-Sheep!$N$249                                )&lt;=0),"WeanAlt1","")
&amp;                   IF(AND((RK$33-Sheep!$R$353-Sheep!$N$249                                )&gt;(RK$33-RL$33),(RK$33-Sheep!$R$353-Sheep!$N$249                                )&lt;=0),"WeanAlt2","")
&amp;IFERROR(IF(AND((RK$33-RK38                                                                                     )&gt;(RK$33-RL$33),(RK$33-RK38                                                                                     )&lt;=0),"Join-"    &amp;RK37,""),"")
&amp;IFERROR(IF(AND((RK$33-RK38-INDEX(Sheep!$V$358:$V$365,RK37,1))&gt;(RK$33-RL$33),(RK$33-RK38-INDEX(Sheep!$V$358:$V$365,RK37,1))&lt;=0),"Scan-"  &amp;RK37,""),"")
&amp;IFERROR(IF(AND((RK$33-RK38-150                                                                            )&gt;(RK$33-RL$33),(RK$33-RK38-150                                                                             )&lt;=0),"Birth-" &amp;RK37,""),"")
&amp;IFERROR(IF(AND((RK$33-RK38-150-Sheep!$R$351                                           )&gt;(RK$33-RL$33),(RK$33-RK38-150-Sheep!$R$351                                            )&lt;=0),"Wean-"&amp;RK37,""),"")
&amp;IFERROR(IF(AND((RK$33-RK38-150-Sheep!$R$352                                           )&gt;(RK$33-RL$33),(RK$33-RK38-150-Sheep!$R$352                                            )&lt;=0),"Alt1-"   &amp;RK37,""),"")
&amp;IFERROR(IF(AND((RK$33-RK38-150-Sheep!$R$353                                           )&gt;(RK$33-RL$33),(RK$33-RK38-150-Sheep!$R$353                                            )&lt;=0),"Alt2-"   &amp;RK37,""),"")</f>
        <v/>
      </c>
      <c r="RL39" s="274" t="str">
        <f xml:space="preserve">                    IF(AND((RL$33                                  -Sheep!$N$249                               )&gt;(RL$33-RM$33),(RL$33                                  -Sheep!$N$249                                )&lt;=0),"Born","")
&amp;                   IF(AND((RL$33-Sheep!$R$351-Sheep!$N$249                                )&gt;(RL$33-RM$33),(RL$33-Sheep!$R$351-Sheep!$N$249                                )&lt;=0),"WeanStd","")
&amp;                   IF(AND((RL$33-Sheep!$R$352-Sheep!$N$249                                )&gt;(RL$33-RM$33),(RL$33-Sheep!$R$352-Sheep!$N$249                                )&lt;=0),"WeanAlt1","")
&amp;                   IF(AND((RL$33-Sheep!$R$353-Sheep!$N$249                                )&gt;(RL$33-RM$33),(RL$33-Sheep!$R$353-Sheep!$N$249                                )&lt;=0),"WeanAlt2","")
&amp;IFERROR(IF(AND((RL$33-RL38                                                                                     )&gt;(RL$33-RM$33),(RL$33-RL38                                                                                     )&lt;=0),"Join-"    &amp;RL37,""),"")
&amp;IFERROR(IF(AND((RL$33-RL38-INDEX(Sheep!$V$358:$V$365,RL37,1))&gt;(RL$33-RM$33),(RL$33-RL38-INDEX(Sheep!$V$358:$V$365,RL37,1))&lt;=0),"Scan-"  &amp;RL37,""),"")
&amp;IFERROR(IF(AND((RL$33-RL38-150                                                                            )&gt;(RL$33-RM$33),(RL$33-RL38-150                                                                             )&lt;=0),"Birth-" &amp;RL37,""),"")
&amp;IFERROR(IF(AND((RL$33-RL38-150-Sheep!$R$351                                           )&gt;(RL$33-RM$33),(RL$33-RL38-150-Sheep!$R$351                                            )&lt;=0),"Wean-"&amp;RL37,""),"")
&amp;IFERROR(IF(AND((RL$33-RL38-150-Sheep!$R$352                                           )&gt;(RL$33-RM$33),(RL$33-RL38-150-Sheep!$R$352                                            )&lt;=0),"Alt1-"   &amp;RL37,""),"")
&amp;IFERROR(IF(AND((RL$33-RL38-150-Sheep!$R$353                                           )&gt;(RL$33-RM$33),(RL$33-RL38-150-Sheep!$R$353                                            )&lt;=0),"Alt2-"   &amp;RL37,""),"")</f>
        <v/>
      </c>
      <c r="RM39" s="274" t="str">
        <f xml:space="preserve">                    IF(AND((RM$33                                  -Sheep!$N$249                               )&gt;(RM$33-RN$33),(RM$33                                  -Sheep!$N$249                                )&lt;=0),"Born","")
&amp;                   IF(AND((RM$33-Sheep!$R$351-Sheep!$N$249                                )&gt;(RM$33-RN$33),(RM$33-Sheep!$R$351-Sheep!$N$249                                )&lt;=0),"WeanStd","")
&amp;                   IF(AND((RM$33-Sheep!$R$352-Sheep!$N$249                                )&gt;(RM$33-RN$33),(RM$33-Sheep!$R$352-Sheep!$N$249                                )&lt;=0),"WeanAlt1","")
&amp;                   IF(AND((RM$33-Sheep!$R$353-Sheep!$N$249                                )&gt;(RM$33-RN$33),(RM$33-Sheep!$R$353-Sheep!$N$249                                )&lt;=0),"WeanAlt2","")
&amp;IFERROR(IF(AND((RM$33-RM38                                                                                     )&gt;(RM$33-RN$33),(RM$33-RM38                                                                                     )&lt;=0),"Join-"    &amp;RM37,""),"")
&amp;IFERROR(IF(AND((RM$33-RM38-INDEX(Sheep!$V$358:$V$365,RM37,1))&gt;(RM$33-RN$33),(RM$33-RM38-INDEX(Sheep!$V$358:$V$365,RM37,1))&lt;=0),"Scan-"  &amp;RM37,""),"")
&amp;IFERROR(IF(AND((RM$33-RM38-150                                                                            )&gt;(RM$33-RN$33),(RM$33-RM38-150                                                                             )&lt;=0),"Birth-" &amp;RM37,""),"")
&amp;IFERROR(IF(AND((RM$33-RM38-150-Sheep!$R$351                                           )&gt;(RM$33-RN$33),(RM$33-RM38-150-Sheep!$R$351                                            )&lt;=0),"Wean-"&amp;RM37,""),"")
&amp;IFERROR(IF(AND((RM$33-RM38-150-Sheep!$R$352                                           )&gt;(RM$33-RN$33),(RM$33-RM38-150-Sheep!$R$352                                            )&lt;=0),"Alt1-"   &amp;RM37,""),"")
&amp;IFERROR(IF(AND((RM$33-RM38-150-Sheep!$R$353                                           )&gt;(RM$33-RN$33),(RM$33-RM38-150-Sheep!$R$353                                            )&lt;=0),"Alt2-"   &amp;RM37,""),"")</f>
        <v/>
      </c>
      <c r="RN39" s="274" t="str">
        <f xml:space="preserve">                    IF(AND((RN$33                                  -Sheep!$N$249                               )&gt;(RN$33-RO$33),(RN$33                                  -Sheep!$N$249                                )&lt;=0),"Born","")
&amp;                   IF(AND((RN$33-Sheep!$R$351-Sheep!$N$249                                )&gt;(RN$33-RO$33),(RN$33-Sheep!$R$351-Sheep!$N$249                                )&lt;=0),"WeanStd","")
&amp;                   IF(AND((RN$33-Sheep!$R$352-Sheep!$N$249                                )&gt;(RN$33-RO$33),(RN$33-Sheep!$R$352-Sheep!$N$249                                )&lt;=0),"WeanAlt1","")
&amp;                   IF(AND((RN$33-Sheep!$R$353-Sheep!$N$249                                )&gt;(RN$33-RO$33),(RN$33-Sheep!$R$353-Sheep!$N$249                                )&lt;=0),"WeanAlt2","")
&amp;IFERROR(IF(AND((RN$33-RN38                                                                                     )&gt;(RN$33-RO$33),(RN$33-RN38                                                                                     )&lt;=0),"Join-"    &amp;RN37,""),"")
&amp;IFERROR(IF(AND((RN$33-RN38-INDEX(Sheep!$V$358:$V$365,RN37,1))&gt;(RN$33-RO$33),(RN$33-RN38-INDEX(Sheep!$V$358:$V$365,RN37,1))&lt;=0),"Scan-"  &amp;RN37,""),"")
&amp;IFERROR(IF(AND((RN$33-RN38-150                                                                            )&gt;(RN$33-RO$33),(RN$33-RN38-150                                                                             )&lt;=0),"Birth-" &amp;RN37,""),"")
&amp;IFERROR(IF(AND((RN$33-RN38-150-Sheep!$R$351                                           )&gt;(RN$33-RO$33),(RN$33-RN38-150-Sheep!$R$351                                            )&lt;=0),"Wean-"&amp;RN37,""),"")
&amp;IFERROR(IF(AND((RN$33-RN38-150-Sheep!$R$352                                           )&gt;(RN$33-RO$33),(RN$33-RN38-150-Sheep!$R$352                                            )&lt;=0),"Alt1-"   &amp;RN37,""),"")
&amp;IFERROR(IF(AND((RN$33-RN38-150-Sheep!$R$353                                           )&gt;(RN$33-RO$33),(RN$33-RN38-150-Sheep!$R$353                                            )&lt;=0),"Alt2-"   &amp;RN37,""),"")</f>
        <v/>
      </c>
      <c r="RO39" s="274" t="str">
        <f xml:space="preserve">                    IF(AND((RO$33                                  -Sheep!$N$249                               )&gt;(RO$33-RP$33),(RO$33                                  -Sheep!$N$249                                )&lt;=0),"Born","")
&amp;                   IF(AND((RO$33-Sheep!$R$351-Sheep!$N$249                                )&gt;(RO$33-RP$33),(RO$33-Sheep!$R$351-Sheep!$N$249                                )&lt;=0),"WeanStd","")
&amp;                   IF(AND((RO$33-Sheep!$R$352-Sheep!$N$249                                )&gt;(RO$33-RP$33),(RO$33-Sheep!$R$352-Sheep!$N$249                                )&lt;=0),"WeanAlt1","")
&amp;                   IF(AND((RO$33-Sheep!$R$353-Sheep!$N$249                                )&gt;(RO$33-RP$33),(RO$33-Sheep!$R$353-Sheep!$N$249                                )&lt;=0),"WeanAlt2","")
&amp;IFERROR(IF(AND((RO$33-RO38                                                                                     )&gt;(RO$33-RP$33),(RO$33-RO38                                                                                     )&lt;=0),"Join-"    &amp;RO37,""),"")
&amp;IFERROR(IF(AND((RO$33-RO38-INDEX(Sheep!$V$358:$V$365,RO37,1))&gt;(RO$33-RP$33),(RO$33-RO38-INDEX(Sheep!$V$358:$V$365,RO37,1))&lt;=0),"Scan-"  &amp;RO37,""),"")
&amp;IFERROR(IF(AND((RO$33-RO38-150                                                                            )&gt;(RO$33-RP$33),(RO$33-RO38-150                                                                             )&lt;=0),"Birth-" &amp;RO37,""),"")
&amp;IFERROR(IF(AND((RO$33-RO38-150-Sheep!$R$351                                           )&gt;(RO$33-RP$33),(RO$33-RO38-150-Sheep!$R$351                                            )&lt;=0),"Wean-"&amp;RO37,""),"")
&amp;IFERROR(IF(AND((RO$33-RO38-150-Sheep!$R$352                                           )&gt;(RO$33-RP$33),(RO$33-RO38-150-Sheep!$R$352                                            )&lt;=0),"Alt1-"   &amp;RO37,""),"")
&amp;IFERROR(IF(AND((RO$33-RO38-150-Sheep!$R$353                                           )&gt;(RO$33-RP$33),(RO$33-RO38-150-Sheep!$R$353                                            )&lt;=0),"Alt2-"   &amp;RO37,""),"")</f>
        <v/>
      </c>
      <c r="RP39" s="274" t="str">
        <f xml:space="preserve">                    IF(AND((RP$33                                  -Sheep!$N$249                               )&gt;(RP$33-RQ$33),(RP$33                                  -Sheep!$N$249                                )&lt;=0),"Born","")
&amp;                   IF(AND((RP$33-Sheep!$R$351-Sheep!$N$249                                )&gt;(RP$33-RQ$33),(RP$33-Sheep!$R$351-Sheep!$N$249                                )&lt;=0),"WeanStd","")
&amp;                   IF(AND((RP$33-Sheep!$R$352-Sheep!$N$249                                )&gt;(RP$33-RQ$33),(RP$33-Sheep!$R$352-Sheep!$N$249                                )&lt;=0),"WeanAlt1","")
&amp;                   IF(AND((RP$33-Sheep!$R$353-Sheep!$N$249                                )&gt;(RP$33-RQ$33),(RP$33-Sheep!$R$353-Sheep!$N$249                                )&lt;=0),"WeanAlt2","")
&amp;IFERROR(IF(AND((RP$33-RP38                                                                                     )&gt;(RP$33-RQ$33),(RP$33-RP38                                                                                     )&lt;=0),"Join-"    &amp;RP37,""),"")
&amp;IFERROR(IF(AND((RP$33-RP38-INDEX(Sheep!$V$358:$V$365,RP37,1))&gt;(RP$33-RQ$33),(RP$33-RP38-INDEX(Sheep!$V$358:$V$365,RP37,1))&lt;=0),"Scan-"  &amp;RP37,""),"")
&amp;IFERROR(IF(AND((RP$33-RP38-150                                                                            )&gt;(RP$33-RQ$33),(RP$33-RP38-150                                                                             )&lt;=0),"Birth-" &amp;RP37,""),"")
&amp;IFERROR(IF(AND((RP$33-RP38-150-Sheep!$R$351                                           )&gt;(RP$33-RQ$33),(RP$33-RP38-150-Sheep!$R$351                                            )&lt;=0),"Wean-"&amp;RP37,""),"")
&amp;IFERROR(IF(AND((RP$33-RP38-150-Sheep!$R$352                                           )&gt;(RP$33-RQ$33),(RP$33-RP38-150-Sheep!$R$352                                            )&lt;=0),"Alt1-"   &amp;RP37,""),"")
&amp;IFERROR(IF(AND((RP$33-RP38-150-Sheep!$R$353                                           )&gt;(RP$33-RQ$33),(RP$33-RP38-150-Sheep!$R$353                                            )&lt;=0),"Alt2-"   &amp;RP37,""),"")</f>
        <v/>
      </c>
      <c r="RQ39" s="274" t="str">
        <f xml:space="preserve">                    IF(AND((RQ$33                                  -Sheep!$N$249                               )&gt;(RQ$33-RR$33),(RQ$33                                  -Sheep!$N$249                                )&lt;=0),"Born","")
&amp;                   IF(AND((RQ$33-Sheep!$R$351-Sheep!$N$249                                )&gt;(RQ$33-RR$33),(RQ$33-Sheep!$R$351-Sheep!$N$249                                )&lt;=0),"WeanStd","")
&amp;                   IF(AND((RQ$33-Sheep!$R$352-Sheep!$N$249                                )&gt;(RQ$33-RR$33),(RQ$33-Sheep!$R$352-Sheep!$N$249                                )&lt;=0),"WeanAlt1","")
&amp;                   IF(AND((RQ$33-Sheep!$R$353-Sheep!$N$249                                )&gt;(RQ$33-RR$33),(RQ$33-Sheep!$R$353-Sheep!$N$249                                )&lt;=0),"WeanAlt2","")
&amp;IFERROR(IF(AND((RQ$33-RQ38                                                                                     )&gt;(RQ$33-RR$33),(RQ$33-RQ38                                                                                     )&lt;=0),"Join-"    &amp;RQ37,""),"")
&amp;IFERROR(IF(AND((RQ$33-RQ38-INDEX(Sheep!$V$358:$V$365,RQ37,1))&gt;(RQ$33-RR$33),(RQ$33-RQ38-INDEX(Sheep!$V$358:$V$365,RQ37,1))&lt;=0),"Scan-"  &amp;RQ37,""),"")
&amp;IFERROR(IF(AND((RQ$33-RQ38-150                                                                            )&gt;(RQ$33-RR$33),(RQ$33-RQ38-150                                                                             )&lt;=0),"Birth-" &amp;RQ37,""),"")
&amp;IFERROR(IF(AND((RQ$33-RQ38-150-Sheep!$R$351                                           )&gt;(RQ$33-RR$33),(RQ$33-RQ38-150-Sheep!$R$351                                            )&lt;=0),"Wean-"&amp;RQ37,""),"")
&amp;IFERROR(IF(AND((RQ$33-RQ38-150-Sheep!$R$352                                           )&gt;(RQ$33-RR$33),(RQ$33-RQ38-150-Sheep!$R$352                                            )&lt;=0),"Alt1-"   &amp;RQ37,""),"")
&amp;IFERROR(IF(AND((RQ$33-RQ38-150-Sheep!$R$353                                           )&gt;(RQ$33-RR$33),(RQ$33-RQ38-150-Sheep!$R$353                                            )&lt;=0),"Alt2-"   &amp;RQ37,""),"")</f>
        <v/>
      </c>
      <c r="RR39" s="274" t="str">
        <f xml:space="preserve">                    IF(AND((RR$33                                  -Sheep!$N$249                               )&gt;(RR$33-RS$33),(RR$33                                  -Sheep!$N$249                                )&lt;=0),"Born","")
&amp;                   IF(AND((RR$33-Sheep!$R$351-Sheep!$N$249                                )&gt;(RR$33-RS$33),(RR$33-Sheep!$R$351-Sheep!$N$249                                )&lt;=0),"WeanStd","")
&amp;                   IF(AND((RR$33-Sheep!$R$352-Sheep!$N$249                                )&gt;(RR$33-RS$33),(RR$33-Sheep!$R$352-Sheep!$N$249                                )&lt;=0),"WeanAlt1","")
&amp;                   IF(AND((RR$33-Sheep!$R$353-Sheep!$N$249                                )&gt;(RR$33-RS$33),(RR$33-Sheep!$R$353-Sheep!$N$249                                )&lt;=0),"WeanAlt2","")
&amp;IFERROR(IF(AND((RR$33-RR38                                                                                     )&gt;(RR$33-RS$33),(RR$33-RR38                                                                                     )&lt;=0),"Join-"    &amp;RR37,""),"")
&amp;IFERROR(IF(AND((RR$33-RR38-INDEX(Sheep!$V$358:$V$365,RR37,1))&gt;(RR$33-RS$33),(RR$33-RR38-INDEX(Sheep!$V$358:$V$365,RR37,1))&lt;=0),"Scan-"  &amp;RR37,""),"")
&amp;IFERROR(IF(AND((RR$33-RR38-150                                                                            )&gt;(RR$33-RS$33),(RR$33-RR38-150                                                                             )&lt;=0),"Birth-" &amp;RR37,""),"")
&amp;IFERROR(IF(AND((RR$33-RR38-150-Sheep!$R$351                                           )&gt;(RR$33-RS$33),(RR$33-RR38-150-Sheep!$R$351                                            )&lt;=0),"Wean-"&amp;RR37,""),"")
&amp;IFERROR(IF(AND((RR$33-RR38-150-Sheep!$R$352                                           )&gt;(RR$33-RS$33),(RR$33-RR38-150-Sheep!$R$352                                            )&lt;=0),"Alt1-"   &amp;RR37,""),"")
&amp;IFERROR(IF(AND((RR$33-RR38-150-Sheep!$R$353                                           )&gt;(RR$33-RS$33),(RR$33-RR38-150-Sheep!$R$353                                            )&lt;=0),"Alt2-"   &amp;RR37,""),"")</f>
        <v/>
      </c>
      <c r="RS39" s="274" t="str">
        <f xml:space="preserve">                    IF(AND((RS$33                                  -Sheep!$N$249                               )&gt;(RS$33-RT$33),(RS$33                                  -Sheep!$N$249                                )&lt;=0),"Born","")
&amp;                   IF(AND((RS$33-Sheep!$R$351-Sheep!$N$249                                )&gt;(RS$33-RT$33),(RS$33-Sheep!$R$351-Sheep!$N$249                                )&lt;=0),"WeanStd","")
&amp;                   IF(AND((RS$33-Sheep!$R$352-Sheep!$N$249                                )&gt;(RS$33-RT$33),(RS$33-Sheep!$R$352-Sheep!$N$249                                )&lt;=0),"WeanAlt1","")
&amp;                   IF(AND((RS$33-Sheep!$R$353-Sheep!$N$249                                )&gt;(RS$33-RT$33),(RS$33-Sheep!$R$353-Sheep!$N$249                                )&lt;=0),"WeanAlt2","")
&amp;IFERROR(IF(AND((RS$33-RS38                                                                                     )&gt;(RS$33-RT$33),(RS$33-RS38                                                                                     )&lt;=0),"Join-"    &amp;RS37,""),"")
&amp;IFERROR(IF(AND((RS$33-RS38-INDEX(Sheep!$V$358:$V$365,RS37,1))&gt;(RS$33-RT$33),(RS$33-RS38-INDEX(Sheep!$V$358:$V$365,RS37,1))&lt;=0),"Scan-"  &amp;RS37,""),"")
&amp;IFERROR(IF(AND((RS$33-RS38-150                                                                            )&gt;(RS$33-RT$33),(RS$33-RS38-150                                                                             )&lt;=0),"Birth-" &amp;RS37,""),"")
&amp;IFERROR(IF(AND((RS$33-RS38-150-Sheep!$R$351                                           )&gt;(RS$33-RT$33),(RS$33-RS38-150-Sheep!$R$351                                            )&lt;=0),"Wean-"&amp;RS37,""),"")
&amp;IFERROR(IF(AND((RS$33-RS38-150-Sheep!$R$352                                           )&gt;(RS$33-RT$33),(RS$33-RS38-150-Sheep!$R$352                                            )&lt;=0),"Alt1-"   &amp;RS37,""),"")
&amp;IFERROR(IF(AND((RS$33-RS38-150-Sheep!$R$353                                           )&gt;(RS$33-RT$33),(RS$33-RS38-150-Sheep!$R$353                                            )&lt;=0),"Alt2-"   &amp;RS37,""),"")</f>
        <v/>
      </c>
      <c r="RT39" s="274" t="str">
        <f xml:space="preserve">                    IF(AND((RT$33                                  -Sheep!$N$249                               )&gt;(RT$33-RU$33),(RT$33                                  -Sheep!$N$249                                )&lt;=0),"Born","")
&amp;                   IF(AND((RT$33-Sheep!$R$351-Sheep!$N$249                                )&gt;(RT$33-RU$33),(RT$33-Sheep!$R$351-Sheep!$N$249                                )&lt;=0),"WeanStd","")
&amp;                   IF(AND((RT$33-Sheep!$R$352-Sheep!$N$249                                )&gt;(RT$33-RU$33),(RT$33-Sheep!$R$352-Sheep!$N$249                                )&lt;=0),"WeanAlt1","")
&amp;                   IF(AND((RT$33-Sheep!$R$353-Sheep!$N$249                                )&gt;(RT$33-RU$33),(RT$33-Sheep!$R$353-Sheep!$N$249                                )&lt;=0),"WeanAlt2","")
&amp;IFERROR(IF(AND((RT$33-RT38                                                                                     )&gt;(RT$33-RU$33),(RT$33-RT38                                                                                     )&lt;=0),"Join-"    &amp;RT37,""),"")
&amp;IFERROR(IF(AND((RT$33-RT38-INDEX(Sheep!$V$358:$V$365,RT37,1))&gt;(RT$33-RU$33),(RT$33-RT38-INDEX(Sheep!$V$358:$V$365,RT37,1))&lt;=0),"Scan-"  &amp;RT37,""),"")
&amp;IFERROR(IF(AND((RT$33-RT38-150                                                                            )&gt;(RT$33-RU$33),(RT$33-RT38-150                                                                             )&lt;=0),"Birth-" &amp;RT37,""),"")
&amp;IFERROR(IF(AND((RT$33-RT38-150-Sheep!$R$351                                           )&gt;(RT$33-RU$33),(RT$33-RT38-150-Sheep!$R$351                                            )&lt;=0),"Wean-"&amp;RT37,""),"")
&amp;IFERROR(IF(AND((RT$33-RT38-150-Sheep!$R$352                                           )&gt;(RT$33-RU$33),(RT$33-RT38-150-Sheep!$R$352                                            )&lt;=0),"Alt1-"   &amp;RT37,""),"")
&amp;IFERROR(IF(AND((RT$33-RT38-150-Sheep!$R$353                                           )&gt;(RT$33-RU$33),(RT$33-RT38-150-Sheep!$R$353                                            )&lt;=0),"Alt2-"   &amp;RT37,""),"")</f>
        <v/>
      </c>
      <c r="RU39" s="274" t="str">
        <f xml:space="preserve">                    IF(AND((RU$33                                  -Sheep!$N$249                               )&gt;(RU$33-RV$33),(RU$33                                  -Sheep!$N$249                                )&lt;=0),"Born","")
&amp;                   IF(AND((RU$33-Sheep!$R$351-Sheep!$N$249                                )&gt;(RU$33-RV$33),(RU$33-Sheep!$R$351-Sheep!$N$249                                )&lt;=0),"WeanStd","")
&amp;                   IF(AND((RU$33-Sheep!$R$352-Sheep!$N$249                                )&gt;(RU$33-RV$33),(RU$33-Sheep!$R$352-Sheep!$N$249                                )&lt;=0),"WeanAlt1","")
&amp;                   IF(AND((RU$33-Sheep!$R$353-Sheep!$N$249                                )&gt;(RU$33-RV$33),(RU$33-Sheep!$R$353-Sheep!$N$249                                )&lt;=0),"WeanAlt2","")
&amp;IFERROR(IF(AND((RU$33-RU38                                                                                     )&gt;(RU$33-RV$33),(RU$33-RU38                                                                                     )&lt;=0),"Join-"    &amp;RU37,""),"")
&amp;IFERROR(IF(AND((RU$33-RU38-INDEX(Sheep!$V$358:$V$365,RU37,1))&gt;(RU$33-RV$33),(RU$33-RU38-INDEX(Sheep!$V$358:$V$365,RU37,1))&lt;=0),"Scan-"  &amp;RU37,""),"")
&amp;IFERROR(IF(AND((RU$33-RU38-150                                                                            )&gt;(RU$33-RV$33),(RU$33-RU38-150                                                                             )&lt;=0),"Birth-" &amp;RU37,""),"")
&amp;IFERROR(IF(AND((RU$33-RU38-150-Sheep!$R$351                                           )&gt;(RU$33-RV$33),(RU$33-RU38-150-Sheep!$R$351                                            )&lt;=0),"Wean-"&amp;RU37,""),"")
&amp;IFERROR(IF(AND((RU$33-RU38-150-Sheep!$R$352                                           )&gt;(RU$33-RV$33),(RU$33-RU38-150-Sheep!$R$352                                            )&lt;=0),"Alt1-"   &amp;RU37,""),"")
&amp;IFERROR(IF(AND((RU$33-RU38-150-Sheep!$R$353                                           )&gt;(RU$33-RV$33),(RU$33-RU38-150-Sheep!$R$353                                            )&lt;=0),"Alt2-"   &amp;RU37,""),"")</f>
        <v/>
      </c>
      <c r="RV39" s="274" t="str">
        <f xml:space="preserve">                    IF(AND((RV$33                                  -Sheep!$N$249                               )&gt;(RV$33-RW$33),(RV$33                                  -Sheep!$N$249                                )&lt;=0),"Born","")
&amp;                   IF(AND((RV$33-Sheep!$R$351-Sheep!$N$249                                )&gt;(RV$33-RW$33),(RV$33-Sheep!$R$351-Sheep!$N$249                                )&lt;=0),"WeanStd","")
&amp;                   IF(AND((RV$33-Sheep!$R$352-Sheep!$N$249                                )&gt;(RV$33-RW$33),(RV$33-Sheep!$R$352-Sheep!$N$249                                )&lt;=0),"WeanAlt1","")
&amp;                   IF(AND((RV$33-Sheep!$R$353-Sheep!$N$249                                )&gt;(RV$33-RW$33),(RV$33-Sheep!$R$353-Sheep!$N$249                                )&lt;=0),"WeanAlt2","")
&amp;IFERROR(IF(AND((RV$33-RV38                                                                                     )&gt;(RV$33-RW$33),(RV$33-RV38                                                                                     )&lt;=0),"Join-"    &amp;RV37,""),"")
&amp;IFERROR(IF(AND((RV$33-RV38-INDEX(Sheep!$V$358:$V$365,RV37,1))&gt;(RV$33-RW$33),(RV$33-RV38-INDEX(Sheep!$V$358:$V$365,RV37,1))&lt;=0),"Scan-"  &amp;RV37,""),"")
&amp;IFERROR(IF(AND((RV$33-RV38-150                                                                            )&gt;(RV$33-RW$33),(RV$33-RV38-150                                                                             )&lt;=0),"Birth-" &amp;RV37,""),"")
&amp;IFERROR(IF(AND((RV$33-RV38-150-Sheep!$R$351                                           )&gt;(RV$33-RW$33),(RV$33-RV38-150-Sheep!$R$351                                            )&lt;=0),"Wean-"&amp;RV37,""),"")
&amp;IFERROR(IF(AND((RV$33-RV38-150-Sheep!$R$352                                           )&gt;(RV$33-RW$33),(RV$33-RV38-150-Sheep!$R$352                                            )&lt;=0),"Alt1-"   &amp;RV37,""),"")
&amp;IFERROR(IF(AND((RV$33-RV38-150-Sheep!$R$353                                           )&gt;(RV$33-RW$33),(RV$33-RV38-150-Sheep!$R$353                                            )&lt;=0),"Alt2-"   &amp;RV37,""),"")</f>
        <v/>
      </c>
      <c r="RW39" s="274" t="str">
        <f xml:space="preserve">                    IF(AND((RW$33                                  -Sheep!$N$249                               )&gt;(RW$33-RX$33),(RW$33                                  -Sheep!$N$249                                )&lt;=0),"Born","")
&amp;                   IF(AND((RW$33-Sheep!$R$351-Sheep!$N$249                                )&gt;(RW$33-RX$33),(RW$33-Sheep!$R$351-Sheep!$N$249                                )&lt;=0),"WeanStd","")
&amp;                   IF(AND((RW$33-Sheep!$R$352-Sheep!$N$249                                )&gt;(RW$33-RX$33),(RW$33-Sheep!$R$352-Sheep!$N$249                                )&lt;=0),"WeanAlt1","")
&amp;                   IF(AND((RW$33-Sheep!$R$353-Sheep!$N$249                                )&gt;(RW$33-RX$33),(RW$33-Sheep!$R$353-Sheep!$N$249                                )&lt;=0),"WeanAlt2","")
&amp;IFERROR(IF(AND((RW$33-RW38                                                                                     )&gt;(RW$33-RX$33),(RW$33-RW38                                                                                     )&lt;=0),"Join-"    &amp;RW37,""),"")
&amp;IFERROR(IF(AND((RW$33-RW38-INDEX(Sheep!$V$358:$V$365,RW37,1))&gt;(RW$33-RX$33),(RW$33-RW38-INDEX(Sheep!$V$358:$V$365,RW37,1))&lt;=0),"Scan-"  &amp;RW37,""),"")
&amp;IFERROR(IF(AND((RW$33-RW38-150                                                                            )&gt;(RW$33-RX$33),(RW$33-RW38-150                                                                             )&lt;=0),"Birth-" &amp;RW37,""),"")
&amp;IFERROR(IF(AND((RW$33-RW38-150-Sheep!$R$351                                           )&gt;(RW$33-RX$33),(RW$33-RW38-150-Sheep!$R$351                                            )&lt;=0),"Wean-"&amp;RW37,""),"")
&amp;IFERROR(IF(AND((RW$33-RW38-150-Sheep!$R$352                                           )&gt;(RW$33-RX$33),(RW$33-RW38-150-Sheep!$R$352                                            )&lt;=0),"Alt1-"   &amp;RW37,""),"")
&amp;IFERROR(IF(AND((RW$33-RW38-150-Sheep!$R$353                                           )&gt;(RW$33-RX$33),(RW$33-RW38-150-Sheep!$R$353                                            )&lt;=0),"Alt2-"   &amp;RW37,""),"")</f>
        <v/>
      </c>
      <c r="RX39" s="274" t="str">
        <f xml:space="preserve">                    IF(AND((RX$33                                  -Sheep!$N$249                               )&gt;(RX$33-RY$33),(RX$33                                  -Sheep!$N$249                                )&lt;=0),"Born","")
&amp;                   IF(AND((RX$33-Sheep!$R$351-Sheep!$N$249                                )&gt;(RX$33-RY$33),(RX$33-Sheep!$R$351-Sheep!$N$249                                )&lt;=0),"WeanStd","")
&amp;                   IF(AND((RX$33-Sheep!$R$352-Sheep!$N$249                                )&gt;(RX$33-RY$33),(RX$33-Sheep!$R$352-Sheep!$N$249                                )&lt;=0),"WeanAlt1","")
&amp;                   IF(AND((RX$33-Sheep!$R$353-Sheep!$N$249                                )&gt;(RX$33-RY$33),(RX$33-Sheep!$R$353-Sheep!$N$249                                )&lt;=0),"WeanAlt2","")
&amp;IFERROR(IF(AND((RX$33-RX38                                                                                     )&gt;(RX$33-RY$33),(RX$33-RX38                                                                                     )&lt;=0),"Join-"    &amp;RX37,""),"")
&amp;IFERROR(IF(AND((RX$33-RX38-INDEX(Sheep!$V$358:$V$365,RX37,1))&gt;(RX$33-RY$33),(RX$33-RX38-INDEX(Sheep!$V$358:$V$365,RX37,1))&lt;=0),"Scan-"  &amp;RX37,""),"")
&amp;IFERROR(IF(AND((RX$33-RX38-150                                                                            )&gt;(RX$33-RY$33),(RX$33-RX38-150                                                                             )&lt;=0),"Birth-" &amp;RX37,""),"")
&amp;IFERROR(IF(AND((RX$33-RX38-150-Sheep!$R$351                                           )&gt;(RX$33-RY$33),(RX$33-RX38-150-Sheep!$R$351                                            )&lt;=0),"Wean-"&amp;RX37,""),"")
&amp;IFERROR(IF(AND((RX$33-RX38-150-Sheep!$R$352                                           )&gt;(RX$33-RY$33),(RX$33-RX38-150-Sheep!$R$352                                            )&lt;=0),"Alt1-"   &amp;RX37,""),"")
&amp;IFERROR(IF(AND((RX$33-RX38-150-Sheep!$R$353                                           )&gt;(RX$33-RY$33),(RX$33-RX38-150-Sheep!$R$353                                            )&lt;=0),"Alt2-"   &amp;RX37,""),"")</f>
        <v/>
      </c>
      <c r="RY39" s="274" t="str">
        <f xml:space="preserve">                    IF(AND((RY$33                                  -Sheep!$N$249                               )&gt;(RY$33-RZ$33),(RY$33                                  -Sheep!$N$249                                )&lt;=0),"Born","")
&amp;                   IF(AND((RY$33-Sheep!$R$351-Sheep!$N$249                                )&gt;(RY$33-RZ$33),(RY$33-Sheep!$R$351-Sheep!$N$249                                )&lt;=0),"WeanStd","")
&amp;                   IF(AND((RY$33-Sheep!$R$352-Sheep!$N$249                                )&gt;(RY$33-RZ$33),(RY$33-Sheep!$R$352-Sheep!$N$249                                )&lt;=0),"WeanAlt1","")
&amp;                   IF(AND((RY$33-Sheep!$R$353-Sheep!$N$249                                )&gt;(RY$33-RZ$33),(RY$33-Sheep!$R$353-Sheep!$N$249                                )&lt;=0),"WeanAlt2","")
&amp;IFERROR(IF(AND((RY$33-RY38                                                                                     )&gt;(RY$33-RZ$33),(RY$33-RY38                                                                                     )&lt;=0),"Join-"    &amp;RY37,""),"")
&amp;IFERROR(IF(AND((RY$33-RY38-INDEX(Sheep!$V$358:$V$365,RY37,1))&gt;(RY$33-RZ$33),(RY$33-RY38-INDEX(Sheep!$V$358:$V$365,RY37,1))&lt;=0),"Scan-"  &amp;RY37,""),"")
&amp;IFERROR(IF(AND((RY$33-RY38-150                                                                            )&gt;(RY$33-RZ$33),(RY$33-RY38-150                                                                             )&lt;=0),"Birth-" &amp;RY37,""),"")
&amp;IFERROR(IF(AND((RY$33-RY38-150-Sheep!$R$351                                           )&gt;(RY$33-RZ$33),(RY$33-RY38-150-Sheep!$R$351                                            )&lt;=0),"Wean-"&amp;RY37,""),"")
&amp;IFERROR(IF(AND((RY$33-RY38-150-Sheep!$R$352                                           )&gt;(RY$33-RZ$33),(RY$33-RY38-150-Sheep!$R$352                                            )&lt;=0),"Alt1-"   &amp;RY37,""),"")
&amp;IFERROR(IF(AND((RY$33-RY38-150-Sheep!$R$353                                           )&gt;(RY$33-RZ$33),(RY$33-RY38-150-Sheep!$R$353                                            )&lt;=0),"Alt2-"   &amp;RY37,""),"")</f>
        <v/>
      </c>
      <c r="RZ39" s="274" t="str">
        <f xml:space="preserve">                    IF(AND((RZ$33                                  -Sheep!$N$249                               )&gt;(RZ$33-SA$33),(RZ$33                                  -Sheep!$N$249                                )&lt;=0),"Born","")
&amp;                   IF(AND((RZ$33-Sheep!$R$351-Sheep!$N$249                                )&gt;(RZ$33-SA$33),(RZ$33-Sheep!$R$351-Sheep!$N$249                                )&lt;=0),"WeanStd","")
&amp;                   IF(AND((RZ$33-Sheep!$R$352-Sheep!$N$249                                )&gt;(RZ$33-SA$33),(RZ$33-Sheep!$R$352-Sheep!$N$249                                )&lt;=0),"WeanAlt1","")
&amp;                   IF(AND((RZ$33-Sheep!$R$353-Sheep!$N$249                                )&gt;(RZ$33-SA$33),(RZ$33-Sheep!$R$353-Sheep!$N$249                                )&lt;=0),"WeanAlt2","")
&amp;IFERROR(IF(AND((RZ$33-RZ38                                                                                     )&gt;(RZ$33-SA$33),(RZ$33-RZ38                                                                                     )&lt;=0),"Join-"    &amp;RZ37,""),"")
&amp;IFERROR(IF(AND((RZ$33-RZ38-INDEX(Sheep!$V$358:$V$365,RZ37,1))&gt;(RZ$33-SA$33),(RZ$33-RZ38-INDEX(Sheep!$V$358:$V$365,RZ37,1))&lt;=0),"Scan-"  &amp;RZ37,""),"")
&amp;IFERROR(IF(AND((RZ$33-RZ38-150                                                                            )&gt;(RZ$33-SA$33),(RZ$33-RZ38-150                                                                             )&lt;=0),"Birth-" &amp;RZ37,""),"")
&amp;IFERROR(IF(AND((RZ$33-RZ38-150-Sheep!$R$351                                           )&gt;(RZ$33-SA$33),(RZ$33-RZ38-150-Sheep!$R$351                                            )&lt;=0),"Wean-"&amp;RZ37,""),"")
&amp;IFERROR(IF(AND((RZ$33-RZ38-150-Sheep!$R$352                                           )&gt;(RZ$33-SA$33),(RZ$33-RZ38-150-Sheep!$R$352                                            )&lt;=0),"Alt1-"   &amp;RZ37,""),"")
&amp;IFERROR(IF(AND((RZ$33-RZ38-150-Sheep!$R$353                                           )&gt;(RZ$33-SA$33),(RZ$33-RZ38-150-Sheep!$R$353                                            )&lt;=0),"Alt2-"   &amp;RZ37,""),"")</f>
        <v/>
      </c>
      <c r="SA39" s="274" t="str">
        <f xml:space="preserve">                    IF(AND((SA$33                                  -Sheep!$N$249                               )&gt;(SA$33-SB$33),(SA$33                                  -Sheep!$N$249                                )&lt;=0),"Born","")
&amp;                   IF(AND((SA$33-Sheep!$R$351-Sheep!$N$249                                )&gt;(SA$33-SB$33),(SA$33-Sheep!$R$351-Sheep!$N$249                                )&lt;=0),"WeanStd","")
&amp;                   IF(AND((SA$33-Sheep!$R$352-Sheep!$N$249                                )&gt;(SA$33-SB$33),(SA$33-Sheep!$R$352-Sheep!$N$249                                )&lt;=0),"WeanAlt1","")
&amp;                   IF(AND((SA$33-Sheep!$R$353-Sheep!$N$249                                )&gt;(SA$33-SB$33),(SA$33-Sheep!$R$353-Sheep!$N$249                                )&lt;=0),"WeanAlt2","")
&amp;IFERROR(IF(AND((SA$33-SA38                                                                                     )&gt;(SA$33-SB$33),(SA$33-SA38                                                                                     )&lt;=0),"Join-"    &amp;SA37,""),"")
&amp;IFERROR(IF(AND((SA$33-SA38-INDEX(Sheep!$V$358:$V$365,SA37,1))&gt;(SA$33-SB$33),(SA$33-SA38-INDEX(Sheep!$V$358:$V$365,SA37,1))&lt;=0),"Scan-"  &amp;SA37,""),"")
&amp;IFERROR(IF(AND((SA$33-SA38-150                                                                            )&gt;(SA$33-SB$33),(SA$33-SA38-150                                                                             )&lt;=0),"Birth-" &amp;SA37,""),"")
&amp;IFERROR(IF(AND((SA$33-SA38-150-Sheep!$R$351                                           )&gt;(SA$33-SB$33),(SA$33-SA38-150-Sheep!$R$351                                            )&lt;=0),"Wean-"&amp;SA37,""),"")
&amp;IFERROR(IF(AND((SA$33-SA38-150-Sheep!$R$352                                           )&gt;(SA$33-SB$33),(SA$33-SA38-150-Sheep!$R$352                                            )&lt;=0),"Alt1-"   &amp;SA37,""),"")
&amp;IFERROR(IF(AND((SA$33-SA38-150-Sheep!$R$353                                           )&gt;(SA$33-SB$33),(SA$33-SA38-150-Sheep!$R$353                                            )&lt;=0),"Alt2-"   &amp;SA37,""),"")</f>
        <v/>
      </c>
      <c r="SB39" s="274" t="str">
        <f xml:space="preserve">                    IF(AND((SB$33                                  -Sheep!$N$249                               )&gt;(SB$33-SC$33),(SB$33                                  -Sheep!$N$249                                )&lt;=0),"Born","")
&amp;                   IF(AND((SB$33-Sheep!$R$351-Sheep!$N$249                                )&gt;(SB$33-SC$33),(SB$33-Sheep!$R$351-Sheep!$N$249                                )&lt;=0),"WeanStd","")
&amp;                   IF(AND((SB$33-Sheep!$R$352-Sheep!$N$249                                )&gt;(SB$33-SC$33),(SB$33-Sheep!$R$352-Sheep!$N$249                                )&lt;=0),"WeanAlt1","")
&amp;                   IF(AND((SB$33-Sheep!$R$353-Sheep!$N$249                                )&gt;(SB$33-SC$33),(SB$33-Sheep!$R$353-Sheep!$N$249                                )&lt;=0),"WeanAlt2","")
&amp;IFERROR(IF(AND((SB$33-SB38                                                                                     )&gt;(SB$33-SC$33),(SB$33-SB38                                                                                     )&lt;=0),"Join-"    &amp;SB37,""),"")
&amp;IFERROR(IF(AND((SB$33-SB38-INDEX(Sheep!$V$358:$V$365,SB37,1))&gt;(SB$33-SC$33),(SB$33-SB38-INDEX(Sheep!$V$358:$V$365,SB37,1))&lt;=0),"Scan-"  &amp;SB37,""),"")
&amp;IFERROR(IF(AND((SB$33-SB38-150                                                                            )&gt;(SB$33-SC$33),(SB$33-SB38-150                                                                             )&lt;=0),"Birth-" &amp;SB37,""),"")
&amp;IFERROR(IF(AND((SB$33-SB38-150-Sheep!$R$351                                           )&gt;(SB$33-SC$33),(SB$33-SB38-150-Sheep!$R$351                                            )&lt;=0),"Wean-"&amp;SB37,""),"")
&amp;IFERROR(IF(AND((SB$33-SB38-150-Sheep!$R$352                                           )&gt;(SB$33-SC$33),(SB$33-SB38-150-Sheep!$R$352                                            )&lt;=0),"Alt1-"   &amp;SB37,""),"")
&amp;IFERROR(IF(AND((SB$33-SB38-150-Sheep!$R$353                                           )&gt;(SB$33-SC$33),(SB$33-SB38-150-Sheep!$R$353                                            )&lt;=0),"Alt2-"   &amp;SB37,""),"")</f>
        <v/>
      </c>
      <c r="SC39" s="274" t="str">
        <f xml:space="preserve">                    IF(AND((SC$33                                  -Sheep!$N$249                               )&gt;(SC$33-SD$33),(SC$33                                  -Sheep!$N$249                                )&lt;=0),"Born","")
&amp;                   IF(AND((SC$33-Sheep!$R$351-Sheep!$N$249                                )&gt;(SC$33-SD$33),(SC$33-Sheep!$R$351-Sheep!$N$249                                )&lt;=0),"WeanStd","")
&amp;                   IF(AND((SC$33-Sheep!$R$352-Sheep!$N$249                                )&gt;(SC$33-SD$33),(SC$33-Sheep!$R$352-Sheep!$N$249                                )&lt;=0),"WeanAlt1","")
&amp;                   IF(AND((SC$33-Sheep!$R$353-Sheep!$N$249                                )&gt;(SC$33-SD$33),(SC$33-Sheep!$R$353-Sheep!$N$249                                )&lt;=0),"WeanAlt2","")
&amp;IFERROR(IF(AND((SC$33-SC38                                                                                     )&gt;(SC$33-SD$33),(SC$33-SC38                                                                                     )&lt;=0),"Join-"    &amp;SC37,""),"")
&amp;IFERROR(IF(AND((SC$33-SC38-INDEX(Sheep!$V$358:$V$365,SC37,1))&gt;(SC$33-SD$33),(SC$33-SC38-INDEX(Sheep!$V$358:$V$365,SC37,1))&lt;=0),"Scan-"  &amp;SC37,""),"")
&amp;IFERROR(IF(AND((SC$33-SC38-150                                                                            )&gt;(SC$33-SD$33),(SC$33-SC38-150                                                                             )&lt;=0),"Birth-" &amp;SC37,""),"")
&amp;IFERROR(IF(AND((SC$33-SC38-150-Sheep!$R$351                                           )&gt;(SC$33-SD$33),(SC$33-SC38-150-Sheep!$R$351                                            )&lt;=0),"Wean-"&amp;SC37,""),"")
&amp;IFERROR(IF(AND((SC$33-SC38-150-Sheep!$R$352                                           )&gt;(SC$33-SD$33),(SC$33-SC38-150-Sheep!$R$352                                            )&lt;=0),"Alt1-"   &amp;SC37,""),"")
&amp;IFERROR(IF(AND((SC$33-SC38-150-Sheep!$R$353                                           )&gt;(SC$33-SD$33),(SC$33-SC38-150-Sheep!$R$353                                            )&lt;=0),"Alt2-"   &amp;SC37,""),"")</f>
        <v/>
      </c>
      <c r="SD39" s="274" t="str">
        <f xml:space="preserve">                    IF(AND((SD$33                                  -Sheep!$N$249                               )&gt;(SD$33-SE$33),(SD$33                                  -Sheep!$N$249                                )&lt;=0),"Born","")
&amp;                   IF(AND((SD$33-Sheep!$R$351-Sheep!$N$249                                )&gt;(SD$33-SE$33),(SD$33-Sheep!$R$351-Sheep!$N$249                                )&lt;=0),"WeanStd","")
&amp;                   IF(AND((SD$33-Sheep!$R$352-Sheep!$N$249                                )&gt;(SD$33-SE$33),(SD$33-Sheep!$R$352-Sheep!$N$249                                )&lt;=0),"WeanAlt1","")
&amp;                   IF(AND((SD$33-Sheep!$R$353-Sheep!$N$249                                )&gt;(SD$33-SE$33),(SD$33-Sheep!$R$353-Sheep!$N$249                                )&lt;=0),"WeanAlt2","")
&amp;IFERROR(IF(AND((SD$33-SD38                                                                                     )&gt;(SD$33-SE$33),(SD$33-SD38                                                                                     )&lt;=0),"Join-"    &amp;SD37,""),"")
&amp;IFERROR(IF(AND((SD$33-SD38-INDEX(Sheep!$V$358:$V$365,SD37,1))&gt;(SD$33-SE$33),(SD$33-SD38-INDEX(Sheep!$V$358:$V$365,SD37,1))&lt;=0),"Scan-"  &amp;SD37,""),"")
&amp;IFERROR(IF(AND((SD$33-SD38-150                                                                            )&gt;(SD$33-SE$33),(SD$33-SD38-150                                                                             )&lt;=0),"Birth-" &amp;SD37,""),"")
&amp;IFERROR(IF(AND((SD$33-SD38-150-Sheep!$R$351                                           )&gt;(SD$33-SE$33),(SD$33-SD38-150-Sheep!$R$351                                            )&lt;=0),"Wean-"&amp;SD37,""),"")
&amp;IFERROR(IF(AND((SD$33-SD38-150-Sheep!$R$352                                           )&gt;(SD$33-SE$33),(SD$33-SD38-150-Sheep!$R$352                                            )&lt;=0),"Alt1-"   &amp;SD37,""),"")
&amp;IFERROR(IF(AND((SD$33-SD38-150-Sheep!$R$353                                           )&gt;(SD$33-SE$33),(SD$33-SD38-150-Sheep!$R$353                                            )&lt;=0),"Alt2-"   &amp;SD37,""),"")</f>
        <v/>
      </c>
      <c r="SE39" s="274" t="str">
        <f xml:space="preserve">                    IF(AND((SE$33                                  -Sheep!$N$249                               )&gt;(SE$33-SF$33),(SE$33                                  -Sheep!$N$249                                )&lt;=0),"Born","")
&amp;                   IF(AND((SE$33-Sheep!$R$351-Sheep!$N$249                                )&gt;(SE$33-SF$33),(SE$33-Sheep!$R$351-Sheep!$N$249                                )&lt;=0),"WeanStd","")
&amp;                   IF(AND((SE$33-Sheep!$R$352-Sheep!$N$249                                )&gt;(SE$33-SF$33),(SE$33-Sheep!$R$352-Sheep!$N$249                                )&lt;=0),"WeanAlt1","")
&amp;                   IF(AND((SE$33-Sheep!$R$353-Sheep!$N$249                                )&gt;(SE$33-SF$33),(SE$33-Sheep!$R$353-Sheep!$N$249                                )&lt;=0),"WeanAlt2","")
&amp;IFERROR(IF(AND((SE$33-SE38                                                                                     )&gt;(SE$33-SF$33),(SE$33-SE38                                                                                     )&lt;=0),"Join-"    &amp;SE37,""),"")
&amp;IFERROR(IF(AND((SE$33-SE38-INDEX(Sheep!$V$358:$V$365,SE37,1))&gt;(SE$33-SF$33),(SE$33-SE38-INDEX(Sheep!$V$358:$V$365,SE37,1))&lt;=0),"Scan-"  &amp;SE37,""),"")
&amp;IFERROR(IF(AND((SE$33-SE38-150                                                                            )&gt;(SE$33-SF$33),(SE$33-SE38-150                                                                             )&lt;=0),"Birth-" &amp;SE37,""),"")
&amp;IFERROR(IF(AND((SE$33-SE38-150-Sheep!$R$351                                           )&gt;(SE$33-SF$33),(SE$33-SE38-150-Sheep!$R$351                                            )&lt;=0),"Wean-"&amp;SE37,""),"")
&amp;IFERROR(IF(AND((SE$33-SE38-150-Sheep!$R$352                                           )&gt;(SE$33-SF$33),(SE$33-SE38-150-Sheep!$R$352                                            )&lt;=0),"Alt1-"   &amp;SE37,""),"")
&amp;IFERROR(IF(AND((SE$33-SE38-150-Sheep!$R$353                                           )&gt;(SE$33-SF$33),(SE$33-SE38-150-Sheep!$R$353                                            )&lt;=0),"Alt2-"   &amp;SE37,""),"")</f>
        <v/>
      </c>
      <c r="SF39" s="274" t="str">
        <f xml:space="preserve">                    IF(AND((SF$33                                  -Sheep!$N$249                               )&gt;(SF$33-SG$33),(SF$33                                  -Sheep!$N$249                                )&lt;=0),"Born","")
&amp;                   IF(AND((SF$33-Sheep!$R$351-Sheep!$N$249                                )&gt;(SF$33-SG$33),(SF$33-Sheep!$R$351-Sheep!$N$249                                )&lt;=0),"WeanStd","")
&amp;                   IF(AND((SF$33-Sheep!$R$352-Sheep!$N$249                                )&gt;(SF$33-SG$33),(SF$33-Sheep!$R$352-Sheep!$N$249                                )&lt;=0),"WeanAlt1","")
&amp;                   IF(AND((SF$33-Sheep!$R$353-Sheep!$N$249                                )&gt;(SF$33-SG$33),(SF$33-Sheep!$R$353-Sheep!$N$249                                )&lt;=0),"WeanAlt2","")
&amp;IFERROR(IF(AND((SF$33-SF38                                                                                     )&gt;(SF$33-SG$33),(SF$33-SF38                                                                                     )&lt;=0),"Join-"    &amp;SF37,""),"")
&amp;IFERROR(IF(AND((SF$33-SF38-INDEX(Sheep!$V$358:$V$365,SF37,1))&gt;(SF$33-SG$33),(SF$33-SF38-INDEX(Sheep!$V$358:$V$365,SF37,1))&lt;=0),"Scan-"  &amp;SF37,""),"")
&amp;IFERROR(IF(AND((SF$33-SF38-150                                                                            )&gt;(SF$33-SG$33),(SF$33-SF38-150                                                                             )&lt;=0),"Birth-" &amp;SF37,""),"")
&amp;IFERROR(IF(AND((SF$33-SF38-150-Sheep!$R$351                                           )&gt;(SF$33-SG$33),(SF$33-SF38-150-Sheep!$R$351                                            )&lt;=0),"Wean-"&amp;SF37,""),"")
&amp;IFERROR(IF(AND((SF$33-SF38-150-Sheep!$R$352                                           )&gt;(SF$33-SG$33),(SF$33-SF38-150-Sheep!$R$352                                            )&lt;=0),"Alt1-"   &amp;SF37,""),"")
&amp;IFERROR(IF(AND((SF$33-SF38-150-Sheep!$R$353                                           )&gt;(SF$33-SG$33),(SF$33-SF38-150-Sheep!$R$353                                            )&lt;=0),"Alt2-"   &amp;SF37,""),"")</f>
        <v/>
      </c>
      <c r="SG39" s="274" t="str">
        <f xml:space="preserve">                    IF(AND((SG$33                                  -Sheep!$N$249                               )&gt;(SG$33-SH$33),(SG$33                                  -Sheep!$N$249                                )&lt;=0),"Born","")
&amp;                   IF(AND((SG$33-Sheep!$R$351-Sheep!$N$249                                )&gt;(SG$33-SH$33),(SG$33-Sheep!$R$351-Sheep!$N$249                                )&lt;=0),"WeanStd","")
&amp;                   IF(AND((SG$33-Sheep!$R$352-Sheep!$N$249                                )&gt;(SG$33-SH$33),(SG$33-Sheep!$R$352-Sheep!$N$249                                )&lt;=0),"WeanAlt1","")
&amp;                   IF(AND((SG$33-Sheep!$R$353-Sheep!$N$249                                )&gt;(SG$33-SH$33),(SG$33-Sheep!$R$353-Sheep!$N$249                                )&lt;=0),"WeanAlt2","")
&amp;IFERROR(IF(AND((SG$33-SG38                                                                                     )&gt;(SG$33-SH$33),(SG$33-SG38                                                                                     )&lt;=0),"Join-"    &amp;SG37,""),"")
&amp;IFERROR(IF(AND((SG$33-SG38-INDEX(Sheep!$V$358:$V$365,SG37,1))&gt;(SG$33-SH$33),(SG$33-SG38-INDEX(Sheep!$V$358:$V$365,SG37,1))&lt;=0),"Scan-"  &amp;SG37,""),"")
&amp;IFERROR(IF(AND((SG$33-SG38-150                                                                            )&gt;(SG$33-SH$33),(SG$33-SG38-150                                                                             )&lt;=0),"Birth-" &amp;SG37,""),"")
&amp;IFERROR(IF(AND((SG$33-SG38-150-Sheep!$R$351                                           )&gt;(SG$33-SH$33),(SG$33-SG38-150-Sheep!$R$351                                            )&lt;=0),"Wean-"&amp;SG37,""),"")
&amp;IFERROR(IF(AND((SG$33-SG38-150-Sheep!$R$352                                           )&gt;(SG$33-SH$33),(SG$33-SG38-150-Sheep!$R$352                                            )&lt;=0),"Alt1-"   &amp;SG37,""),"")
&amp;IFERROR(IF(AND((SG$33-SG38-150-Sheep!$R$353                                           )&gt;(SG$33-SH$33),(SG$33-SG38-150-Sheep!$R$353                                            )&lt;=0),"Alt2-"   &amp;SG37,""),"")</f>
        <v/>
      </c>
      <c r="SH39" s="274" t="str">
        <f xml:space="preserve">                    IF(AND((SH$33                                  -Sheep!$N$249                               )&gt;(SH$33-SJ$33),(SH$33                                  -Sheep!$N$249                                )&lt;=0),"Born","")
&amp;                   IF(AND((SH$33-Sheep!$R$351-Sheep!$N$249                                )&gt;(SH$33-SJ$33),(SH$33-Sheep!$R$351-Sheep!$N$249                                )&lt;=0),"WeanStd","")
&amp;                   IF(AND((SH$33-Sheep!$R$352-Sheep!$N$249                                )&gt;(SH$33-SJ$33),(SH$33-Sheep!$R$352-Sheep!$N$249                                )&lt;=0),"WeanAlt1","")
&amp;                   IF(AND((SH$33-Sheep!$R$353-Sheep!$N$249                                )&gt;(SH$33-SJ$33),(SH$33-Sheep!$R$353-Sheep!$N$249                                )&lt;=0),"WeanAlt2","")
&amp;IFERROR(IF(AND((SH$33-SH38                                                                                     )&gt;(SH$33-SJ$33),(SH$33-SH38                                                                                     )&lt;=0),"Join-"    &amp;SH37,""),"")
&amp;IFERROR(IF(AND((SH$33-SH38-INDEX(Sheep!$V$358:$V$365,SH37,1))&gt;(SH$33-SJ$33),(SH$33-SH38-INDEX(Sheep!$V$358:$V$365,SH37,1))&lt;=0),"Scan-"  &amp;SH37,""),"")
&amp;IFERROR(IF(AND((SH$33-SH38-150                                                                            )&gt;(SH$33-SJ$33),(SH$33-SH38-150                                                                             )&lt;=0),"Birth-" &amp;SH37,""),"")
&amp;IFERROR(IF(AND((SH$33-SH38-150-Sheep!$R$351                                           )&gt;(SH$33-SJ$33),(SH$33-SH38-150-Sheep!$R$351                                            )&lt;=0),"Wean-"&amp;SH37,""),"")
&amp;IFERROR(IF(AND((SH$33-SH38-150-Sheep!$R$352                                           )&gt;(SH$33-SJ$33),(SH$33-SH38-150-Sheep!$R$352                                            )&lt;=0),"Alt1-"   &amp;SH37,""),"")
&amp;IFERROR(IF(AND((SH$33-SH38-150-Sheep!$R$353                                           )&gt;(SH$33-SJ$33),(SH$33-SH38-150-Sheep!$R$353                                            )&lt;=0),"Alt2-"   &amp;SH37,""),"")</f>
        <v/>
      </c>
      <c r="SI39" s="274" t="str">
        <f xml:space="preserve">                    IF(AND((SI$33                                  -Sheep!$N$249                               )&gt;(SI$33-SK$33),(SI$33                                  -Sheep!$N$249                                )&lt;=0),"Born","")
&amp;                   IF(AND((SI$33-Sheep!$R$351-Sheep!$N$249                                )&gt;(SI$33-SK$33),(SI$33-Sheep!$R$351-Sheep!$N$249                                )&lt;=0),"WeanStd","")
&amp;                   IF(AND((SI$33-Sheep!$R$352-Sheep!$N$249                                )&gt;(SI$33-SK$33),(SI$33-Sheep!$R$352-Sheep!$N$249                                )&lt;=0),"WeanAlt1","")
&amp;                   IF(AND((SI$33-Sheep!$R$353-Sheep!$N$249                                )&gt;(SI$33-SK$33),(SI$33-Sheep!$R$353-Sheep!$N$249                                )&lt;=0),"WeanAlt2","")
&amp;IFERROR(IF(AND((SI$33-SI38                                                                                     )&gt;(SI$33-SK$33),(SI$33-SI38                                                                                     )&lt;=0),"Join-"    &amp;SI37,""),"")
&amp;IFERROR(IF(AND((SI$33-SI38-INDEX(Sheep!$V$358:$V$365,SI37,1))&gt;(SI$33-SK$33),(SI$33-SI38-INDEX(Sheep!$V$358:$V$365,SI37,1))&lt;=0),"Scan-"  &amp;SI37,""),"")
&amp;IFERROR(IF(AND((SI$33-SI38-150                                                                            )&gt;(SI$33-SK$33),(SI$33-SI38-150                                                                             )&lt;=0),"Birth-" &amp;SI37,""),"")
&amp;IFERROR(IF(AND((SI$33-SI38-150-Sheep!$R$351                                           )&gt;(SI$33-SK$33),(SI$33-SI38-150-Sheep!$R$351                                            )&lt;=0),"Wean-"&amp;SI37,""),"")
&amp;IFERROR(IF(AND((SI$33-SI38-150-Sheep!$R$352                                           )&gt;(SI$33-SK$33),(SI$33-SI38-150-Sheep!$R$352                                            )&lt;=0),"Alt1-"   &amp;SI37,""),"")
&amp;IFERROR(IF(AND((SI$33-SI38-150-Sheep!$R$353                                           )&gt;(SI$33-SK$33),(SI$33-SI38-150-Sheep!$R$353                                            )&lt;=0),"Alt2-"   &amp;SI37,""),"")</f>
        <v/>
      </c>
      <c r="SJ39" s="260"/>
      <c r="SK39" s="262"/>
      <c r="SL39" s="250"/>
      <c r="SM39" s="250"/>
      <c r="SN39" s="250"/>
    </row>
    <row r="40" spans="1:508" hidden="1" outlineLevel="3" x14ac:dyDescent="0.25">
      <c r="A40" s="250"/>
      <c r="B40" s="259"/>
      <c r="C40" s="444">
        <f>INT($C$29)+3</f>
        <v>4</v>
      </c>
      <c r="D40" s="260"/>
      <c r="E40" s="330"/>
      <c r="F40" s="330"/>
      <c r="G40" s="260"/>
      <c r="H40" s="274"/>
      <c r="I40" s="274"/>
      <c r="J40" s="455" t="s">
        <v>700</v>
      </c>
      <c r="K40" s="456">
        <f>IFERROR(MATCH(L$33,Sheep!$R$327:$R$334,1),0)</f>
        <v>0</v>
      </c>
      <c r="L40" s="456">
        <f>IFERROR(MATCH(M$33,Sheep!$R$327:$R$334,1),0)</f>
        <v>0</v>
      </c>
      <c r="M40" s="456">
        <f>IFERROR(MATCH(N$33,Sheep!$R$327:$R$334,1),0)</f>
        <v>0</v>
      </c>
      <c r="N40" s="456">
        <f>IFERROR(MATCH(O$33,Sheep!$R$327:$R$334,1),0)</f>
        <v>0</v>
      </c>
      <c r="O40" s="456">
        <f>IFERROR(MATCH(P$33,Sheep!$R$327:$R$334,1),0)</f>
        <v>0</v>
      </c>
      <c r="P40" s="456">
        <f>IFERROR(MATCH(Q$33,Sheep!$R$327:$R$334,1),0)</f>
        <v>0</v>
      </c>
      <c r="Q40" s="456">
        <f>IFERROR(MATCH(R$33,Sheep!$R$327:$R$334,1),0)</f>
        <v>0</v>
      </c>
      <c r="R40" s="456">
        <f>IFERROR(MATCH(S$33,Sheep!$R$327:$R$334,1),0)</f>
        <v>0</v>
      </c>
      <c r="S40" s="456">
        <f>IFERROR(MATCH(T$33,Sheep!$R$327:$R$334,1),0)</f>
        <v>0</v>
      </c>
      <c r="T40" s="456">
        <f>IFERROR(MATCH(U$33,Sheep!$R$327:$R$334,1),0)</f>
        <v>0</v>
      </c>
      <c r="U40" s="456">
        <f>IFERROR(MATCH(V$33,Sheep!$R$327:$R$334,1),0)</f>
        <v>0</v>
      </c>
      <c r="V40" s="456">
        <f>IFERROR(MATCH(W$33,Sheep!$R$327:$R$334,1),0)</f>
        <v>0</v>
      </c>
      <c r="W40" s="456">
        <f>IFERROR(MATCH(X$33,Sheep!$R$327:$R$334,1),0)</f>
        <v>0</v>
      </c>
      <c r="X40" s="456">
        <f>IFERROR(MATCH(Y$33,Sheep!$R$327:$R$334,1),0)</f>
        <v>0</v>
      </c>
      <c r="Y40" s="456">
        <f>IFERROR(MATCH(Z$33,Sheep!$R$327:$R$334,1),0)</f>
        <v>0</v>
      </c>
      <c r="Z40" s="456">
        <f>IFERROR(MATCH(AA$33,Sheep!$R$327:$R$334,1),0)</f>
        <v>0</v>
      </c>
      <c r="AA40" s="456">
        <f>IFERROR(MATCH(AB$33,Sheep!$R$327:$R$334,1),0)</f>
        <v>0</v>
      </c>
      <c r="AB40" s="456">
        <f>IFERROR(MATCH(AC$33,Sheep!$R$327:$R$334,1),0)</f>
        <v>0</v>
      </c>
      <c r="AC40" s="456">
        <f>IFERROR(MATCH(AD$33,Sheep!$R$327:$R$334,1),0)</f>
        <v>0</v>
      </c>
      <c r="AD40" s="456">
        <f>IFERROR(MATCH(AE$33,Sheep!$R$327:$R$334,1),0)</f>
        <v>0</v>
      </c>
      <c r="AE40" s="456">
        <f>IFERROR(MATCH(AF$33,Sheep!$R$327:$R$334,1),0)</f>
        <v>0</v>
      </c>
      <c r="AF40" s="456">
        <f>IFERROR(MATCH(AG$33,Sheep!$R$327:$R$334,1),0)</f>
        <v>0</v>
      </c>
      <c r="AG40" s="456">
        <f>IFERROR(MATCH(AH$33,Sheep!$R$327:$R$334,1),0)</f>
        <v>0</v>
      </c>
      <c r="AH40" s="456">
        <f>IFERROR(MATCH(AI$33,Sheep!$R$327:$R$334,1),0)</f>
        <v>0</v>
      </c>
      <c r="AI40" s="456">
        <f>IFERROR(MATCH(AJ$33,Sheep!$R$327:$R$334,1),0)</f>
        <v>0</v>
      </c>
      <c r="AJ40" s="456">
        <f>IFERROR(MATCH(AK$33,Sheep!$R$327:$R$334,1),0)</f>
        <v>0</v>
      </c>
      <c r="AK40" s="456">
        <f>IFERROR(MATCH(AL$33,Sheep!$R$327:$R$334,1),0)</f>
        <v>0</v>
      </c>
      <c r="AL40" s="456">
        <f>IFERROR(MATCH(AM$33,Sheep!$R$327:$R$334,1),0)</f>
        <v>0</v>
      </c>
      <c r="AM40" s="456">
        <f>IFERROR(MATCH(AN$33,Sheep!$R$327:$R$334,1),0)</f>
        <v>0</v>
      </c>
      <c r="AN40" s="456">
        <f>IFERROR(MATCH(AO$33,Sheep!$R$327:$R$334,1),0)</f>
        <v>0</v>
      </c>
      <c r="AO40" s="456">
        <f>IFERROR(MATCH(AP$33,Sheep!$R$327:$R$334,1),0)</f>
        <v>0</v>
      </c>
      <c r="AP40" s="456">
        <f>IFERROR(MATCH(AQ$33,Sheep!$R$327:$R$334,1),0)</f>
        <v>0</v>
      </c>
      <c r="AQ40" s="456">
        <f>IFERROR(MATCH(AR$33,Sheep!$R$327:$R$334,1),0)</f>
        <v>0</v>
      </c>
      <c r="AR40" s="456">
        <f>IFERROR(MATCH(AS$33,Sheep!$R$327:$R$334,1),0)</f>
        <v>0</v>
      </c>
      <c r="AS40" s="456">
        <f>IFERROR(MATCH(AT$33,Sheep!$R$327:$R$334,1),0)</f>
        <v>0</v>
      </c>
      <c r="AT40" s="456">
        <f>IFERROR(MATCH(AU$33,Sheep!$R$327:$R$334,1),0)</f>
        <v>0</v>
      </c>
      <c r="AU40" s="456">
        <f>IFERROR(MATCH(AV$33,Sheep!$R$327:$R$334,1),0)</f>
        <v>0</v>
      </c>
      <c r="AV40" s="456">
        <f>IFERROR(MATCH(AW$33,Sheep!$R$327:$R$334,1),0)</f>
        <v>0</v>
      </c>
      <c r="AW40" s="456">
        <f>IFERROR(MATCH(AX$33,Sheep!$R$327:$R$334,1),0)</f>
        <v>0</v>
      </c>
      <c r="AX40" s="456">
        <f>IFERROR(MATCH(AY$33,Sheep!$R$327:$R$334,1),0)</f>
        <v>0</v>
      </c>
      <c r="AY40" s="456">
        <f>IFERROR(MATCH(AZ$33,Sheep!$R$327:$R$334,1),0)</f>
        <v>0</v>
      </c>
      <c r="AZ40" s="456">
        <f>IFERROR(MATCH(BA$33,Sheep!$R$327:$R$334,1),0)</f>
        <v>0</v>
      </c>
      <c r="BA40" s="456">
        <f>IFERROR(MATCH(BB$33,Sheep!$R$327:$R$334,1),0)</f>
        <v>0</v>
      </c>
      <c r="BB40" s="456">
        <f>IFERROR(MATCH(BC$33,Sheep!$R$327:$R$334,1),0)</f>
        <v>0</v>
      </c>
      <c r="BC40" s="456">
        <f>IFERROR(MATCH(BD$33,Sheep!$R$327:$R$334,1),0)</f>
        <v>0</v>
      </c>
      <c r="BD40" s="456">
        <f>IFERROR(MATCH(BE$33,Sheep!$R$327:$R$334,1),0)</f>
        <v>0</v>
      </c>
      <c r="BE40" s="456">
        <f>IFERROR(MATCH(BF$33,Sheep!$R$327:$R$334,1),0)</f>
        <v>0</v>
      </c>
      <c r="BF40" s="456">
        <f>IFERROR(MATCH(BG$33,Sheep!$R$327:$R$334,1),0)</f>
        <v>0</v>
      </c>
      <c r="BG40" s="456">
        <f>IFERROR(MATCH(BH$33,Sheep!$R$327:$R$334,1),0)</f>
        <v>0</v>
      </c>
      <c r="BH40" s="456">
        <f>IFERROR(MATCH(BI$33,Sheep!$R$327:$R$334,1),0)</f>
        <v>0</v>
      </c>
      <c r="BI40" s="456">
        <f>IFERROR(MATCH(BJ$33,Sheep!$R$327:$R$334,1),0)</f>
        <v>0</v>
      </c>
      <c r="BJ40" s="456">
        <f>IFERROR(MATCH(BK$33,Sheep!$R$327:$R$334,1),0)</f>
        <v>0</v>
      </c>
      <c r="BK40" s="456">
        <f>IFERROR(MATCH(BL$33,Sheep!$R$327:$R$334,1),0)</f>
        <v>0</v>
      </c>
      <c r="BL40" s="456">
        <f>IFERROR(MATCH(BM$33,Sheep!$R$327:$R$334,1),0)</f>
        <v>0</v>
      </c>
      <c r="BM40" s="456">
        <f>IFERROR(MATCH(BN$33,Sheep!$R$327:$R$334,1),0)</f>
        <v>0</v>
      </c>
      <c r="BN40" s="456">
        <f>IFERROR(MATCH(BO$33,Sheep!$R$327:$R$334,1),0)</f>
        <v>0</v>
      </c>
      <c r="BO40" s="456">
        <f>IFERROR(MATCH(BP$33,Sheep!$R$327:$R$334,1),0)</f>
        <v>0</v>
      </c>
      <c r="BP40" s="456">
        <f>IFERROR(MATCH(BQ$33,Sheep!$R$327:$R$334,1),0)</f>
        <v>0</v>
      </c>
      <c r="BQ40" s="456">
        <f>IFERROR(MATCH(BR$33,Sheep!$R$327:$R$334,1),0)</f>
        <v>0</v>
      </c>
      <c r="BR40" s="456">
        <f>IFERROR(MATCH(BS$33,Sheep!$R$327:$R$334,1),0)</f>
        <v>1</v>
      </c>
      <c r="BS40" s="456">
        <f>IFERROR(MATCH(BT$33,Sheep!$R$327:$R$334,1),0)</f>
        <v>1</v>
      </c>
      <c r="BT40" s="456">
        <f>IFERROR(MATCH(BU$33,Sheep!$R$327:$R$334,1),0)</f>
        <v>1</v>
      </c>
      <c r="BU40" s="456">
        <f>IFERROR(MATCH(BV$33,Sheep!$R$327:$R$334,1),0)</f>
        <v>1</v>
      </c>
      <c r="BV40" s="456">
        <f>IFERROR(MATCH(BW$33,Sheep!$R$327:$R$334,1),0)</f>
        <v>1</v>
      </c>
      <c r="BW40" s="456">
        <f>IFERROR(MATCH(BX$33,Sheep!$R$327:$R$334,1),0)</f>
        <v>1</v>
      </c>
      <c r="BX40" s="456">
        <f>IFERROR(MATCH(BY$33,Sheep!$R$327:$R$334,1),0)</f>
        <v>1</v>
      </c>
      <c r="BY40" s="456">
        <f>IFERROR(MATCH(BZ$33,Sheep!$R$327:$R$334,1),0)</f>
        <v>1</v>
      </c>
      <c r="BZ40" s="456">
        <f>IFERROR(MATCH(CA$33,Sheep!$R$327:$R$334,1),0)</f>
        <v>1</v>
      </c>
      <c r="CA40" s="456">
        <f>IFERROR(MATCH(CB$33,Sheep!$R$327:$R$334,1),0)</f>
        <v>1</v>
      </c>
      <c r="CB40" s="456">
        <f>IFERROR(MATCH(CC$33,Sheep!$R$327:$R$334,1),0)</f>
        <v>1</v>
      </c>
      <c r="CC40" s="456">
        <f>IFERROR(MATCH(CD$33,Sheep!$R$327:$R$334,1),0)</f>
        <v>1</v>
      </c>
      <c r="CD40" s="456">
        <f>IFERROR(MATCH(CE$33,Sheep!$R$327:$R$334,1),0)</f>
        <v>1</v>
      </c>
      <c r="CE40" s="456">
        <f>IFERROR(MATCH(CF$33,Sheep!$R$327:$R$334,1),0)</f>
        <v>1</v>
      </c>
      <c r="CF40" s="456">
        <f>IFERROR(MATCH(CG$33,Sheep!$R$327:$R$334,1),0)</f>
        <v>1</v>
      </c>
      <c r="CG40" s="456">
        <f>IFERROR(MATCH(CH$33,Sheep!$R$327:$R$334,1),0)</f>
        <v>1</v>
      </c>
      <c r="CH40" s="456">
        <f>IFERROR(MATCH(CI$33,Sheep!$R$327:$R$334,1),0)</f>
        <v>1</v>
      </c>
      <c r="CI40" s="456">
        <f>IFERROR(MATCH(CJ$33,Sheep!$R$327:$R$334,1),0)</f>
        <v>1</v>
      </c>
      <c r="CJ40" s="456">
        <f>IFERROR(MATCH(CK$33,Sheep!$R$327:$R$334,1),0)</f>
        <v>1</v>
      </c>
      <c r="CK40" s="456">
        <f>IFERROR(MATCH(CL$33,Sheep!$R$327:$R$334,1),0)</f>
        <v>1</v>
      </c>
      <c r="CL40" s="456">
        <f>IFERROR(MATCH(CM$33,Sheep!$R$327:$R$334,1),0)</f>
        <v>1</v>
      </c>
      <c r="CM40" s="456">
        <f>IFERROR(MATCH(CN$33,Sheep!$R$327:$R$334,1),0)</f>
        <v>1</v>
      </c>
      <c r="CN40" s="456">
        <f>IFERROR(MATCH(CO$33,Sheep!$R$327:$R$334,1),0)</f>
        <v>1</v>
      </c>
      <c r="CO40" s="456">
        <f>IFERROR(MATCH(CP$33,Sheep!$R$327:$R$334,1),0)</f>
        <v>1</v>
      </c>
      <c r="CP40" s="456">
        <f>IFERROR(MATCH(CQ$33,Sheep!$R$327:$R$334,1),0)</f>
        <v>1</v>
      </c>
      <c r="CQ40" s="456">
        <f>IFERROR(MATCH(CR$33,Sheep!$R$327:$R$334,1),0)</f>
        <v>1</v>
      </c>
      <c r="CR40" s="456">
        <f>IFERROR(MATCH(CS$33,Sheep!$R$327:$R$334,1),0)</f>
        <v>1</v>
      </c>
      <c r="CS40" s="456">
        <f>IFERROR(MATCH(CT$33,Sheep!$R$327:$R$334,1),0)</f>
        <v>1</v>
      </c>
      <c r="CT40" s="456">
        <f>IFERROR(MATCH(CU$33,Sheep!$R$327:$R$334,1),0)</f>
        <v>1</v>
      </c>
      <c r="CU40" s="456">
        <f>IFERROR(MATCH(CV$33,Sheep!$R$327:$R$334,1),0)</f>
        <v>1</v>
      </c>
      <c r="CV40" s="456">
        <f>IFERROR(MATCH(CW$33,Sheep!$R$327:$R$334,1),0)</f>
        <v>1</v>
      </c>
      <c r="CW40" s="456">
        <f>IFERROR(MATCH(CX$33,Sheep!$R$327:$R$334,1),0)</f>
        <v>1</v>
      </c>
      <c r="CX40" s="456">
        <f>IFERROR(MATCH(CY$33,Sheep!$R$327:$R$334,1),0)</f>
        <v>1</v>
      </c>
      <c r="CY40" s="456">
        <f>IFERROR(MATCH(CZ$33,Sheep!$R$327:$R$334,1),0)</f>
        <v>1</v>
      </c>
      <c r="CZ40" s="456">
        <f>IFERROR(MATCH(DA$33,Sheep!$R$327:$R$334,1),0)</f>
        <v>1</v>
      </c>
      <c r="DA40" s="456">
        <f>IFERROR(MATCH(DB$33,Sheep!$R$327:$R$334,1),0)</f>
        <v>1</v>
      </c>
      <c r="DB40" s="456">
        <f>IFERROR(MATCH(DC$33,Sheep!$R$327:$R$334,1),0)</f>
        <v>1</v>
      </c>
      <c r="DC40" s="456">
        <f>IFERROR(MATCH(DD$33,Sheep!$R$327:$R$334,1),0)</f>
        <v>1</v>
      </c>
      <c r="DD40" s="456">
        <f>IFERROR(MATCH(DE$33,Sheep!$R$327:$R$334,1),0)</f>
        <v>1</v>
      </c>
      <c r="DE40" s="456">
        <f>IFERROR(MATCH(DF$33,Sheep!$R$327:$R$334,1),0)</f>
        <v>1</v>
      </c>
      <c r="DF40" s="456">
        <f>IFERROR(MATCH(DG$33,Sheep!$R$327:$R$334,1),0)</f>
        <v>1</v>
      </c>
      <c r="DG40" s="456">
        <f>IFERROR(MATCH(DH$33,Sheep!$R$327:$R$334,1),0)</f>
        <v>1</v>
      </c>
      <c r="DH40" s="456">
        <f>IFERROR(MATCH(DI$33,Sheep!$R$327:$R$334,1),0)</f>
        <v>1</v>
      </c>
      <c r="DI40" s="456">
        <f>IFERROR(MATCH(DJ$33,Sheep!$R$327:$R$334,1),0)</f>
        <v>1</v>
      </c>
      <c r="DJ40" s="456">
        <f>IFERROR(MATCH(DK$33,Sheep!$R$327:$R$334,1),0)</f>
        <v>1</v>
      </c>
      <c r="DK40" s="456">
        <f>IFERROR(MATCH(DL$33,Sheep!$R$327:$R$334,1),0)</f>
        <v>1</v>
      </c>
      <c r="DL40" s="456">
        <f>IFERROR(MATCH(DM$33,Sheep!$R$327:$R$334,1),0)</f>
        <v>1</v>
      </c>
      <c r="DM40" s="456">
        <f>IFERROR(MATCH(DN$33,Sheep!$R$327:$R$334,1),0)</f>
        <v>1</v>
      </c>
      <c r="DN40" s="456">
        <f>IFERROR(MATCH(DO$33,Sheep!$R$327:$R$334,1),0)</f>
        <v>1</v>
      </c>
      <c r="DO40" s="456">
        <f>IFERROR(MATCH(DP$33,Sheep!$R$327:$R$334,1),0)</f>
        <v>1</v>
      </c>
      <c r="DP40" s="456">
        <f>IFERROR(MATCH(DQ$33,Sheep!$R$327:$R$334,1),0)</f>
        <v>1</v>
      </c>
      <c r="DQ40" s="456">
        <f>IFERROR(MATCH(DR$33,Sheep!$R$327:$R$334,1),0)</f>
        <v>1</v>
      </c>
      <c r="DR40" s="456">
        <f>IFERROR(MATCH(DS$33,Sheep!$R$327:$R$334,1),0)</f>
        <v>2</v>
      </c>
      <c r="DS40" s="456">
        <f>IFERROR(MATCH(DT$33,Sheep!$R$327:$R$334,1),0)</f>
        <v>2</v>
      </c>
      <c r="DT40" s="456">
        <f>IFERROR(MATCH(DU$33,Sheep!$R$327:$R$334,1),0)</f>
        <v>2</v>
      </c>
      <c r="DU40" s="456">
        <f>IFERROR(MATCH(DV$33,Sheep!$R$327:$R$334,1),0)</f>
        <v>2</v>
      </c>
      <c r="DV40" s="456">
        <f>IFERROR(MATCH(DW$33,Sheep!$R$327:$R$334,1),0)</f>
        <v>2</v>
      </c>
      <c r="DW40" s="456">
        <f>IFERROR(MATCH(DX$33,Sheep!$R$327:$R$334,1),0)</f>
        <v>2</v>
      </c>
      <c r="DX40" s="456">
        <f>IFERROR(MATCH(DY$33,Sheep!$R$327:$R$334,1),0)</f>
        <v>2</v>
      </c>
      <c r="DY40" s="456">
        <f>IFERROR(MATCH(DZ$33,Sheep!$R$327:$R$334,1),0)</f>
        <v>2</v>
      </c>
      <c r="DZ40" s="456">
        <f>IFERROR(MATCH(EA$33,Sheep!$R$327:$R$334,1),0)</f>
        <v>2</v>
      </c>
      <c r="EA40" s="456">
        <f>IFERROR(MATCH(EB$33,Sheep!$R$327:$R$334,1),0)</f>
        <v>2</v>
      </c>
      <c r="EB40" s="456">
        <f>IFERROR(MATCH(EC$33,Sheep!$R$327:$R$334,1),0)</f>
        <v>2</v>
      </c>
      <c r="EC40" s="456">
        <f>IFERROR(MATCH(ED$33,Sheep!$R$327:$R$334,1),0)</f>
        <v>2</v>
      </c>
      <c r="ED40" s="456">
        <f>IFERROR(MATCH(EE$33,Sheep!$R$327:$R$334,1),0)</f>
        <v>2</v>
      </c>
      <c r="EE40" s="456">
        <f>IFERROR(MATCH(EF$33,Sheep!$R$327:$R$334,1),0)</f>
        <v>2</v>
      </c>
      <c r="EF40" s="456">
        <f>IFERROR(MATCH(EG$33,Sheep!$R$327:$R$334,1),0)</f>
        <v>2</v>
      </c>
      <c r="EG40" s="456">
        <f>IFERROR(MATCH(EH$33,Sheep!$R$327:$R$334,1),0)</f>
        <v>2</v>
      </c>
      <c r="EH40" s="456">
        <f>IFERROR(MATCH(EI$33,Sheep!$R$327:$R$334,1),0)</f>
        <v>2</v>
      </c>
      <c r="EI40" s="456">
        <f>IFERROR(MATCH(EJ$33,Sheep!$R$327:$R$334,1),0)</f>
        <v>2</v>
      </c>
      <c r="EJ40" s="456">
        <f>IFERROR(MATCH(EK$33,Sheep!$R$327:$R$334,1),0)</f>
        <v>2</v>
      </c>
      <c r="EK40" s="456">
        <f>IFERROR(MATCH(EL$33,Sheep!$R$327:$R$334,1),0)</f>
        <v>2</v>
      </c>
      <c r="EL40" s="456">
        <f>IFERROR(MATCH(EM$33,Sheep!$R$327:$R$334,1),0)</f>
        <v>2</v>
      </c>
      <c r="EM40" s="456">
        <f>IFERROR(MATCH(EN$33,Sheep!$R$327:$R$334,1),0)</f>
        <v>2</v>
      </c>
      <c r="EN40" s="456">
        <f>IFERROR(MATCH(EO$33,Sheep!$R$327:$R$334,1),0)</f>
        <v>2</v>
      </c>
      <c r="EO40" s="456">
        <f>IFERROR(MATCH(EP$33,Sheep!$R$327:$R$334,1),0)</f>
        <v>2</v>
      </c>
      <c r="EP40" s="456">
        <f>IFERROR(MATCH(EQ$33,Sheep!$R$327:$R$334,1),0)</f>
        <v>2</v>
      </c>
      <c r="EQ40" s="456">
        <f>IFERROR(MATCH(ER$33,Sheep!$R$327:$R$334,1),0)</f>
        <v>2</v>
      </c>
      <c r="ER40" s="456">
        <f>IFERROR(MATCH(ES$33,Sheep!$R$327:$R$334,1),0)</f>
        <v>2</v>
      </c>
      <c r="ES40" s="456">
        <f>IFERROR(MATCH(ET$33,Sheep!$R$327:$R$334,1),0)</f>
        <v>2</v>
      </c>
      <c r="ET40" s="456">
        <f>IFERROR(MATCH(EU$33,Sheep!$R$327:$R$334,1),0)</f>
        <v>2</v>
      </c>
      <c r="EU40" s="456">
        <f>IFERROR(MATCH(EV$33,Sheep!$R$327:$R$334,1),0)</f>
        <v>2</v>
      </c>
      <c r="EV40" s="456">
        <f>IFERROR(MATCH(EW$33,Sheep!$R$327:$R$334,1),0)</f>
        <v>2</v>
      </c>
      <c r="EW40" s="456">
        <f>IFERROR(MATCH(EX$33,Sheep!$R$327:$R$334,1),0)</f>
        <v>2</v>
      </c>
      <c r="EX40" s="456">
        <f>IFERROR(MATCH(EY$33,Sheep!$R$327:$R$334,1),0)</f>
        <v>2</v>
      </c>
      <c r="EY40" s="456">
        <f>IFERROR(MATCH(EZ$33,Sheep!$R$327:$R$334,1),0)</f>
        <v>2</v>
      </c>
      <c r="EZ40" s="456">
        <f>IFERROR(MATCH(FA$33,Sheep!$R$327:$R$334,1),0)</f>
        <v>2</v>
      </c>
      <c r="FA40" s="456">
        <f>IFERROR(MATCH(FB$33,Sheep!$R$327:$R$334,1),0)</f>
        <v>2</v>
      </c>
      <c r="FB40" s="456">
        <f>IFERROR(MATCH(FC$33,Sheep!$R$327:$R$334,1),0)</f>
        <v>2</v>
      </c>
      <c r="FC40" s="456">
        <f>IFERROR(MATCH(FD$33,Sheep!$R$327:$R$334,1),0)</f>
        <v>2</v>
      </c>
      <c r="FD40" s="456">
        <f>IFERROR(MATCH(FE$33,Sheep!$R$327:$R$334,1),0)</f>
        <v>2</v>
      </c>
      <c r="FE40" s="456">
        <f>IFERROR(MATCH(FF$33,Sheep!$R$327:$R$334,1),0)</f>
        <v>2</v>
      </c>
      <c r="FF40" s="456">
        <f>IFERROR(MATCH(FG$33,Sheep!$R$327:$R$334,1),0)</f>
        <v>2</v>
      </c>
      <c r="FG40" s="456">
        <f>IFERROR(MATCH(FH$33,Sheep!$R$327:$R$334,1),0)</f>
        <v>2</v>
      </c>
      <c r="FH40" s="456">
        <f>IFERROR(MATCH(FI$33,Sheep!$R$327:$R$334,1),0)</f>
        <v>2</v>
      </c>
      <c r="FI40" s="456">
        <f>IFERROR(MATCH(FJ$33,Sheep!$R$327:$R$334,1),0)</f>
        <v>2</v>
      </c>
      <c r="FJ40" s="456">
        <f>IFERROR(MATCH(FK$33,Sheep!$R$327:$R$334,1),0)</f>
        <v>2</v>
      </c>
      <c r="FK40" s="456">
        <f>IFERROR(MATCH(FL$33,Sheep!$R$327:$R$334,1),0)</f>
        <v>2</v>
      </c>
      <c r="FL40" s="456">
        <f>IFERROR(MATCH(FM$33,Sheep!$R$327:$R$334,1),0)</f>
        <v>2</v>
      </c>
      <c r="FM40" s="456">
        <f>IFERROR(MATCH(FN$33,Sheep!$R$327:$R$334,1),0)</f>
        <v>2</v>
      </c>
      <c r="FN40" s="456">
        <f>IFERROR(MATCH(FO$33,Sheep!$R$327:$R$334,1),0)</f>
        <v>2</v>
      </c>
      <c r="FO40" s="456">
        <f>IFERROR(MATCH(FP$33,Sheep!$R$327:$R$334,1),0)</f>
        <v>2</v>
      </c>
      <c r="FP40" s="456">
        <f>IFERROR(MATCH(FQ$33,Sheep!$R$327:$R$334,1),0)</f>
        <v>2</v>
      </c>
      <c r="FQ40" s="456">
        <f>IFERROR(MATCH(FR$33,Sheep!$R$327:$R$334,1),0)</f>
        <v>2</v>
      </c>
      <c r="FR40" s="456">
        <f>IFERROR(MATCH(FS$33,Sheep!$R$327:$R$334,1),0)</f>
        <v>3</v>
      </c>
      <c r="FS40" s="456">
        <f>IFERROR(MATCH(FT$33,Sheep!$R$327:$R$334,1),0)</f>
        <v>3</v>
      </c>
      <c r="FT40" s="456">
        <f>IFERROR(MATCH(FU$33,Sheep!$R$327:$R$334,1),0)</f>
        <v>3</v>
      </c>
      <c r="FU40" s="456">
        <f>IFERROR(MATCH(FV$33,Sheep!$R$327:$R$334,1),0)</f>
        <v>3</v>
      </c>
      <c r="FV40" s="456">
        <f>IFERROR(MATCH(FW$33,Sheep!$R$327:$R$334,1),0)</f>
        <v>3</v>
      </c>
      <c r="FW40" s="456">
        <f>IFERROR(MATCH(FX$33,Sheep!$R$327:$R$334,1),0)</f>
        <v>3</v>
      </c>
      <c r="FX40" s="456">
        <f>IFERROR(MATCH(FY$33,Sheep!$R$327:$R$334,1),0)</f>
        <v>3</v>
      </c>
      <c r="FY40" s="456">
        <f>IFERROR(MATCH(FZ$33,Sheep!$R$327:$R$334,1),0)</f>
        <v>3</v>
      </c>
      <c r="FZ40" s="456">
        <f>IFERROR(MATCH(GA$33,Sheep!$R$327:$R$334,1),0)</f>
        <v>3</v>
      </c>
      <c r="GA40" s="456">
        <f>IFERROR(MATCH(GB$33,Sheep!$R$327:$R$334,1),0)</f>
        <v>3</v>
      </c>
      <c r="GB40" s="456">
        <f>IFERROR(MATCH(GC$33,Sheep!$R$327:$R$334,1),0)</f>
        <v>3</v>
      </c>
      <c r="GC40" s="456">
        <f>IFERROR(MATCH(GD$33,Sheep!$R$327:$R$334,1),0)</f>
        <v>3</v>
      </c>
      <c r="GD40" s="456">
        <f>IFERROR(MATCH(GE$33,Sheep!$R$327:$R$334,1),0)</f>
        <v>3</v>
      </c>
      <c r="GE40" s="456">
        <f>IFERROR(MATCH(GF$33,Sheep!$R$327:$R$334,1),0)</f>
        <v>3</v>
      </c>
      <c r="GF40" s="456">
        <f>IFERROR(MATCH(GG$33,Sheep!$R$327:$R$334,1),0)</f>
        <v>3</v>
      </c>
      <c r="GG40" s="456">
        <f>IFERROR(MATCH(GH$33,Sheep!$R$327:$R$334,1),0)</f>
        <v>3</v>
      </c>
      <c r="GH40" s="456">
        <f>IFERROR(MATCH(GI$33,Sheep!$R$327:$R$334,1),0)</f>
        <v>3</v>
      </c>
      <c r="GI40" s="456">
        <f>IFERROR(MATCH(GJ$33,Sheep!$R$327:$R$334,1),0)</f>
        <v>3</v>
      </c>
      <c r="GJ40" s="456">
        <f>IFERROR(MATCH(GK$33,Sheep!$R$327:$R$334,1),0)</f>
        <v>3</v>
      </c>
      <c r="GK40" s="456">
        <f>IFERROR(MATCH(GL$33,Sheep!$R$327:$R$334,1),0)</f>
        <v>3</v>
      </c>
      <c r="GL40" s="456">
        <f>IFERROR(MATCH(GM$33,Sheep!$R$327:$R$334,1),0)</f>
        <v>3</v>
      </c>
      <c r="GM40" s="456">
        <f>IFERROR(MATCH(GN$33,Sheep!$R$327:$R$334,1),0)</f>
        <v>3</v>
      </c>
      <c r="GN40" s="456">
        <f>IFERROR(MATCH(GO$33,Sheep!$R$327:$R$334,1),0)</f>
        <v>3</v>
      </c>
      <c r="GO40" s="456">
        <f>IFERROR(MATCH(GP$33,Sheep!$R$327:$R$334,1),0)</f>
        <v>3</v>
      </c>
      <c r="GP40" s="456">
        <f>IFERROR(MATCH(GQ$33,Sheep!$R$327:$R$334,1),0)</f>
        <v>3</v>
      </c>
      <c r="GQ40" s="456">
        <f>IFERROR(MATCH(GR$33,Sheep!$R$327:$R$334,1),0)</f>
        <v>3</v>
      </c>
      <c r="GR40" s="456">
        <f>IFERROR(MATCH(GS$33,Sheep!$R$327:$R$334,1),0)</f>
        <v>3</v>
      </c>
      <c r="GS40" s="456">
        <f>IFERROR(MATCH(GT$33,Sheep!$R$327:$R$334,1),0)</f>
        <v>3</v>
      </c>
      <c r="GT40" s="456">
        <f>IFERROR(MATCH(GU$33,Sheep!$R$327:$R$334,1),0)</f>
        <v>3</v>
      </c>
      <c r="GU40" s="456">
        <f>IFERROR(MATCH(GV$33,Sheep!$R$327:$R$334,1),0)</f>
        <v>3</v>
      </c>
      <c r="GV40" s="456">
        <f>IFERROR(MATCH(GW$33,Sheep!$R$327:$R$334,1),0)</f>
        <v>3</v>
      </c>
      <c r="GW40" s="456">
        <f>IFERROR(MATCH(GX$33,Sheep!$R$327:$R$334,1),0)</f>
        <v>3</v>
      </c>
      <c r="GX40" s="456">
        <f>IFERROR(MATCH(GY$33,Sheep!$R$327:$R$334,1),0)</f>
        <v>3</v>
      </c>
      <c r="GY40" s="456">
        <f>IFERROR(MATCH(GZ$33,Sheep!$R$327:$R$334,1),0)</f>
        <v>3</v>
      </c>
      <c r="GZ40" s="456">
        <f>IFERROR(MATCH(HA$33,Sheep!$R$327:$R$334,1),0)</f>
        <v>3</v>
      </c>
      <c r="HA40" s="456">
        <f>IFERROR(MATCH(HB$33,Sheep!$R$327:$R$334,1),0)</f>
        <v>3</v>
      </c>
      <c r="HB40" s="456">
        <f>IFERROR(MATCH(HC$33,Sheep!$R$327:$R$334,1),0)</f>
        <v>3</v>
      </c>
      <c r="HC40" s="456">
        <f>IFERROR(MATCH(HD$33,Sheep!$R$327:$R$334,1),0)</f>
        <v>3</v>
      </c>
      <c r="HD40" s="456">
        <f>IFERROR(MATCH(HE$33,Sheep!$R$327:$R$334,1),0)</f>
        <v>3</v>
      </c>
      <c r="HE40" s="456">
        <f>IFERROR(MATCH(HF$33,Sheep!$R$327:$R$334,1),0)</f>
        <v>3</v>
      </c>
      <c r="HF40" s="456">
        <f>IFERROR(MATCH(HG$33,Sheep!$R$327:$R$334,1),0)</f>
        <v>3</v>
      </c>
      <c r="HG40" s="456">
        <f>IFERROR(MATCH(HH$33,Sheep!$R$327:$R$334,1),0)</f>
        <v>3</v>
      </c>
      <c r="HH40" s="456">
        <f>IFERROR(MATCH(HI$33,Sheep!$R$327:$R$334,1),0)</f>
        <v>3</v>
      </c>
      <c r="HI40" s="456">
        <f>IFERROR(MATCH(HJ$33,Sheep!$R$327:$R$334,1),0)</f>
        <v>3</v>
      </c>
      <c r="HJ40" s="456">
        <f>IFERROR(MATCH(HK$33,Sheep!$R$327:$R$334,1),0)</f>
        <v>3</v>
      </c>
      <c r="HK40" s="456">
        <f>IFERROR(MATCH(HL$33,Sheep!$R$327:$R$334,1),0)</f>
        <v>3</v>
      </c>
      <c r="HL40" s="456">
        <f>IFERROR(MATCH(HM$33,Sheep!$R$327:$R$334,1),0)</f>
        <v>3</v>
      </c>
      <c r="HM40" s="456">
        <f>IFERROR(MATCH(HN$33,Sheep!$R$327:$R$334,1),0)</f>
        <v>3</v>
      </c>
      <c r="HN40" s="456">
        <f>IFERROR(MATCH(HO$33,Sheep!$R$327:$R$334,1),0)</f>
        <v>3</v>
      </c>
      <c r="HO40" s="456">
        <f>IFERROR(MATCH(HP$33,Sheep!$R$327:$R$334,1),0)</f>
        <v>3</v>
      </c>
      <c r="HP40" s="456">
        <f>IFERROR(MATCH(HQ$33,Sheep!$R$327:$R$334,1),0)</f>
        <v>3</v>
      </c>
      <c r="HQ40" s="456">
        <f>IFERROR(MATCH(HR$33,Sheep!$R$327:$R$334,1),0)</f>
        <v>3</v>
      </c>
      <c r="HR40" s="456">
        <f>IFERROR(MATCH(HS$33,Sheep!$R$327:$R$334,1),0)</f>
        <v>4</v>
      </c>
      <c r="HS40" s="456">
        <f>IFERROR(MATCH(HT$33,Sheep!$R$327:$R$334,1),0)</f>
        <v>4</v>
      </c>
      <c r="HT40" s="456">
        <f>IFERROR(MATCH(HU$33,Sheep!$R$327:$R$334,1),0)</f>
        <v>4</v>
      </c>
      <c r="HU40" s="456">
        <f>IFERROR(MATCH(HV$33,Sheep!$R$327:$R$334,1),0)</f>
        <v>4</v>
      </c>
      <c r="HV40" s="456">
        <f>IFERROR(MATCH(HW$33,Sheep!$R$327:$R$334,1),0)</f>
        <v>4</v>
      </c>
      <c r="HW40" s="456">
        <f>IFERROR(MATCH(HX$33,Sheep!$R$327:$R$334,1),0)</f>
        <v>4</v>
      </c>
      <c r="HX40" s="456">
        <f>IFERROR(MATCH(HY$33,Sheep!$R$327:$R$334,1),0)</f>
        <v>4</v>
      </c>
      <c r="HY40" s="456">
        <f>IFERROR(MATCH(HZ$33,Sheep!$R$327:$R$334,1),0)</f>
        <v>4</v>
      </c>
      <c r="HZ40" s="456">
        <f>IFERROR(MATCH(IA$33,Sheep!$R$327:$R$334,1),0)</f>
        <v>4</v>
      </c>
      <c r="IA40" s="456">
        <f>IFERROR(MATCH(IB$33,Sheep!$R$327:$R$334,1),0)</f>
        <v>4</v>
      </c>
      <c r="IB40" s="456">
        <f>IFERROR(MATCH(IC$33,Sheep!$R$327:$R$334,1),0)</f>
        <v>4</v>
      </c>
      <c r="IC40" s="456">
        <f>IFERROR(MATCH(ID$33,Sheep!$R$327:$R$334,1),0)</f>
        <v>4</v>
      </c>
      <c r="ID40" s="456">
        <f>IFERROR(MATCH(IE$33,Sheep!$R$327:$R$334,1),0)</f>
        <v>4</v>
      </c>
      <c r="IE40" s="456">
        <f>IFERROR(MATCH(IF$33,Sheep!$R$327:$R$334,1),0)</f>
        <v>4</v>
      </c>
      <c r="IF40" s="456">
        <f>IFERROR(MATCH(IG$33,Sheep!$R$327:$R$334,1),0)</f>
        <v>4</v>
      </c>
      <c r="IG40" s="456">
        <f>IFERROR(MATCH(IH$33,Sheep!$R$327:$R$334,1),0)</f>
        <v>4</v>
      </c>
      <c r="IH40" s="456">
        <f>IFERROR(MATCH(II$33,Sheep!$R$327:$R$334,1),0)</f>
        <v>4</v>
      </c>
      <c r="II40" s="456">
        <f>IFERROR(MATCH(IJ$33,Sheep!$R$327:$R$334,1),0)</f>
        <v>4</v>
      </c>
      <c r="IJ40" s="456">
        <f>IFERROR(MATCH(IK$33,Sheep!$R$327:$R$334,1),0)</f>
        <v>4</v>
      </c>
      <c r="IK40" s="456">
        <f>IFERROR(MATCH(IL$33,Sheep!$R$327:$R$334,1),0)</f>
        <v>4</v>
      </c>
      <c r="IL40" s="456">
        <f>IFERROR(MATCH(IM$33,Sheep!$R$327:$R$334,1),0)</f>
        <v>4</v>
      </c>
      <c r="IM40" s="456">
        <f>IFERROR(MATCH(IN$33,Sheep!$R$327:$R$334,1),0)</f>
        <v>4</v>
      </c>
      <c r="IN40" s="456">
        <f>IFERROR(MATCH(IO$33,Sheep!$R$327:$R$334,1),0)</f>
        <v>4</v>
      </c>
      <c r="IO40" s="456">
        <f>IFERROR(MATCH(IP$33,Sheep!$R$327:$R$334,1),0)</f>
        <v>4</v>
      </c>
      <c r="IP40" s="456">
        <f>IFERROR(MATCH(IQ$33,Sheep!$R$327:$R$334,1),0)</f>
        <v>4</v>
      </c>
      <c r="IQ40" s="456">
        <f>IFERROR(MATCH(IR$33,Sheep!$R$327:$R$334,1),0)</f>
        <v>4</v>
      </c>
      <c r="IR40" s="456">
        <f>IFERROR(MATCH(IS$33,Sheep!$R$327:$R$334,1),0)</f>
        <v>4</v>
      </c>
      <c r="IS40" s="456">
        <f>IFERROR(MATCH(IT$33,Sheep!$R$327:$R$334,1),0)</f>
        <v>4</v>
      </c>
      <c r="IT40" s="456">
        <f>IFERROR(MATCH(IU$33,Sheep!$R$327:$R$334,1),0)</f>
        <v>4</v>
      </c>
      <c r="IU40" s="456">
        <f>IFERROR(MATCH(IV$33,Sheep!$R$327:$R$334,1),0)</f>
        <v>4</v>
      </c>
      <c r="IV40" s="456">
        <f>IFERROR(MATCH(IW$33,Sheep!$R$327:$R$334,1),0)</f>
        <v>4</v>
      </c>
      <c r="IW40" s="456">
        <f>IFERROR(MATCH(IX$33,Sheep!$R$327:$R$334,1),0)</f>
        <v>4</v>
      </c>
      <c r="IX40" s="456">
        <f>IFERROR(MATCH(IY$33,Sheep!$R$327:$R$334,1),0)</f>
        <v>4</v>
      </c>
      <c r="IY40" s="456">
        <f>IFERROR(MATCH(IZ$33,Sheep!$R$327:$R$334,1),0)</f>
        <v>4</v>
      </c>
      <c r="IZ40" s="456">
        <f>IFERROR(MATCH(JA$33,Sheep!$R$327:$R$334,1),0)</f>
        <v>4</v>
      </c>
      <c r="JA40" s="456">
        <f>IFERROR(MATCH(JB$33,Sheep!$R$327:$R$334,1),0)</f>
        <v>4</v>
      </c>
      <c r="JB40" s="456">
        <f>IFERROR(MATCH(JC$33,Sheep!$R$327:$R$334,1),0)</f>
        <v>4</v>
      </c>
      <c r="JC40" s="456">
        <f>IFERROR(MATCH(JD$33,Sheep!$R$327:$R$334,1),0)</f>
        <v>4</v>
      </c>
      <c r="JD40" s="456">
        <f>IFERROR(MATCH(JE$33,Sheep!$R$327:$R$334,1),0)</f>
        <v>4</v>
      </c>
      <c r="JE40" s="456">
        <f>IFERROR(MATCH(JF$33,Sheep!$R$327:$R$334,1),0)</f>
        <v>4</v>
      </c>
      <c r="JF40" s="456">
        <f>IFERROR(MATCH(JG$33,Sheep!$R$327:$R$334,1),0)</f>
        <v>4</v>
      </c>
      <c r="JG40" s="456">
        <f>IFERROR(MATCH(JH$33,Sheep!$R$327:$R$334,1),0)</f>
        <v>4</v>
      </c>
      <c r="JH40" s="456">
        <f>IFERROR(MATCH(JI$33,Sheep!$R$327:$R$334,1),0)</f>
        <v>4</v>
      </c>
      <c r="JI40" s="456">
        <f>IFERROR(MATCH(JJ$33,Sheep!$R$327:$R$334,1),0)</f>
        <v>4</v>
      </c>
      <c r="JJ40" s="456">
        <f>IFERROR(MATCH(JK$33,Sheep!$R$327:$R$334,1),0)</f>
        <v>4</v>
      </c>
      <c r="JK40" s="456">
        <f>IFERROR(MATCH(JL$33,Sheep!$R$327:$R$334,1),0)</f>
        <v>4</v>
      </c>
      <c r="JL40" s="456">
        <f>IFERROR(MATCH(JM$33,Sheep!$R$327:$R$334,1),0)</f>
        <v>4</v>
      </c>
      <c r="JM40" s="456">
        <f>IFERROR(MATCH(JN$33,Sheep!$R$327:$R$334,1),0)</f>
        <v>4</v>
      </c>
      <c r="JN40" s="456">
        <f>IFERROR(MATCH(JO$33,Sheep!$R$327:$R$334,1),0)</f>
        <v>4</v>
      </c>
      <c r="JO40" s="456">
        <f>IFERROR(MATCH(JP$33,Sheep!$R$327:$R$334,1),0)</f>
        <v>4</v>
      </c>
      <c r="JP40" s="456">
        <f>IFERROR(MATCH(JQ$33,Sheep!$R$327:$R$334,1),0)</f>
        <v>4</v>
      </c>
      <c r="JQ40" s="456">
        <f>IFERROR(MATCH(JR$33,Sheep!$R$327:$R$334,1),0)</f>
        <v>4</v>
      </c>
      <c r="JR40" s="456">
        <f>IFERROR(MATCH(JS$33,Sheep!$R$327:$R$334,1),0)</f>
        <v>5</v>
      </c>
      <c r="JS40" s="456">
        <f>IFERROR(MATCH(JT$33,Sheep!$R$327:$R$334,1),0)</f>
        <v>5</v>
      </c>
      <c r="JT40" s="456">
        <f>IFERROR(MATCH(JU$33,Sheep!$R$327:$R$334,1),0)</f>
        <v>5</v>
      </c>
      <c r="JU40" s="456">
        <f>IFERROR(MATCH(JV$33,Sheep!$R$327:$R$334,1),0)</f>
        <v>5</v>
      </c>
      <c r="JV40" s="456">
        <f>IFERROR(MATCH(JW$33,Sheep!$R$327:$R$334,1),0)</f>
        <v>5</v>
      </c>
      <c r="JW40" s="456">
        <f>IFERROR(MATCH(JX$33,Sheep!$R$327:$R$334,1),0)</f>
        <v>5</v>
      </c>
      <c r="JX40" s="456">
        <f>IFERROR(MATCH(JY$33,Sheep!$R$327:$R$334,1),0)</f>
        <v>5</v>
      </c>
      <c r="JY40" s="456">
        <f>IFERROR(MATCH(JZ$33,Sheep!$R$327:$R$334,1),0)</f>
        <v>5</v>
      </c>
      <c r="JZ40" s="456">
        <f>IFERROR(MATCH(KA$33,Sheep!$R$327:$R$334,1),0)</f>
        <v>5</v>
      </c>
      <c r="KA40" s="456">
        <f>IFERROR(MATCH(KB$33,Sheep!$R$327:$R$334,1),0)</f>
        <v>5</v>
      </c>
      <c r="KB40" s="456">
        <f>IFERROR(MATCH(KC$33,Sheep!$R$327:$R$334,1),0)</f>
        <v>5</v>
      </c>
      <c r="KC40" s="456">
        <f>IFERROR(MATCH(KD$33,Sheep!$R$327:$R$334,1),0)</f>
        <v>5</v>
      </c>
      <c r="KD40" s="456">
        <f>IFERROR(MATCH(KE$33,Sheep!$R$327:$R$334,1),0)</f>
        <v>5</v>
      </c>
      <c r="KE40" s="456">
        <f>IFERROR(MATCH(KF$33,Sheep!$R$327:$R$334,1),0)</f>
        <v>5</v>
      </c>
      <c r="KF40" s="456">
        <f>IFERROR(MATCH(KG$33,Sheep!$R$327:$R$334,1),0)</f>
        <v>5</v>
      </c>
      <c r="KG40" s="456">
        <f>IFERROR(MATCH(KH$33,Sheep!$R$327:$R$334,1),0)</f>
        <v>5</v>
      </c>
      <c r="KH40" s="456">
        <f>IFERROR(MATCH(KI$33,Sheep!$R$327:$R$334,1),0)</f>
        <v>5</v>
      </c>
      <c r="KI40" s="456">
        <f>IFERROR(MATCH(KJ$33,Sheep!$R$327:$R$334,1),0)</f>
        <v>5</v>
      </c>
      <c r="KJ40" s="456">
        <f>IFERROR(MATCH(KK$33,Sheep!$R$327:$R$334,1),0)</f>
        <v>5</v>
      </c>
      <c r="KK40" s="456">
        <f>IFERROR(MATCH(KL$33,Sheep!$R$327:$R$334,1),0)</f>
        <v>5</v>
      </c>
      <c r="KL40" s="456">
        <f>IFERROR(MATCH(KM$33,Sheep!$R$327:$R$334,1),0)</f>
        <v>5</v>
      </c>
      <c r="KM40" s="456">
        <f>IFERROR(MATCH(KN$33,Sheep!$R$327:$R$334,1),0)</f>
        <v>5</v>
      </c>
      <c r="KN40" s="456">
        <f>IFERROR(MATCH(KO$33,Sheep!$R$327:$R$334,1),0)</f>
        <v>5</v>
      </c>
      <c r="KO40" s="456">
        <f>IFERROR(MATCH(KP$33,Sheep!$R$327:$R$334,1),0)</f>
        <v>5</v>
      </c>
      <c r="KP40" s="456">
        <f>IFERROR(MATCH(KQ$33,Sheep!$R$327:$R$334,1),0)</f>
        <v>5</v>
      </c>
      <c r="KQ40" s="456">
        <f>IFERROR(MATCH(KR$33,Sheep!$R$327:$R$334,1),0)</f>
        <v>5</v>
      </c>
      <c r="KR40" s="456">
        <f>IFERROR(MATCH(KS$33,Sheep!$R$327:$R$334,1),0)</f>
        <v>5</v>
      </c>
      <c r="KS40" s="456">
        <f>IFERROR(MATCH(KT$33,Sheep!$R$327:$R$334,1),0)</f>
        <v>5</v>
      </c>
      <c r="KT40" s="456">
        <f>IFERROR(MATCH(KU$33,Sheep!$R$327:$R$334,1),0)</f>
        <v>5</v>
      </c>
      <c r="KU40" s="456">
        <f>IFERROR(MATCH(KV$33,Sheep!$R$327:$R$334,1),0)</f>
        <v>5</v>
      </c>
      <c r="KV40" s="456">
        <f>IFERROR(MATCH(KW$33,Sheep!$R$327:$R$334,1),0)</f>
        <v>5</v>
      </c>
      <c r="KW40" s="456">
        <f>IFERROR(MATCH(KX$33,Sheep!$R$327:$R$334,1),0)</f>
        <v>5</v>
      </c>
      <c r="KX40" s="456">
        <f>IFERROR(MATCH(KY$33,Sheep!$R$327:$R$334,1),0)</f>
        <v>5</v>
      </c>
      <c r="KY40" s="456">
        <f>IFERROR(MATCH(KZ$33,Sheep!$R$327:$R$334,1),0)</f>
        <v>5</v>
      </c>
      <c r="KZ40" s="456">
        <f>IFERROR(MATCH(LA$33,Sheep!$R$327:$R$334,1),0)</f>
        <v>5</v>
      </c>
      <c r="LA40" s="456">
        <f>IFERROR(MATCH(LB$33,Sheep!$R$327:$R$334,1),0)</f>
        <v>5</v>
      </c>
      <c r="LB40" s="456">
        <f>IFERROR(MATCH(LC$33,Sheep!$R$327:$R$334,1),0)</f>
        <v>5</v>
      </c>
      <c r="LC40" s="456">
        <f>IFERROR(MATCH(LD$33,Sheep!$R$327:$R$334,1),0)</f>
        <v>5</v>
      </c>
      <c r="LD40" s="456">
        <f>IFERROR(MATCH(LE$33,Sheep!$R$327:$R$334,1),0)</f>
        <v>5</v>
      </c>
      <c r="LE40" s="456">
        <f>IFERROR(MATCH(LF$33,Sheep!$R$327:$R$334,1),0)</f>
        <v>5</v>
      </c>
      <c r="LF40" s="456">
        <f>IFERROR(MATCH(LG$33,Sheep!$R$327:$R$334,1),0)</f>
        <v>5</v>
      </c>
      <c r="LG40" s="456">
        <f>IFERROR(MATCH(LH$33,Sheep!$R$327:$R$334,1),0)</f>
        <v>5</v>
      </c>
      <c r="LH40" s="456">
        <f>IFERROR(MATCH(LI$33,Sheep!$R$327:$R$334,1),0)</f>
        <v>5</v>
      </c>
      <c r="LI40" s="456">
        <f>IFERROR(MATCH(LJ$33,Sheep!$R$327:$R$334,1),0)</f>
        <v>5</v>
      </c>
      <c r="LJ40" s="456">
        <f>IFERROR(MATCH(LK$33,Sheep!$R$327:$R$334,1),0)</f>
        <v>5</v>
      </c>
      <c r="LK40" s="456">
        <f>IFERROR(MATCH(LL$33,Sheep!$R$327:$R$334,1),0)</f>
        <v>5</v>
      </c>
      <c r="LL40" s="456">
        <f>IFERROR(MATCH(LM$33,Sheep!$R$327:$R$334,1),0)</f>
        <v>5</v>
      </c>
      <c r="LM40" s="456">
        <f>IFERROR(MATCH(LN$33,Sheep!$R$327:$R$334,1),0)</f>
        <v>5</v>
      </c>
      <c r="LN40" s="456">
        <f>IFERROR(MATCH(LO$33,Sheep!$R$327:$R$334,1),0)</f>
        <v>5</v>
      </c>
      <c r="LO40" s="456">
        <f>IFERROR(MATCH(LP$33,Sheep!$R$327:$R$334,1),0)</f>
        <v>5</v>
      </c>
      <c r="LP40" s="456">
        <f>IFERROR(MATCH(LQ$33,Sheep!$R$327:$R$334,1),0)</f>
        <v>5</v>
      </c>
      <c r="LQ40" s="456">
        <f>IFERROR(MATCH(LR$33,Sheep!$R$327:$R$334,1),0)</f>
        <v>5</v>
      </c>
      <c r="LR40" s="456">
        <f>IFERROR(MATCH(LS$33,Sheep!$R$327:$R$334,1),0)</f>
        <v>6</v>
      </c>
      <c r="LS40" s="456">
        <f>IFERROR(MATCH(LT$33,Sheep!$R$327:$R$334,1),0)</f>
        <v>6</v>
      </c>
      <c r="LT40" s="456">
        <f>IFERROR(MATCH(LU$33,Sheep!$R$327:$R$334,1),0)</f>
        <v>6</v>
      </c>
      <c r="LU40" s="456">
        <f>IFERROR(MATCH(LV$33,Sheep!$R$327:$R$334,1),0)</f>
        <v>6</v>
      </c>
      <c r="LV40" s="456">
        <f>IFERROR(MATCH(LW$33,Sheep!$R$327:$R$334,1),0)</f>
        <v>6</v>
      </c>
      <c r="LW40" s="456">
        <f>IFERROR(MATCH(LX$33,Sheep!$R$327:$R$334,1),0)</f>
        <v>6</v>
      </c>
      <c r="LX40" s="456">
        <f>IFERROR(MATCH(LY$33,Sheep!$R$327:$R$334,1),0)</f>
        <v>6</v>
      </c>
      <c r="LY40" s="456">
        <f>IFERROR(MATCH(LZ$33,Sheep!$R$327:$R$334,1),0)</f>
        <v>6</v>
      </c>
      <c r="LZ40" s="456">
        <f>IFERROR(MATCH(MA$33,Sheep!$R$327:$R$334,1),0)</f>
        <v>6</v>
      </c>
      <c r="MA40" s="456">
        <f>IFERROR(MATCH(MB$33,Sheep!$R$327:$R$334,1),0)</f>
        <v>6</v>
      </c>
      <c r="MB40" s="456">
        <f>IFERROR(MATCH(MC$33,Sheep!$R$327:$R$334,1),0)</f>
        <v>6</v>
      </c>
      <c r="MC40" s="456">
        <f>IFERROR(MATCH(MD$33,Sheep!$R$327:$R$334,1),0)</f>
        <v>6</v>
      </c>
      <c r="MD40" s="456">
        <f>IFERROR(MATCH(ME$33,Sheep!$R$327:$R$334,1),0)</f>
        <v>6</v>
      </c>
      <c r="ME40" s="456">
        <f>IFERROR(MATCH(MF$33,Sheep!$R$327:$R$334,1),0)</f>
        <v>6</v>
      </c>
      <c r="MF40" s="456">
        <f>IFERROR(MATCH(MG$33,Sheep!$R$327:$R$334,1),0)</f>
        <v>6</v>
      </c>
      <c r="MG40" s="456">
        <f>IFERROR(MATCH(MH$33,Sheep!$R$327:$R$334,1),0)</f>
        <v>6</v>
      </c>
      <c r="MH40" s="456">
        <f>IFERROR(MATCH(MI$33,Sheep!$R$327:$R$334,1),0)</f>
        <v>6</v>
      </c>
      <c r="MI40" s="456">
        <f>IFERROR(MATCH(MJ$33,Sheep!$R$327:$R$334,1),0)</f>
        <v>6</v>
      </c>
      <c r="MJ40" s="456">
        <f>IFERROR(MATCH(MK$33,Sheep!$R$327:$R$334,1),0)</f>
        <v>6</v>
      </c>
      <c r="MK40" s="456">
        <f>IFERROR(MATCH(ML$33,Sheep!$R$327:$R$334,1),0)</f>
        <v>6</v>
      </c>
      <c r="ML40" s="456">
        <f>IFERROR(MATCH(MM$33,Sheep!$R$327:$R$334,1),0)</f>
        <v>6</v>
      </c>
      <c r="MM40" s="456">
        <f>IFERROR(MATCH(MN$33,Sheep!$R$327:$R$334,1),0)</f>
        <v>6</v>
      </c>
      <c r="MN40" s="456">
        <f>IFERROR(MATCH(MO$33,Sheep!$R$327:$R$334,1),0)</f>
        <v>6</v>
      </c>
      <c r="MO40" s="456">
        <f>IFERROR(MATCH(MP$33,Sheep!$R$327:$R$334,1),0)</f>
        <v>6</v>
      </c>
      <c r="MP40" s="456">
        <f>IFERROR(MATCH(MQ$33,Sheep!$R$327:$R$334,1),0)</f>
        <v>6</v>
      </c>
      <c r="MQ40" s="456">
        <f>IFERROR(MATCH(MR$33,Sheep!$R$327:$R$334,1),0)</f>
        <v>6</v>
      </c>
      <c r="MR40" s="456">
        <f>IFERROR(MATCH(MS$33,Sheep!$R$327:$R$334,1),0)</f>
        <v>6</v>
      </c>
      <c r="MS40" s="456">
        <f>IFERROR(MATCH(MT$33,Sheep!$R$327:$R$334,1),0)</f>
        <v>6</v>
      </c>
      <c r="MT40" s="456">
        <f>IFERROR(MATCH(MU$33,Sheep!$R$327:$R$334,1),0)</f>
        <v>6</v>
      </c>
      <c r="MU40" s="456">
        <f>IFERROR(MATCH(MV$33,Sheep!$R$327:$R$334,1),0)</f>
        <v>6</v>
      </c>
      <c r="MV40" s="456">
        <f>IFERROR(MATCH(MW$33,Sheep!$R$327:$R$334,1),0)</f>
        <v>6</v>
      </c>
      <c r="MW40" s="456">
        <f>IFERROR(MATCH(MX$33,Sheep!$R$327:$R$334,1),0)</f>
        <v>6</v>
      </c>
      <c r="MX40" s="456">
        <f>IFERROR(MATCH(MY$33,Sheep!$R$327:$R$334,1),0)</f>
        <v>6</v>
      </c>
      <c r="MY40" s="456">
        <f>IFERROR(MATCH(MZ$33,Sheep!$R$327:$R$334,1),0)</f>
        <v>6</v>
      </c>
      <c r="MZ40" s="456">
        <f>IFERROR(MATCH(NA$33,Sheep!$R$327:$R$334,1),0)</f>
        <v>6</v>
      </c>
      <c r="NA40" s="456">
        <f>IFERROR(MATCH(NB$33,Sheep!$R$327:$R$334,1),0)</f>
        <v>6</v>
      </c>
      <c r="NB40" s="456">
        <f>IFERROR(MATCH(NC$33,Sheep!$R$327:$R$334,1),0)</f>
        <v>6</v>
      </c>
      <c r="NC40" s="456">
        <f>IFERROR(MATCH(ND$33,Sheep!$R$327:$R$334,1),0)</f>
        <v>6</v>
      </c>
      <c r="ND40" s="456">
        <f>IFERROR(MATCH(NE$33,Sheep!$R$327:$R$334,1),0)</f>
        <v>6</v>
      </c>
      <c r="NE40" s="456">
        <f>IFERROR(MATCH(NF$33,Sheep!$R$327:$R$334,1),0)</f>
        <v>6</v>
      </c>
      <c r="NF40" s="456">
        <f>IFERROR(MATCH(NG$33,Sheep!$R$327:$R$334,1),0)</f>
        <v>6</v>
      </c>
      <c r="NG40" s="456">
        <f>IFERROR(MATCH(NH$33,Sheep!$R$327:$R$334,1),0)</f>
        <v>6</v>
      </c>
      <c r="NH40" s="456">
        <f>IFERROR(MATCH(NI$33,Sheep!$R$327:$R$334,1),0)</f>
        <v>6</v>
      </c>
      <c r="NI40" s="456">
        <f>IFERROR(MATCH(NJ$33,Sheep!$R$327:$R$334,1),0)</f>
        <v>6</v>
      </c>
      <c r="NJ40" s="456">
        <f>IFERROR(MATCH(NK$33,Sheep!$R$327:$R$334,1),0)</f>
        <v>6</v>
      </c>
      <c r="NK40" s="456">
        <f>IFERROR(MATCH(NL$33,Sheep!$R$327:$R$334,1),0)</f>
        <v>6</v>
      </c>
      <c r="NL40" s="456">
        <f>IFERROR(MATCH(NM$33,Sheep!$R$327:$R$334,1),0)</f>
        <v>6</v>
      </c>
      <c r="NM40" s="456">
        <f>IFERROR(MATCH(NN$33,Sheep!$R$327:$R$334,1),0)</f>
        <v>6</v>
      </c>
      <c r="NN40" s="456">
        <f>IFERROR(MATCH(NO$33,Sheep!$R$327:$R$334,1),0)</f>
        <v>6</v>
      </c>
      <c r="NO40" s="456">
        <f>IFERROR(MATCH(NP$33,Sheep!$R$327:$R$334,1),0)</f>
        <v>6</v>
      </c>
      <c r="NP40" s="456">
        <f>IFERROR(MATCH(NQ$33,Sheep!$R$327:$R$334,1),0)</f>
        <v>6</v>
      </c>
      <c r="NQ40" s="456">
        <f>IFERROR(MATCH(NR$33,Sheep!$R$327:$R$334,1),0)</f>
        <v>6</v>
      </c>
      <c r="NR40" s="456">
        <f>IFERROR(MATCH(NS$33,Sheep!$R$327:$R$334,1),0)</f>
        <v>7</v>
      </c>
      <c r="NS40" s="456">
        <f>IFERROR(MATCH(NT$33,Sheep!$R$327:$R$334,1),0)</f>
        <v>7</v>
      </c>
      <c r="NT40" s="456">
        <f>IFERROR(MATCH(NU$33,Sheep!$R$327:$R$334,1),0)</f>
        <v>7</v>
      </c>
      <c r="NU40" s="456">
        <f>IFERROR(MATCH(NV$33,Sheep!$R$327:$R$334,1),0)</f>
        <v>7</v>
      </c>
      <c r="NV40" s="456">
        <f>IFERROR(MATCH(NW$33,Sheep!$R$327:$R$334,1),0)</f>
        <v>7</v>
      </c>
      <c r="NW40" s="456">
        <f>IFERROR(MATCH(NX$33,Sheep!$R$327:$R$334,1),0)</f>
        <v>7</v>
      </c>
      <c r="NX40" s="456">
        <f>IFERROR(MATCH(NY$33,Sheep!$R$327:$R$334,1),0)</f>
        <v>7</v>
      </c>
      <c r="NY40" s="456">
        <f>IFERROR(MATCH(NZ$33,Sheep!$R$327:$R$334,1),0)</f>
        <v>7</v>
      </c>
      <c r="NZ40" s="456">
        <f>IFERROR(MATCH(OA$33,Sheep!$R$327:$R$334,1),0)</f>
        <v>7</v>
      </c>
      <c r="OA40" s="456">
        <f>IFERROR(MATCH(OB$33,Sheep!$R$327:$R$334,1),0)</f>
        <v>7</v>
      </c>
      <c r="OB40" s="456">
        <f>IFERROR(MATCH(OC$33,Sheep!$R$327:$R$334,1),0)</f>
        <v>7</v>
      </c>
      <c r="OC40" s="456">
        <f>IFERROR(MATCH(OD$33,Sheep!$R$327:$R$334,1),0)</f>
        <v>7</v>
      </c>
      <c r="OD40" s="456">
        <f>IFERROR(MATCH(OE$33,Sheep!$R$327:$R$334,1),0)</f>
        <v>7</v>
      </c>
      <c r="OE40" s="456">
        <f>IFERROR(MATCH(OF$33,Sheep!$R$327:$R$334,1),0)</f>
        <v>7</v>
      </c>
      <c r="OF40" s="456">
        <f>IFERROR(MATCH(OG$33,Sheep!$R$327:$R$334,1),0)</f>
        <v>7</v>
      </c>
      <c r="OG40" s="456">
        <f>IFERROR(MATCH(OH$33,Sheep!$R$327:$R$334,1),0)</f>
        <v>7</v>
      </c>
      <c r="OH40" s="456">
        <f>IFERROR(MATCH(OI$33,Sheep!$R$327:$R$334,1),0)</f>
        <v>7</v>
      </c>
      <c r="OI40" s="456">
        <f>IFERROR(MATCH(OJ$33,Sheep!$R$327:$R$334,1),0)</f>
        <v>7</v>
      </c>
      <c r="OJ40" s="456">
        <f>IFERROR(MATCH(OK$33,Sheep!$R$327:$R$334,1),0)</f>
        <v>7</v>
      </c>
      <c r="OK40" s="456">
        <f>IFERROR(MATCH(OL$33,Sheep!$R$327:$R$334,1),0)</f>
        <v>7</v>
      </c>
      <c r="OL40" s="456">
        <f>IFERROR(MATCH(OM$33,Sheep!$R$327:$R$334,1),0)</f>
        <v>7</v>
      </c>
      <c r="OM40" s="456">
        <f>IFERROR(MATCH(ON$33,Sheep!$R$327:$R$334,1),0)</f>
        <v>7</v>
      </c>
      <c r="ON40" s="456">
        <f>IFERROR(MATCH(OO$33,Sheep!$R$327:$R$334,1),0)</f>
        <v>7</v>
      </c>
      <c r="OO40" s="456">
        <f>IFERROR(MATCH(OP$33,Sheep!$R$327:$R$334,1),0)</f>
        <v>7</v>
      </c>
      <c r="OP40" s="456">
        <f>IFERROR(MATCH(OQ$33,Sheep!$R$327:$R$334,1),0)</f>
        <v>7</v>
      </c>
      <c r="OQ40" s="456">
        <f>IFERROR(MATCH(OR$33,Sheep!$R$327:$R$334,1),0)</f>
        <v>7</v>
      </c>
      <c r="OR40" s="456">
        <f>IFERROR(MATCH(OS$33,Sheep!$R$327:$R$334,1),0)</f>
        <v>7</v>
      </c>
      <c r="OS40" s="456">
        <f>IFERROR(MATCH(OT$33,Sheep!$R$327:$R$334,1),0)</f>
        <v>7</v>
      </c>
      <c r="OT40" s="456">
        <f>IFERROR(MATCH(OU$33,Sheep!$R$327:$R$334,1),0)</f>
        <v>7</v>
      </c>
      <c r="OU40" s="456">
        <f>IFERROR(MATCH(OV$33,Sheep!$R$327:$R$334,1),0)</f>
        <v>7</v>
      </c>
      <c r="OV40" s="456">
        <f>IFERROR(MATCH(OW$33,Sheep!$R$327:$R$334,1),0)</f>
        <v>7</v>
      </c>
      <c r="OW40" s="456">
        <f>IFERROR(MATCH(OX$33,Sheep!$R$327:$R$334,1),0)</f>
        <v>7</v>
      </c>
      <c r="OX40" s="456">
        <f>IFERROR(MATCH(OY$33,Sheep!$R$327:$R$334,1),0)</f>
        <v>7</v>
      </c>
      <c r="OY40" s="456">
        <f>IFERROR(MATCH(OZ$33,Sheep!$R$327:$R$334,1),0)</f>
        <v>7</v>
      </c>
      <c r="OZ40" s="456">
        <f>IFERROR(MATCH(PA$33,Sheep!$R$327:$R$334,1),0)</f>
        <v>7</v>
      </c>
      <c r="PA40" s="456">
        <f>IFERROR(MATCH(PB$33,Sheep!$R$327:$R$334,1),0)</f>
        <v>7</v>
      </c>
      <c r="PB40" s="456">
        <f>IFERROR(MATCH(PC$33,Sheep!$R$327:$R$334,1),0)</f>
        <v>7</v>
      </c>
      <c r="PC40" s="456">
        <f>IFERROR(MATCH(PD$33,Sheep!$R$327:$R$334,1),0)</f>
        <v>7</v>
      </c>
      <c r="PD40" s="456">
        <f>IFERROR(MATCH(PE$33,Sheep!$R$327:$R$334,1),0)</f>
        <v>7</v>
      </c>
      <c r="PE40" s="456">
        <f>IFERROR(MATCH(PF$33,Sheep!$R$327:$R$334,1),0)</f>
        <v>7</v>
      </c>
      <c r="PF40" s="456">
        <f>IFERROR(MATCH(PG$33,Sheep!$R$327:$R$334,1),0)</f>
        <v>7</v>
      </c>
      <c r="PG40" s="456">
        <f>IFERROR(MATCH(PH$33,Sheep!$R$327:$R$334,1),0)</f>
        <v>7</v>
      </c>
      <c r="PH40" s="456">
        <f>IFERROR(MATCH(PI$33,Sheep!$R$327:$R$334,1),0)</f>
        <v>7</v>
      </c>
      <c r="PI40" s="456">
        <f>IFERROR(MATCH(PJ$33,Sheep!$R$327:$R$334,1),0)</f>
        <v>7</v>
      </c>
      <c r="PJ40" s="456">
        <f>IFERROR(MATCH(PK$33,Sheep!$R$327:$R$334,1),0)</f>
        <v>7</v>
      </c>
      <c r="PK40" s="456">
        <f>IFERROR(MATCH(PL$33,Sheep!$R$327:$R$334,1),0)</f>
        <v>7</v>
      </c>
      <c r="PL40" s="456">
        <f>IFERROR(MATCH(PM$33,Sheep!$R$327:$R$334,1),0)</f>
        <v>7</v>
      </c>
      <c r="PM40" s="456">
        <f>IFERROR(MATCH(PN$33,Sheep!$R$327:$R$334,1),0)</f>
        <v>7</v>
      </c>
      <c r="PN40" s="456">
        <f>IFERROR(MATCH(PO$33,Sheep!$R$327:$R$334,1),0)</f>
        <v>7</v>
      </c>
      <c r="PO40" s="456">
        <f>IFERROR(MATCH(PP$33,Sheep!$R$327:$R$334,1),0)</f>
        <v>7</v>
      </c>
      <c r="PP40" s="456">
        <f>IFERROR(MATCH(PQ$33,Sheep!$R$327:$R$334,1),0)</f>
        <v>7</v>
      </c>
      <c r="PQ40" s="456">
        <f>IFERROR(MATCH(PR$33,Sheep!$R$327:$R$334,1),0)</f>
        <v>7</v>
      </c>
      <c r="PR40" s="456">
        <f>IFERROR(MATCH(PS$33,Sheep!$R$327:$R$334,1),0)</f>
        <v>8</v>
      </c>
      <c r="PS40" s="456">
        <f>IFERROR(MATCH(PT$33,Sheep!$R$327:$R$334,1),0)</f>
        <v>8</v>
      </c>
      <c r="PT40" s="456">
        <f>IFERROR(MATCH(PU$33,Sheep!$R$327:$R$334,1),0)</f>
        <v>8</v>
      </c>
      <c r="PU40" s="456">
        <f>IFERROR(MATCH(PV$33,Sheep!$R$327:$R$334,1),0)</f>
        <v>8</v>
      </c>
      <c r="PV40" s="456">
        <f>IFERROR(MATCH(PW$33,Sheep!$R$327:$R$334,1),0)</f>
        <v>8</v>
      </c>
      <c r="PW40" s="456">
        <f>IFERROR(MATCH(PX$33,Sheep!$R$327:$R$334,1),0)</f>
        <v>8</v>
      </c>
      <c r="PX40" s="456">
        <f>IFERROR(MATCH(PY$33,Sheep!$R$327:$R$334,1),0)</f>
        <v>8</v>
      </c>
      <c r="PY40" s="456">
        <f>IFERROR(MATCH(PZ$33,Sheep!$R$327:$R$334,1),0)</f>
        <v>8</v>
      </c>
      <c r="PZ40" s="456">
        <f>IFERROR(MATCH(QA$33,Sheep!$R$327:$R$334,1),0)</f>
        <v>8</v>
      </c>
      <c r="QA40" s="456">
        <f>IFERROR(MATCH(QB$33,Sheep!$R$327:$R$334,1),0)</f>
        <v>8</v>
      </c>
      <c r="QB40" s="456">
        <f>IFERROR(MATCH(QC$33,Sheep!$R$327:$R$334,1),0)</f>
        <v>8</v>
      </c>
      <c r="QC40" s="456">
        <f>IFERROR(MATCH(QD$33,Sheep!$R$327:$R$334,1),0)</f>
        <v>8</v>
      </c>
      <c r="QD40" s="456">
        <f>IFERROR(MATCH(QE$33,Sheep!$R$327:$R$334,1),0)</f>
        <v>8</v>
      </c>
      <c r="QE40" s="456">
        <f>IFERROR(MATCH(QF$33,Sheep!$R$327:$R$334,1),0)</f>
        <v>8</v>
      </c>
      <c r="QF40" s="456">
        <f>IFERROR(MATCH(QG$33,Sheep!$R$327:$R$334,1),0)</f>
        <v>8</v>
      </c>
      <c r="QG40" s="456">
        <f>IFERROR(MATCH(QH$33,Sheep!$R$327:$R$334,1),0)</f>
        <v>8</v>
      </c>
      <c r="QH40" s="456">
        <f>IFERROR(MATCH(QI$33,Sheep!$R$327:$R$334,1),0)</f>
        <v>8</v>
      </c>
      <c r="QI40" s="456">
        <f>IFERROR(MATCH(QJ$33,Sheep!$R$327:$R$334,1),0)</f>
        <v>8</v>
      </c>
      <c r="QJ40" s="456">
        <f>IFERROR(MATCH(QK$33,Sheep!$R$327:$R$334,1),0)</f>
        <v>8</v>
      </c>
      <c r="QK40" s="456">
        <f>IFERROR(MATCH(QL$33,Sheep!$R$327:$R$334,1),0)</f>
        <v>8</v>
      </c>
      <c r="QL40" s="456">
        <f>IFERROR(MATCH(QM$33,Sheep!$R$327:$R$334,1),0)</f>
        <v>8</v>
      </c>
      <c r="QM40" s="456">
        <f>IFERROR(MATCH(QN$33,Sheep!$R$327:$R$334,1),0)</f>
        <v>8</v>
      </c>
      <c r="QN40" s="456">
        <f>IFERROR(MATCH(QO$33,Sheep!$R$327:$R$334,1),0)</f>
        <v>8</v>
      </c>
      <c r="QO40" s="456">
        <f>IFERROR(MATCH(QP$33,Sheep!$R$327:$R$334,1),0)</f>
        <v>8</v>
      </c>
      <c r="QP40" s="456">
        <f>IFERROR(MATCH(QQ$33,Sheep!$R$327:$R$334,1),0)</f>
        <v>8</v>
      </c>
      <c r="QQ40" s="456">
        <f>IFERROR(MATCH(QR$33,Sheep!$R$327:$R$334,1),0)</f>
        <v>8</v>
      </c>
      <c r="QR40" s="456">
        <f>IFERROR(MATCH(QS$33,Sheep!$R$327:$R$334,1),0)</f>
        <v>8</v>
      </c>
      <c r="QS40" s="456">
        <f>IFERROR(MATCH(QT$33,Sheep!$R$327:$R$334,1),0)</f>
        <v>8</v>
      </c>
      <c r="QT40" s="456">
        <f>IFERROR(MATCH(QU$33,Sheep!$R$327:$R$334,1),0)</f>
        <v>8</v>
      </c>
      <c r="QU40" s="456">
        <f>IFERROR(MATCH(QV$33,Sheep!$R$327:$R$334,1),0)</f>
        <v>8</v>
      </c>
      <c r="QV40" s="456">
        <f>IFERROR(MATCH(QW$33,Sheep!$R$327:$R$334,1),0)</f>
        <v>8</v>
      </c>
      <c r="QW40" s="456">
        <f>IFERROR(MATCH(QX$33,Sheep!$R$327:$R$334,1),0)</f>
        <v>8</v>
      </c>
      <c r="QX40" s="456">
        <f>IFERROR(MATCH(QY$33,Sheep!$R$327:$R$334,1),0)</f>
        <v>8</v>
      </c>
      <c r="QY40" s="456">
        <f>IFERROR(MATCH(QZ$33,Sheep!$R$327:$R$334,1),0)</f>
        <v>8</v>
      </c>
      <c r="QZ40" s="456">
        <f>IFERROR(MATCH(RA$33,Sheep!$R$327:$R$334,1),0)</f>
        <v>8</v>
      </c>
      <c r="RA40" s="456">
        <f>IFERROR(MATCH(RB$33,Sheep!$R$327:$R$334,1),0)</f>
        <v>8</v>
      </c>
      <c r="RB40" s="456">
        <f>IFERROR(MATCH(RC$33,Sheep!$R$327:$R$334,1),0)</f>
        <v>8</v>
      </c>
      <c r="RC40" s="456">
        <f>IFERROR(MATCH(RD$33,Sheep!$R$327:$R$334,1),0)</f>
        <v>8</v>
      </c>
      <c r="RD40" s="456">
        <f>IFERROR(MATCH(RE$33,Sheep!$R$327:$R$334,1),0)</f>
        <v>8</v>
      </c>
      <c r="RE40" s="456">
        <f>IFERROR(MATCH(RF$33,Sheep!$R$327:$R$334,1),0)</f>
        <v>8</v>
      </c>
      <c r="RF40" s="456">
        <f>IFERROR(MATCH(RG$33,Sheep!$R$327:$R$334,1),0)</f>
        <v>8</v>
      </c>
      <c r="RG40" s="456">
        <f>IFERROR(MATCH(RH$33,Sheep!$R$327:$R$334,1),0)</f>
        <v>8</v>
      </c>
      <c r="RH40" s="456">
        <f>IFERROR(MATCH(RI$33,Sheep!$R$327:$R$334,1),0)</f>
        <v>8</v>
      </c>
      <c r="RI40" s="456">
        <f>IFERROR(MATCH(RJ$33,Sheep!$R$327:$R$334,1),0)</f>
        <v>8</v>
      </c>
      <c r="RJ40" s="456">
        <f>IFERROR(MATCH(RK$33,Sheep!$R$327:$R$334,1),0)</f>
        <v>8</v>
      </c>
      <c r="RK40" s="456">
        <f>IFERROR(MATCH(RL$33,Sheep!$R$327:$R$334,1),0)</f>
        <v>8</v>
      </c>
      <c r="RL40" s="456">
        <f>IFERROR(MATCH(RM$33,Sheep!$R$327:$R$334,1),0)</f>
        <v>8</v>
      </c>
      <c r="RM40" s="456">
        <f>IFERROR(MATCH(RN$33,Sheep!$R$327:$R$334,1),0)</f>
        <v>8</v>
      </c>
      <c r="RN40" s="456">
        <f>IFERROR(MATCH(RO$33,Sheep!$R$327:$R$334,1),0)</f>
        <v>8</v>
      </c>
      <c r="RO40" s="456">
        <f>IFERROR(MATCH(RP$33,Sheep!$R$327:$R$334,1),0)</f>
        <v>8</v>
      </c>
      <c r="RP40" s="456">
        <f>IFERROR(MATCH(RQ$33,Sheep!$R$327:$R$334,1),0)</f>
        <v>8</v>
      </c>
      <c r="RQ40" s="456">
        <f>IFERROR(MATCH(RR$33,Sheep!$R$327:$R$334,1),0)</f>
        <v>8</v>
      </c>
      <c r="RR40" s="456">
        <f>IFERROR(MATCH(RS$33,Sheep!$R$327:$R$334,1),0)</f>
        <v>8</v>
      </c>
      <c r="RS40" s="456">
        <f>IFERROR(MATCH(RT$33,Sheep!$R$327:$R$334,1),0)</f>
        <v>8</v>
      </c>
      <c r="RT40" s="456">
        <f>IFERROR(MATCH(RU$33,Sheep!$R$327:$R$334,1),0)</f>
        <v>8</v>
      </c>
      <c r="RU40" s="456">
        <f>IFERROR(MATCH(RV$33,Sheep!$R$327:$R$334,1),0)</f>
        <v>8</v>
      </c>
      <c r="RV40" s="456">
        <f>IFERROR(MATCH(RW$33,Sheep!$R$327:$R$334,1),0)</f>
        <v>8</v>
      </c>
      <c r="RW40" s="456">
        <f>IFERROR(MATCH(RX$33,Sheep!$R$327:$R$334,1),0)</f>
        <v>8</v>
      </c>
      <c r="RX40" s="456">
        <f>IFERROR(MATCH(RY$33,Sheep!$R$327:$R$334,1),0)</f>
        <v>8</v>
      </c>
      <c r="RY40" s="456">
        <f>IFERROR(MATCH(RZ$33,Sheep!$R$327:$R$334,1),0)</f>
        <v>8</v>
      </c>
      <c r="RZ40" s="456">
        <f>IFERROR(MATCH(SA$33,Sheep!$R$327:$R$334,1),0)</f>
        <v>8</v>
      </c>
      <c r="SA40" s="456">
        <f>IFERROR(MATCH(SB$33,Sheep!$R$327:$R$334,1),0)</f>
        <v>8</v>
      </c>
      <c r="SB40" s="456">
        <f>IFERROR(MATCH(SC$33,Sheep!$R$327:$R$334,1),0)</f>
        <v>8</v>
      </c>
      <c r="SC40" s="456">
        <f>IFERROR(MATCH(SD$33,Sheep!$R$327:$R$334,1),0)</f>
        <v>8</v>
      </c>
      <c r="SD40" s="456">
        <f>IFERROR(MATCH(SE$33,Sheep!$R$327:$R$334,1),0)</f>
        <v>8</v>
      </c>
      <c r="SE40" s="456">
        <f>IFERROR(MATCH(SF$33,Sheep!$R$327:$R$334,1),0)</f>
        <v>8</v>
      </c>
      <c r="SF40" s="456">
        <f>IFERROR(MATCH(SG$33,Sheep!$R$327:$R$334,1),0)</f>
        <v>8</v>
      </c>
      <c r="SG40" s="456">
        <f>IFERROR(MATCH(SH$33,Sheep!$R$327:$R$334,1),0)</f>
        <v>8</v>
      </c>
      <c r="SH40" s="456">
        <f>IFERROR(MATCH(SI$33,Sheep!$R$327:$R$334,1),0)</f>
        <v>8</v>
      </c>
      <c r="SI40" s="456">
        <f>IFERROR(MATCH(SJ$33,Sheep!$R$327:$R$334,1),0)</f>
        <v>0</v>
      </c>
      <c r="SJ40" s="260"/>
      <c r="SK40" s="262"/>
      <c r="SL40" s="250"/>
      <c r="SM40" s="250"/>
      <c r="SN40" s="250"/>
    </row>
    <row r="41" spans="1:508" hidden="1" outlineLevel="3" x14ac:dyDescent="0.25">
      <c r="A41" s="250"/>
      <c r="B41" s="259"/>
      <c r="C41" s="444">
        <f>INT($C$29)+3</f>
        <v>4</v>
      </c>
      <c r="D41" s="260"/>
      <c r="E41" s="330"/>
      <c r="F41" s="330"/>
      <c r="G41" s="260"/>
      <c r="H41" s="274"/>
      <c r="I41" s="274"/>
      <c r="J41" s="455" t="s">
        <v>701</v>
      </c>
      <c r="K41" s="493">
        <f>IFERROR(INDEX(Sheep!$R$327:$R$334,K40,1),0)</f>
        <v>0</v>
      </c>
      <c r="L41" s="493">
        <f>IFERROR(INDEX(Sheep!$R$327:$R$334,L40,1),0)</f>
        <v>0</v>
      </c>
      <c r="M41" s="493">
        <f>IFERROR(INDEX(Sheep!$R$327:$R$334,M40,1),0)</f>
        <v>0</v>
      </c>
      <c r="N41" s="493">
        <f>IFERROR(INDEX(Sheep!$R$327:$R$334,N40,1),0)</f>
        <v>0</v>
      </c>
      <c r="O41" s="493">
        <f>IFERROR(INDEX(Sheep!$R$327:$R$334,O40,1),0)</f>
        <v>0</v>
      </c>
      <c r="P41" s="493">
        <f>IFERROR(INDEX(Sheep!$R$327:$R$334,P40,1),0)</f>
        <v>0</v>
      </c>
      <c r="Q41" s="493">
        <f>IFERROR(INDEX(Sheep!$R$327:$R$334,Q40,1),0)</f>
        <v>0</v>
      </c>
      <c r="R41" s="493">
        <f>IFERROR(INDEX(Sheep!$R$327:$R$334,R40,1),0)</f>
        <v>0</v>
      </c>
      <c r="S41" s="493">
        <f>IFERROR(INDEX(Sheep!$R$327:$R$334,S40,1),0)</f>
        <v>0</v>
      </c>
      <c r="T41" s="493">
        <f>IFERROR(INDEX(Sheep!$R$327:$R$334,T40,1),0)</f>
        <v>0</v>
      </c>
      <c r="U41" s="493">
        <f>IFERROR(INDEX(Sheep!$R$327:$R$334,U40,1),0)</f>
        <v>0</v>
      </c>
      <c r="V41" s="493">
        <f>IFERROR(INDEX(Sheep!$R$327:$R$334,V40,1),0)</f>
        <v>0</v>
      </c>
      <c r="W41" s="493">
        <f>IFERROR(INDEX(Sheep!$R$327:$R$334,W40,1),0)</f>
        <v>0</v>
      </c>
      <c r="X41" s="493">
        <f>IFERROR(INDEX(Sheep!$R$327:$R$334,X40,1),0)</f>
        <v>0</v>
      </c>
      <c r="Y41" s="493">
        <f>IFERROR(INDEX(Sheep!$R$327:$R$334,Y40,1),0)</f>
        <v>0</v>
      </c>
      <c r="Z41" s="493">
        <f>IFERROR(INDEX(Sheep!$R$327:$R$334,Z40,1),0)</f>
        <v>0</v>
      </c>
      <c r="AA41" s="493">
        <f>IFERROR(INDEX(Sheep!$R$327:$R$334,AA40,1),0)</f>
        <v>0</v>
      </c>
      <c r="AB41" s="493">
        <f>IFERROR(INDEX(Sheep!$R$327:$R$334,AB40,1),0)</f>
        <v>0</v>
      </c>
      <c r="AC41" s="493">
        <f>IFERROR(INDEX(Sheep!$R$327:$R$334,AC40,1),0)</f>
        <v>0</v>
      </c>
      <c r="AD41" s="493">
        <f>IFERROR(INDEX(Sheep!$R$327:$R$334,AD40,1),0)</f>
        <v>0</v>
      </c>
      <c r="AE41" s="493">
        <f>IFERROR(INDEX(Sheep!$R$327:$R$334,AE40,1),0)</f>
        <v>0</v>
      </c>
      <c r="AF41" s="493">
        <f>IFERROR(INDEX(Sheep!$R$327:$R$334,AF40,1),0)</f>
        <v>0</v>
      </c>
      <c r="AG41" s="493">
        <f>IFERROR(INDEX(Sheep!$R$327:$R$334,AG40,1),0)</f>
        <v>0</v>
      </c>
      <c r="AH41" s="493">
        <f>IFERROR(INDEX(Sheep!$R$327:$R$334,AH40,1),0)</f>
        <v>0</v>
      </c>
      <c r="AI41" s="493">
        <f>IFERROR(INDEX(Sheep!$R$327:$R$334,AI40,1),0)</f>
        <v>0</v>
      </c>
      <c r="AJ41" s="493">
        <f>IFERROR(INDEX(Sheep!$R$327:$R$334,AJ40,1),0)</f>
        <v>0</v>
      </c>
      <c r="AK41" s="493">
        <f>IFERROR(INDEX(Sheep!$R$327:$R$334,AK40,1),0)</f>
        <v>0</v>
      </c>
      <c r="AL41" s="493">
        <f>IFERROR(INDEX(Sheep!$R$327:$R$334,AL40,1),0)</f>
        <v>0</v>
      </c>
      <c r="AM41" s="493">
        <f>IFERROR(INDEX(Sheep!$R$327:$R$334,AM40,1),0)</f>
        <v>0</v>
      </c>
      <c r="AN41" s="493">
        <f>IFERROR(INDEX(Sheep!$R$327:$R$334,AN40,1),0)</f>
        <v>0</v>
      </c>
      <c r="AO41" s="493">
        <f>IFERROR(INDEX(Sheep!$R$327:$R$334,AO40,1),0)</f>
        <v>0</v>
      </c>
      <c r="AP41" s="493">
        <f>IFERROR(INDEX(Sheep!$R$327:$R$334,AP40,1),0)</f>
        <v>0</v>
      </c>
      <c r="AQ41" s="493">
        <f>IFERROR(INDEX(Sheep!$R$327:$R$334,AQ40,1),0)</f>
        <v>0</v>
      </c>
      <c r="AR41" s="493">
        <f>IFERROR(INDEX(Sheep!$R$327:$R$334,AR40,1),0)</f>
        <v>0</v>
      </c>
      <c r="AS41" s="493">
        <f>IFERROR(INDEX(Sheep!$R$327:$R$334,AS40,1),0)</f>
        <v>0</v>
      </c>
      <c r="AT41" s="493">
        <f>IFERROR(INDEX(Sheep!$R$327:$R$334,AT40,1),0)</f>
        <v>0</v>
      </c>
      <c r="AU41" s="493">
        <f>IFERROR(INDEX(Sheep!$R$327:$R$334,AU40,1),0)</f>
        <v>0</v>
      </c>
      <c r="AV41" s="493">
        <f>IFERROR(INDEX(Sheep!$R$327:$R$334,AV40,1),0)</f>
        <v>0</v>
      </c>
      <c r="AW41" s="493">
        <f>IFERROR(INDEX(Sheep!$R$327:$R$334,AW40,1),0)</f>
        <v>0</v>
      </c>
      <c r="AX41" s="493">
        <f>IFERROR(INDEX(Sheep!$R$327:$R$334,AX40,1),0)</f>
        <v>0</v>
      </c>
      <c r="AY41" s="493">
        <f>IFERROR(INDEX(Sheep!$R$327:$R$334,AY40,1),0)</f>
        <v>0</v>
      </c>
      <c r="AZ41" s="493">
        <f>IFERROR(INDEX(Sheep!$R$327:$R$334,AZ40,1),0)</f>
        <v>0</v>
      </c>
      <c r="BA41" s="493">
        <f>IFERROR(INDEX(Sheep!$R$327:$R$334,BA40,1),0)</f>
        <v>0</v>
      </c>
      <c r="BB41" s="493">
        <f>IFERROR(INDEX(Sheep!$R$327:$R$334,BB40,1),0)</f>
        <v>0</v>
      </c>
      <c r="BC41" s="493">
        <f>IFERROR(INDEX(Sheep!$R$327:$R$334,BC40,1),0)</f>
        <v>0</v>
      </c>
      <c r="BD41" s="493">
        <f>IFERROR(INDEX(Sheep!$R$327:$R$334,BD40,1),0)</f>
        <v>0</v>
      </c>
      <c r="BE41" s="493">
        <f>IFERROR(INDEX(Sheep!$R$327:$R$334,BE40,1),0)</f>
        <v>0</v>
      </c>
      <c r="BF41" s="493">
        <f>IFERROR(INDEX(Sheep!$R$327:$R$334,BF40,1),0)</f>
        <v>0</v>
      </c>
      <c r="BG41" s="493">
        <f>IFERROR(INDEX(Sheep!$R$327:$R$334,BG40,1),0)</f>
        <v>0</v>
      </c>
      <c r="BH41" s="493">
        <f>IFERROR(INDEX(Sheep!$R$327:$R$334,BH40,1),0)</f>
        <v>0</v>
      </c>
      <c r="BI41" s="493">
        <f>IFERROR(INDEX(Sheep!$R$327:$R$334,BI40,1),0)</f>
        <v>0</v>
      </c>
      <c r="BJ41" s="493">
        <f>IFERROR(INDEX(Sheep!$R$327:$R$334,BJ40,1),0)</f>
        <v>0</v>
      </c>
      <c r="BK41" s="493">
        <f>IFERROR(INDEX(Sheep!$R$327:$R$334,BK40,1),0)</f>
        <v>0</v>
      </c>
      <c r="BL41" s="493">
        <f>IFERROR(INDEX(Sheep!$R$327:$R$334,BL40,1),0)</f>
        <v>0</v>
      </c>
      <c r="BM41" s="493">
        <f>IFERROR(INDEX(Sheep!$R$327:$R$334,BM40,1),0)</f>
        <v>0</v>
      </c>
      <c r="BN41" s="493">
        <f>IFERROR(INDEX(Sheep!$R$327:$R$334,BN40,1),0)</f>
        <v>0</v>
      </c>
      <c r="BO41" s="493">
        <f>IFERROR(INDEX(Sheep!$R$327:$R$334,BO40,1),0)</f>
        <v>0</v>
      </c>
      <c r="BP41" s="493">
        <f>IFERROR(INDEX(Sheep!$R$327:$R$334,BP40,1),0)</f>
        <v>0</v>
      </c>
      <c r="BQ41" s="493">
        <f>IFERROR(INDEX(Sheep!$R$327:$R$334,BQ40,1),0)</f>
        <v>0</v>
      </c>
      <c r="BR41" s="493">
        <f>IFERROR(INDEX(Sheep!$R$327:$R$334,BR40,1),0)</f>
        <v>43885</v>
      </c>
      <c r="BS41" s="493">
        <f>IFERROR(INDEX(Sheep!$R$327:$R$334,BS40,1),0)</f>
        <v>43885</v>
      </c>
      <c r="BT41" s="493">
        <f>IFERROR(INDEX(Sheep!$R$327:$R$334,BT40,1),0)</f>
        <v>43885</v>
      </c>
      <c r="BU41" s="493">
        <f>IFERROR(INDEX(Sheep!$R$327:$R$334,BU40,1),0)</f>
        <v>43885</v>
      </c>
      <c r="BV41" s="493">
        <f>IFERROR(INDEX(Sheep!$R$327:$R$334,BV40,1),0)</f>
        <v>43885</v>
      </c>
      <c r="BW41" s="493">
        <f>IFERROR(INDEX(Sheep!$R$327:$R$334,BW40,1),0)</f>
        <v>43885</v>
      </c>
      <c r="BX41" s="493">
        <f>IFERROR(INDEX(Sheep!$R$327:$R$334,BX40,1),0)</f>
        <v>43885</v>
      </c>
      <c r="BY41" s="493">
        <f>IFERROR(INDEX(Sheep!$R$327:$R$334,BY40,1),0)</f>
        <v>43885</v>
      </c>
      <c r="BZ41" s="493">
        <f>IFERROR(INDEX(Sheep!$R$327:$R$334,BZ40,1),0)</f>
        <v>43885</v>
      </c>
      <c r="CA41" s="493">
        <f>IFERROR(INDEX(Sheep!$R$327:$R$334,CA40,1),0)</f>
        <v>43885</v>
      </c>
      <c r="CB41" s="493">
        <f>IFERROR(INDEX(Sheep!$R$327:$R$334,CB40,1),0)</f>
        <v>43885</v>
      </c>
      <c r="CC41" s="493">
        <f>IFERROR(INDEX(Sheep!$R$327:$R$334,CC40,1),0)</f>
        <v>43885</v>
      </c>
      <c r="CD41" s="493">
        <f>IFERROR(INDEX(Sheep!$R$327:$R$334,CD40,1),0)</f>
        <v>43885</v>
      </c>
      <c r="CE41" s="493">
        <f>IFERROR(INDEX(Sheep!$R$327:$R$334,CE40,1),0)</f>
        <v>43885</v>
      </c>
      <c r="CF41" s="493">
        <f>IFERROR(INDEX(Sheep!$R$327:$R$334,CF40,1),0)</f>
        <v>43885</v>
      </c>
      <c r="CG41" s="493">
        <f>IFERROR(INDEX(Sheep!$R$327:$R$334,CG40,1),0)</f>
        <v>43885</v>
      </c>
      <c r="CH41" s="493">
        <f>IFERROR(INDEX(Sheep!$R$327:$R$334,CH40,1),0)</f>
        <v>43885</v>
      </c>
      <c r="CI41" s="493">
        <f>IFERROR(INDEX(Sheep!$R$327:$R$334,CI40,1),0)</f>
        <v>43885</v>
      </c>
      <c r="CJ41" s="493">
        <f>IFERROR(INDEX(Sheep!$R$327:$R$334,CJ40,1),0)</f>
        <v>43885</v>
      </c>
      <c r="CK41" s="493">
        <f>IFERROR(INDEX(Sheep!$R$327:$R$334,CK40,1),0)</f>
        <v>43885</v>
      </c>
      <c r="CL41" s="493">
        <f>IFERROR(INDEX(Sheep!$R$327:$R$334,CL40,1),0)</f>
        <v>43885</v>
      </c>
      <c r="CM41" s="493">
        <f>IFERROR(INDEX(Sheep!$R$327:$R$334,CM40,1),0)</f>
        <v>43885</v>
      </c>
      <c r="CN41" s="493">
        <f>IFERROR(INDEX(Sheep!$R$327:$R$334,CN40,1),0)</f>
        <v>43885</v>
      </c>
      <c r="CO41" s="493">
        <f>IFERROR(INDEX(Sheep!$R$327:$R$334,CO40,1),0)</f>
        <v>43885</v>
      </c>
      <c r="CP41" s="493">
        <f>IFERROR(INDEX(Sheep!$R$327:$R$334,CP40,1),0)</f>
        <v>43885</v>
      </c>
      <c r="CQ41" s="493">
        <f>IFERROR(INDEX(Sheep!$R$327:$R$334,CQ40,1),0)</f>
        <v>43885</v>
      </c>
      <c r="CR41" s="493">
        <f>IFERROR(INDEX(Sheep!$R$327:$R$334,CR40,1),0)</f>
        <v>43885</v>
      </c>
      <c r="CS41" s="493">
        <f>IFERROR(INDEX(Sheep!$R$327:$R$334,CS40,1),0)</f>
        <v>43885</v>
      </c>
      <c r="CT41" s="493">
        <f>IFERROR(INDEX(Sheep!$R$327:$R$334,CT40,1),0)</f>
        <v>43885</v>
      </c>
      <c r="CU41" s="493">
        <f>IFERROR(INDEX(Sheep!$R$327:$R$334,CU40,1),0)</f>
        <v>43885</v>
      </c>
      <c r="CV41" s="493">
        <f>IFERROR(INDEX(Sheep!$R$327:$R$334,CV40,1),0)</f>
        <v>43885</v>
      </c>
      <c r="CW41" s="493">
        <f>IFERROR(INDEX(Sheep!$R$327:$R$334,CW40,1),0)</f>
        <v>43885</v>
      </c>
      <c r="CX41" s="493">
        <f>IFERROR(INDEX(Sheep!$R$327:$R$334,CX40,1),0)</f>
        <v>43885</v>
      </c>
      <c r="CY41" s="493">
        <f>IFERROR(INDEX(Sheep!$R$327:$R$334,CY40,1),0)</f>
        <v>43885</v>
      </c>
      <c r="CZ41" s="493">
        <f>IFERROR(INDEX(Sheep!$R$327:$R$334,CZ40,1),0)</f>
        <v>43885</v>
      </c>
      <c r="DA41" s="493">
        <f>IFERROR(INDEX(Sheep!$R$327:$R$334,DA40,1),0)</f>
        <v>43885</v>
      </c>
      <c r="DB41" s="493">
        <f>IFERROR(INDEX(Sheep!$R$327:$R$334,DB40,1),0)</f>
        <v>43885</v>
      </c>
      <c r="DC41" s="493">
        <f>IFERROR(INDEX(Sheep!$R$327:$R$334,DC40,1),0)</f>
        <v>43885</v>
      </c>
      <c r="DD41" s="493">
        <f>IFERROR(INDEX(Sheep!$R$327:$R$334,DD40,1),0)</f>
        <v>43885</v>
      </c>
      <c r="DE41" s="493">
        <f>IFERROR(INDEX(Sheep!$R$327:$R$334,DE40,1),0)</f>
        <v>43885</v>
      </c>
      <c r="DF41" s="493">
        <f>IFERROR(INDEX(Sheep!$R$327:$R$334,DF40,1),0)</f>
        <v>43885</v>
      </c>
      <c r="DG41" s="493">
        <f>IFERROR(INDEX(Sheep!$R$327:$R$334,DG40,1),0)</f>
        <v>43885</v>
      </c>
      <c r="DH41" s="493">
        <f>IFERROR(INDEX(Sheep!$R$327:$R$334,DH40,1),0)</f>
        <v>43885</v>
      </c>
      <c r="DI41" s="493">
        <f>IFERROR(INDEX(Sheep!$R$327:$R$334,DI40,1),0)</f>
        <v>43885</v>
      </c>
      <c r="DJ41" s="493">
        <f>IFERROR(INDEX(Sheep!$R$327:$R$334,DJ40,1),0)</f>
        <v>43885</v>
      </c>
      <c r="DK41" s="493">
        <f>IFERROR(INDEX(Sheep!$R$327:$R$334,DK40,1),0)</f>
        <v>43885</v>
      </c>
      <c r="DL41" s="493">
        <f>IFERROR(INDEX(Sheep!$R$327:$R$334,DL40,1),0)</f>
        <v>43885</v>
      </c>
      <c r="DM41" s="493">
        <f>IFERROR(INDEX(Sheep!$R$327:$R$334,DM40,1),0)</f>
        <v>43885</v>
      </c>
      <c r="DN41" s="493">
        <f>IFERROR(INDEX(Sheep!$R$327:$R$334,DN40,1),0)</f>
        <v>43885</v>
      </c>
      <c r="DO41" s="493">
        <f>IFERROR(INDEX(Sheep!$R$327:$R$334,DO40,1),0)</f>
        <v>43885</v>
      </c>
      <c r="DP41" s="493">
        <f>IFERROR(INDEX(Sheep!$R$327:$R$334,DP40,1),0)</f>
        <v>43885</v>
      </c>
      <c r="DQ41" s="493">
        <f>IFERROR(INDEX(Sheep!$R$327:$R$334,DQ40,1),0)</f>
        <v>43885</v>
      </c>
      <c r="DR41" s="493">
        <f>IFERROR(INDEX(Sheep!$R$327:$R$334,DR40,1),0)</f>
        <v>44250</v>
      </c>
      <c r="DS41" s="493">
        <f>IFERROR(INDEX(Sheep!$R$327:$R$334,DS40,1),0)</f>
        <v>44250</v>
      </c>
      <c r="DT41" s="493">
        <f>IFERROR(INDEX(Sheep!$R$327:$R$334,DT40,1),0)</f>
        <v>44250</v>
      </c>
      <c r="DU41" s="493">
        <f>IFERROR(INDEX(Sheep!$R$327:$R$334,DU40,1),0)</f>
        <v>44250</v>
      </c>
      <c r="DV41" s="493">
        <f>IFERROR(INDEX(Sheep!$R$327:$R$334,DV40,1),0)</f>
        <v>44250</v>
      </c>
      <c r="DW41" s="493">
        <f>IFERROR(INDEX(Sheep!$R$327:$R$334,DW40,1),0)</f>
        <v>44250</v>
      </c>
      <c r="DX41" s="493">
        <f>IFERROR(INDEX(Sheep!$R$327:$R$334,DX40,1),0)</f>
        <v>44250</v>
      </c>
      <c r="DY41" s="493">
        <f>IFERROR(INDEX(Sheep!$R$327:$R$334,DY40,1),0)</f>
        <v>44250</v>
      </c>
      <c r="DZ41" s="493">
        <f>IFERROR(INDEX(Sheep!$R$327:$R$334,DZ40,1),0)</f>
        <v>44250</v>
      </c>
      <c r="EA41" s="493">
        <f>IFERROR(INDEX(Sheep!$R$327:$R$334,EA40,1),0)</f>
        <v>44250</v>
      </c>
      <c r="EB41" s="493">
        <f>IFERROR(INDEX(Sheep!$R$327:$R$334,EB40,1),0)</f>
        <v>44250</v>
      </c>
      <c r="EC41" s="493">
        <f>IFERROR(INDEX(Sheep!$R$327:$R$334,EC40,1),0)</f>
        <v>44250</v>
      </c>
      <c r="ED41" s="493">
        <f>IFERROR(INDEX(Sheep!$R$327:$R$334,ED40,1),0)</f>
        <v>44250</v>
      </c>
      <c r="EE41" s="493">
        <f>IFERROR(INDEX(Sheep!$R$327:$R$334,EE40,1),0)</f>
        <v>44250</v>
      </c>
      <c r="EF41" s="493">
        <f>IFERROR(INDEX(Sheep!$R$327:$R$334,EF40,1),0)</f>
        <v>44250</v>
      </c>
      <c r="EG41" s="493">
        <f>IFERROR(INDEX(Sheep!$R$327:$R$334,EG40,1),0)</f>
        <v>44250</v>
      </c>
      <c r="EH41" s="493">
        <f>IFERROR(INDEX(Sheep!$R$327:$R$334,EH40,1),0)</f>
        <v>44250</v>
      </c>
      <c r="EI41" s="493">
        <f>IFERROR(INDEX(Sheep!$R$327:$R$334,EI40,1),0)</f>
        <v>44250</v>
      </c>
      <c r="EJ41" s="493">
        <f>IFERROR(INDEX(Sheep!$R$327:$R$334,EJ40,1),0)</f>
        <v>44250</v>
      </c>
      <c r="EK41" s="493">
        <f>IFERROR(INDEX(Sheep!$R$327:$R$334,EK40,1),0)</f>
        <v>44250</v>
      </c>
      <c r="EL41" s="493">
        <f>IFERROR(INDEX(Sheep!$R$327:$R$334,EL40,1),0)</f>
        <v>44250</v>
      </c>
      <c r="EM41" s="493">
        <f>IFERROR(INDEX(Sheep!$R$327:$R$334,EM40,1),0)</f>
        <v>44250</v>
      </c>
      <c r="EN41" s="493">
        <f>IFERROR(INDEX(Sheep!$R$327:$R$334,EN40,1),0)</f>
        <v>44250</v>
      </c>
      <c r="EO41" s="493">
        <f>IFERROR(INDEX(Sheep!$R$327:$R$334,EO40,1),0)</f>
        <v>44250</v>
      </c>
      <c r="EP41" s="493">
        <f>IFERROR(INDEX(Sheep!$R$327:$R$334,EP40,1),0)</f>
        <v>44250</v>
      </c>
      <c r="EQ41" s="493">
        <f>IFERROR(INDEX(Sheep!$R$327:$R$334,EQ40,1),0)</f>
        <v>44250</v>
      </c>
      <c r="ER41" s="493">
        <f>IFERROR(INDEX(Sheep!$R$327:$R$334,ER40,1),0)</f>
        <v>44250</v>
      </c>
      <c r="ES41" s="493">
        <f>IFERROR(INDEX(Sheep!$R$327:$R$334,ES40,1),0)</f>
        <v>44250</v>
      </c>
      <c r="ET41" s="493">
        <f>IFERROR(INDEX(Sheep!$R$327:$R$334,ET40,1),0)</f>
        <v>44250</v>
      </c>
      <c r="EU41" s="493">
        <f>IFERROR(INDEX(Sheep!$R$327:$R$334,EU40,1),0)</f>
        <v>44250</v>
      </c>
      <c r="EV41" s="493">
        <f>IFERROR(INDEX(Sheep!$R$327:$R$334,EV40,1),0)</f>
        <v>44250</v>
      </c>
      <c r="EW41" s="493">
        <f>IFERROR(INDEX(Sheep!$R$327:$R$334,EW40,1),0)</f>
        <v>44250</v>
      </c>
      <c r="EX41" s="493">
        <f>IFERROR(INDEX(Sheep!$R$327:$R$334,EX40,1),0)</f>
        <v>44250</v>
      </c>
      <c r="EY41" s="493">
        <f>IFERROR(INDEX(Sheep!$R$327:$R$334,EY40,1),0)</f>
        <v>44250</v>
      </c>
      <c r="EZ41" s="493">
        <f>IFERROR(INDEX(Sheep!$R$327:$R$334,EZ40,1),0)</f>
        <v>44250</v>
      </c>
      <c r="FA41" s="493">
        <f>IFERROR(INDEX(Sheep!$R$327:$R$334,FA40,1),0)</f>
        <v>44250</v>
      </c>
      <c r="FB41" s="493">
        <f>IFERROR(INDEX(Sheep!$R$327:$R$334,FB40,1),0)</f>
        <v>44250</v>
      </c>
      <c r="FC41" s="493">
        <f>IFERROR(INDEX(Sheep!$R$327:$R$334,FC40,1),0)</f>
        <v>44250</v>
      </c>
      <c r="FD41" s="493">
        <f>IFERROR(INDEX(Sheep!$R$327:$R$334,FD40,1),0)</f>
        <v>44250</v>
      </c>
      <c r="FE41" s="493">
        <f>IFERROR(INDEX(Sheep!$R$327:$R$334,FE40,1),0)</f>
        <v>44250</v>
      </c>
      <c r="FF41" s="493">
        <f>IFERROR(INDEX(Sheep!$R$327:$R$334,FF40,1),0)</f>
        <v>44250</v>
      </c>
      <c r="FG41" s="493">
        <f>IFERROR(INDEX(Sheep!$R$327:$R$334,FG40,1),0)</f>
        <v>44250</v>
      </c>
      <c r="FH41" s="493">
        <f>IFERROR(INDEX(Sheep!$R$327:$R$334,FH40,1),0)</f>
        <v>44250</v>
      </c>
      <c r="FI41" s="493">
        <f>IFERROR(INDEX(Sheep!$R$327:$R$334,FI40,1),0)</f>
        <v>44250</v>
      </c>
      <c r="FJ41" s="493">
        <f>IFERROR(INDEX(Sheep!$R$327:$R$334,FJ40,1),0)</f>
        <v>44250</v>
      </c>
      <c r="FK41" s="493">
        <f>IFERROR(INDEX(Sheep!$R$327:$R$334,FK40,1),0)</f>
        <v>44250</v>
      </c>
      <c r="FL41" s="493">
        <f>IFERROR(INDEX(Sheep!$R$327:$R$334,FL40,1),0)</f>
        <v>44250</v>
      </c>
      <c r="FM41" s="493">
        <f>IFERROR(INDEX(Sheep!$R$327:$R$334,FM40,1),0)</f>
        <v>44250</v>
      </c>
      <c r="FN41" s="493">
        <f>IFERROR(INDEX(Sheep!$R$327:$R$334,FN40,1),0)</f>
        <v>44250</v>
      </c>
      <c r="FO41" s="493">
        <f>IFERROR(INDEX(Sheep!$R$327:$R$334,FO40,1),0)</f>
        <v>44250</v>
      </c>
      <c r="FP41" s="493">
        <f>IFERROR(INDEX(Sheep!$R$327:$R$334,FP40,1),0)</f>
        <v>44250</v>
      </c>
      <c r="FQ41" s="493">
        <f>IFERROR(INDEX(Sheep!$R$327:$R$334,FQ40,1),0)</f>
        <v>44250</v>
      </c>
      <c r="FR41" s="493">
        <f>IFERROR(INDEX(Sheep!$R$327:$R$334,FR40,1),0)</f>
        <v>44615</v>
      </c>
      <c r="FS41" s="493">
        <f>IFERROR(INDEX(Sheep!$R$327:$R$334,FS40,1),0)</f>
        <v>44615</v>
      </c>
      <c r="FT41" s="493">
        <f>IFERROR(INDEX(Sheep!$R$327:$R$334,FT40,1),0)</f>
        <v>44615</v>
      </c>
      <c r="FU41" s="493">
        <f>IFERROR(INDEX(Sheep!$R$327:$R$334,FU40,1),0)</f>
        <v>44615</v>
      </c>
      <c r="FV41" s="493">
        <f>IFERROR(INDEX(Sheep!$R$327:$R$334,FV40,1),0)</f>
        <v>44615</v>
      </c>
      <c r="FW41" s="493">
        <f>IFERROR(INDEX(Sheep!$R$327:$R$334,FW40,1),0)</f>
        <v>44615</v>
      </c>
      <c r="FX41" s="493">
        <f>IFERROR(INDEX(Sheep!$R$327:$R$334,FX40,1),0)</f>
        <v>44615</v>
      </c>
      <c r="FY41" s="493">
        <f>IFERROR(INDEX(Sheep!$R$327:$R$334,FY40,1),0)</f>
        <v>44615</v>
      </c>
      <c r="FZ41" s="493">
        <f>IFERROR(INDEX(Sheep!$R$327:$R$334,FZ40,1),0)</f>
        <v>44615</v>
      </c>
      <c r="GA41" s="493">
        <f>IFERROR(INDEX(Sheep!$R$327:$R$334,GA40,1),0)</f>
        <v>44615</v>
      </c>
      <c r="GB41" s="493">
        <f>IFERROR(INDEX(Sheep!$R$327:$R$334,GB40,1),0)</f>
        <v>44615</v>
      </c>
      <c r="GC41" s="493">
        <f>IFERROR(INDEX(Sheep!$R$327:$R$334,GC40,1),0)</f>
        <v>44615</v>
      </c>
      <c r="GD41" s="493">
        <f>IFERROR(INDEX(Sheep!$R$327:$R$334,GD40,1),0)</f>
        <v>44615</v>
      </c>
      <c r="GE41" s="493">
        <f>IFERROR(INDEX(Sheep!$R$327:$R$334,GE40,1),0)</f>
        <v>44615</v>
      </c>
      <c r="GF41" s="493">
        <f>IFERROR(INDEX(Sheep!$R$327:$R$334,GF40,1),0)</f>
        <v>44615</v>
      </c>
      <c r="GG41" s="493">
        <f>IFERROR(INDEX(Sheep!$R$327:$R$334,GG40,1),0)</f>
        <v>44615</v>
      </c>
      <c r="GH41" s="493">
        <f>IFERROR(INDEX(Sheep!$R$327:$R$334,GH40,1),0)</f>
        <v>44615</v>
      </c>
      <c r="GI41" s="493">
        <f>IFERROR(INDEX(Sheep!$R$327:$R$334,GI40,1),0)</f>
        <v>44615</v>
      </c>
      <c r="GJ41" s="493">
        <f>IFERROR(INDEX(Sheep!$R$327:$R$334,GJ40,1),0)</f>
        <v>44615</v>
      </c>
      <c r="GK41" s="493">
        <f>IFERROR(INDEX(Sheep!$R$327:$R$334,GK40,1),0)</f>
        <v>44615</v>
      </c>
      <c r="GL41" s="493">
        <f>IFERROR(INDEX(Sheep!$R$327:$R$334,GL40,1),0)</f>
        <v>44615</v>
      </c>
      <c r="GM41" s="493">
        <f>IFERROR(INDEX(Sheep!$R$327:$R$334,GM40,1),0)</f>
        <v>44615</v>
      </c>
      <c r="GN41" s="493">
        <f>IFERROR(INDEX(Sheep!$R$327:$R$334,GN40,1),0)</f>
        <v>44615</v>
      </c>
      <c r="GO41" s="493">
        <f>IFERROR(INDEX(Sheep!$R$327:$R$334,GO40,1),0)</f>
        <v>44615</v>
      </c>
      <c r="GP41" s="493">
        <f>IFERROR(INDEX(Sheep!$R$327:$R$334,GP40,1),0)</f>
        <v>44615</v>
      </c>
      <c r="GQ41" s="493">
        <f>IFERROR(INDEX(Sheep!$R$327:$R$334,GQ40,1),0)</f>
        <v>44615</v>
      </c>
      <c r="GR41" s="493">
        <f>IFERROR(INDEX(Sheep!$R$327:$R$334,GR40,1),0)</f>
        <v>44615</v>
      </c>
      <c r="GS41" s="493">
        <f>IFERROR(INDEX(Sheep!$R$327:$R$334,GS40,1),0)</f>
        <v>44615</v>
      </c>
      <c r="GT41" s="493">
        <f>IFERROR(INDEX(Sheep!$R$327:$R$334,GT40,1),0)</f>
        <v>44615</v>
      </c>
      <c r="GU41" s="493">
        <f>IFERROR(INDEX(Sheep!$R$327:$R$334,GU40,1),0)</f>
        <v>44615</v>
      </c>
      <c r="GV41" s="493">
        <f>IFERROR(INDEX(Sheep!$R$327:$R$334,GV40,1),0)</f>
        <v>44615</v>
      </c>
      <c r="GW41" s="493">
        <f>IFERROR(INDEX(Sheep!$R$327:$R$334,GW40,1),0)</f>
        <v>44615</v>
      </c>
      <c r="GX41" s="493">
        <f>IFERROR(INDEX(Sheep!$R$327:$R$334,GX40,1),0)</f>
        <v>44615</v>
      </c>
      <c r="GY41" s="493">
        <f>IFERROR(INDEX(Sheep!$R$327:$R$334,GY40,1),0)</f>
        <v>44615</v>
      </c>
      <c r="GZ41" s="493">
        <f>IFERROR(INDEX(Sheep!$R$327:$R$334,GZ40,1),0)</f>
        <v>44615</v>
      </c>
      <c r="HA41" s="493">
        <f>IFERROR(INDEX(Sheep!$R$327:$R$334,HA40,1),0)</f>
        <v>44615</v>
      </c>
      <c r="HB41" s="493">
        <f>IFERROR(INDEX(Sheep!$R$327:$R$334,HB40,1),0)</f>
        <v>44615</v>
      </c>
      <c r="HC41" s="493">
        <f>IFERROR(INDEX(Sheep!$R$327:$R$334,HC40,1),0)</f>
        <v>44615</v>
      </c>
      <c r="HD41" s="493">
        <f>IFERROR(INDEX(Sheep!$R$327:$R$334,HD40,1),0)</f>
        <v>44615</v>
      </c>
      <c r="HE41" s="493">
        <f>IFERROR(INDEX(Sheep!$R$327:$R$334,HE40,1),0)</f>
        <v>44615</v>
      </c>
      <c r="HF41" s="493">
        <f>IFERROR(INDEX(Sheep!$R$327:$R$334,HF40,1),0)</f>
        <v>44615</v>
      </c>
      <c r="HG41" s="493">
        <f>IFERROR(INDEX(Sheep!$R$327:$R$334,HG40,1),0)</f>
        <v>44615</v>
      </c>
      <c r="HH41" s="493">
        <f>IFERROR(INDEX(Sheep!$R$327:$R$334,HH40,1),0)</f>
        <v>44615</v>
      </c>
      <c r="HI41" s="493">
        <f>IFERROR(INDEX(Sheep!$R$327:$R$334,HI40,1),0)</f>
        <v>44615</v>
      </c>
      <c r="HJ41" s="493">
        <f>IFERROR(INDEX(Sheep!$R$327:$R$334,HJ40,1),0)</f>
        <v>44615</v>
      </c>
      <c r="HK41" s="493">
        <f>IFERROR(INDEX(Sheep!$R$327:$R$334,HK40,1),0)</f>
        <v>44615</v>
      </c>
      <c r="HL41" s="493">
        <f>IFERROR(INDEX(Sheep!$R$327:$R$334,HL40,1),0)</f>
        <v>44615</v>
      </c>
      <c r="HM41" s="493">
        <f>IFERROR(INDEX(Sheep!$R$327:$R$334,HM40,1),0)</f>
        <v>44615</v>
      </c>
      <c r="HN41" s="493">
        <f>IFERROR(INDEX(Sheep!$R$327:$R$334,HN40,1),0)</f>
        <v>44615</v>
      </c>
      <c r="HO41" s="493">
        <f>IFERROR(INDEX(Sheep!$R$327:$R$334,HO40,1),0)</f>
        <v>44615</v>
      </c>
      <c r="HP41" s="493">
        <f>IFERROR(INDEX(Sheep!$R$327:$R$334,HP40,1),0)</f>
        <v>44615</v>
      </c>
      <c r="HQ41" s="493">
        <f>IFERROR(INDEX(Sheep!$R$327:$R$334,HQ40,1),0)</f>
        <v>44615</v>
      </c>
      <c r="HR41" s="493">
        <f>IFERROR(INDEX(Sheep!$R$327:$R$334,HR40,1),0)</f>
        <v>44980</v>
      </c>
      <c r="HS41" s="493">
        <f>IFERROR(INDEX(Sheep!$R$327:$R$334,HS40,1),0)</f>
        <v>44980</v>
      </c>
      <c r="HT41" s="493">
        <f>IFERROR(INDEX(Sheep!$R$327:$R$334,HT40,1),0)</f>
        <v>44980</v>
      </c>
      <c r="HU41" s="493">
        <f>IFERROR(INDEX(Sheep!$R$327:$R$334,HU40,1),0)</f>
        <v>44980</v>
      </c>
      <c r="HV41" s="493">
        <f>IFERROR(INDEX(Sheep!$R$327:$R$334,HV40,1),0)</f>
        <v>44980</v>
      </c>
      <c r="HW41" s="493">
        <f>IFERROR(INDEX(Sheep!$R$327:$R$334,HW40,1),0)</f>
        <v>44980</v>
      </c>
      <c r="HX41" s="493">
        <f>IFERROR(INDEX(Sheep!$R$327:$R$334,HX40,1),0)</f>
        <v>44980</v>
      </c>
      <c r="HY41" s="493">
        <f>IFERROR(INDEX(Sheep!$R$327:$R$334,HY40,1),0)</f>
        <v>44980</v>
      </c>
      <c r="HZ41" s="493">
        <f>IFERROR(INDEX(Sheep!$R$327:$R$334,HZ40,1),0)</f>
        <v>44980</v>
      </c>
      <c r="IA41" s="493">
        <f>IFERROR(INDEX(Sheep!$R$327:$R$334,IA40,1),0)</f>
        <v>44980</v>
      </c>
      <c r="IB41" s="493">
        <f>IFERROR(INDEX(Sheep!$R$327:$R$334,IB40,1),0)</f>
        <v>44980</v>
      </c>
      <c r="IC41" s="493">
        <f>IFERROR(INDEX(Sheep!$R$327:$R$334,IC40,1),0)</f>
        <v>44980</v>
      </c>
      <c r="ID41" s="493">
        <f>IFERROR(INDEX(Sheep!$R$327:$R$334,ID40,1),0)</f>
        <v>44980</v>
      </c>
      <c r="IE41" s="493">
        <f>IFERROR(INDEX(Sheep!$R$327:$R$334,IE40,1),0)</f>
        <v>44980</v>
      </c>
      <c r="IF41" s="493">
        <f>IFERROR(INDEX(Sheep!$R$327:$R$334,IF40,1),0)</f>
        <v>44980</v>
      </c>
      <c r="IG41" s="493">
        <f>IFERROR(INDEX(Sheep!$R$327:$R$334,IG40,1),0)</f>
        <v>44980</v>
      </c>
      <c r="IH41" s="493">
        <f>IFERROR(INDEX(Sheep!$R$327:$R$334,IH40,1),0)</f>
        <v>44980</v>
      </c>
      <c r="II41" s="493">
        <f>IFERROR(INDEX(Sheep!$R$327:$R$334,II40,1),0)</f>
        <v>44980</v>
      </c>
      <c r="IJ41" s="493">
        <f>IFERROR(INDEX(Sheep!$R$327:$R$334,IJ40,1),0)</f>
        <v>44980</v>
      </c>
      <c r="IK41" s="493">
        <f>IFERROR(INDEX(Sheep!$R$327:$R$334,IK40,1),0)</f>
        <v>44980</v>
      </c>
      <c r="IL41" s="493">
        <f>IFERROR(INDEX(Sheep!$R$327:$R$334,IL40,1),0)</f>
        <v>44980</v>
      </c>
      <c r="IM41" s="493">
        <f>IFERROR(INDEX(Sheep!$R$327:$R$334,IM40,1),0)</f>
        <v>44980</v>
      </c>
      <c r="IN41" s="493">
        <f>IFERROR(INDEX(Sheep!$R$327:$R$334,IN40,1),0)</f>
        <v>44980</v>
      </c>
      <c r="IO41" s="493">
        <f>IFERROR(INDEX(Sheep!$R$327:$R$334,IO40,1),0)</f>
        <v>44980</v>
      </c>
      <c r="IP41" s="493">
        <f>IFERROR(INDEX(Sheep!$R$327:$R$334,IP40,1),0)</f>
        <v>44980</v>
      </c>
      <c r="IQ41" s="493">
        <f>IFERROR(INDEX(Sheep!$R$327:$R$334,IQ40,1),0)</f>
        <v>44980</v>
      </c>
      <c r="IR41" s="493">
        <f>IFERROR(INDEX(Sheep!$R$327:$R$334,IR40,1),0)</f>
        <v>44980</v>
      </c>
      <c r="IS41" s="493">
        <f>IFERROR(INDEX(Sheep!$R$327:$R$334,IS40,1),0)</f>
        <v>44980</v>
      </c>
      <c r="IT41" s="493">
        <f>IFERROR(INDEX(Sheep!$R$327:$R$334,IT40,1),0)</f>
        <v>44980</v>
      </c>
      <c r="IU41" s="493">
        <f>IFERROR(INDEX(Sheep!$R$327:$R$334,IU40,1),0)</f>
        <v>44980</v>
      </c>
      <c r="IV41" s="493">
        <f>IFERROR(INDEX(Sheep!$R$327:$R$334,IV40,1),0)</f>
        <v>44980</v>
      </c>
      <c r="IW41" s="493">
        <f>IFERROR(INDEX(Sheep!$R$327:$R$334,IW40,1),0)</f>
        <v>44980</v>
      </c>
      <c r="IX41" s="493">
        <f>IFERROR(INDEX(Sheep!$R$327:$R$334,IX40,1),0)</f>
        <v>44980</v>
      </c>
      <c r="IY41" s="493">
        <f>IFERROR(INDEX(Sheep!$R$327:$R$334,IY40,1),0)</f>
        <v>44980</v>
      </c>
      <c r="IZ41" s="493">
        <f>IFERROR(INDEX(Sheep!$R$327:$R$334,IZ40,1),0)</f>
        <v>44980</v>
      </c>
      <c r="JA41" s="493">
        <f>IFERROR(INDEX(Sheep!$R$327:$R$334,JA40,1),0)</f>
        <v>44980</v>
      </c>
      <c r="JB41" s="493">
        <f>IFERROR(INDEX(Sheep!$R$327:$R$334,JB40,1),0)</f>
        <v>44980</v>
      </c>
      <c r="JC41" s="493">
        <f>IFERROR(INDEX(Sheep!$R$327:$R$334,JC40,1),0)</f>
        <v>44980</v>
      </c>
      <c r="JD41" s="493">
        <f>IFERROR(INDEX(Sheep!$R$327:$R$334,JD40,1),0)</f>
        <v>44980</v>
      </c>
      <c r="JE41" s="493">
        <f>IFERROR(INDEX(Sheep!$R$327:$R$334,JE40,1),0)</f>
        <v>44980</v>
      </c>
      <c r="JF41" s="493">
        <f>IFERROR(INDEX(Sheep!$R$327:$R$334,JF40,1),0)</f>
        <v>44980</v>
      </c>
      <c r="JG41" s="493">
        <f>IFERROR(INDEX(Sheep!$R$327:$R$334,JG40,1),0)</f>
        <v>44980</v>
      </c>
      <c r="JH41" s="493">
        <f>IFERROR(INDEX(Sheep!$R$327:$R$334,JH40,1),0)</f>
        <v>44980</v>
      </c>
      <c r="JI41" s="493">
        <f>IFERROR(INDEX(Sheep!$R$327:$R$334,JI40,1),0)</f>
        <v>44980</v>
      </c>
      <c r="JJ41" s="493">
        <f>IFERROR(INDEX(Sheep!$R$327:$R$334,JJ40,1),0)</f>
        <v>44980</v>
      </c>
      <c r="JK41" s="493">
        <f>IFERROR(INDEX(Sheep!$R$327:$R$334,JK40,1),0)</f>
        <v>44980</v>
      </c>
      <c r="JL41" s="493">
        <f>IFERROR(INDEX(Sheep!$R$327:$R$334,JL40,1),0)</f>
        <v>44980</v>
      </c>
      <c r="JM41" s="493">
        <f>IFERROR(INDEX(Sheep!$R$327:$R$334,JM40,1),0)</f>
        <v>44980</v>
      </c>
      <c r="JN41" s="493">
        <f>IFERROR(INDEX(Sheep!$R$327:$R$334,JN40,1),0)</f>
        <v>44980</v>
      </c>
      <c r="JO41" s="493">
        <f>IFERROR(INDEX(Sheep!$R$327:$R$334,JO40,1),0)</f>
        <v>44980</v>
      </c>
      <c r="JP41" s="493">
        <f>IFERROR(INDEX(Sheep!$R$327:$R$334,JP40,1),0)</f>
        <v>44980</v>
      </c>
      <c r="JQ41" s="493">
        <f>IFERROR(INDEX(Sheep!$R$327:$R$334,JQ40,1),0)</f>
        <v>44980</v>
      </c>
      <c r="JR41" s="493">
        <f>IFERROR(INDEX(Sheep!$R$327:$R$334,JR40,1),0)</f>
        <v>45346</v>
      </c>
      <c r="JS41" s="493">
        <f>IFERROR(INDEX(Sheep!$R$327:$R$334,JS40,1),0)</f>
        <v>45346</v>
      </c>
      <c r="JT41" s="493">
        <f>IFERROR(INDEX(Sheep!$R$327:$R$334,JT40,1),0)</f>
        <v>45346</v>
      </c>
      <c r="JU41" s="493">
        <f>IFERROR(INDEX(Sheep!$R$327:$R$334,JU40,1),0)</f>
        <v>45346</v>
      </c>
      <c r="JV41" s="493">
        <f>IFERROR(INDEX(Sheep!$R$327:$R$334,JV40,1),0)</f>
        <v>45346</v>
      </c>
      <c r="JW41" s="493">
        <f>IFERROR(INDEX(Sheep!$R$327:$R$334,JW40,1),0)</f>
        <v>45346</v>
      </c>
      <c r="JX41" s="493">
        <f>IFERROR(INDEX(Sheep!$R$327:$R$334,JX40,1),0)</f>
        <v>45346</v>
      </c>
      <c r="JY41" s="493">
        <f>IFERROR(INDEX(Sheep!$R$327:$R$334,JY40,1),0)</f>
        <v>45346</v>
      </c>
      <c r="JZ41" s="493">
        <f>IFERROR(INDEX(Sheep!$R$327:$R$334,JZ40,1),0)</f>
        <v>45346</v>
      </c>
      <c r="KA41" s="493">
        <f>IFERROR(INDEX(Sheep!$R$327:$R$334,KA40,1),0)</f>
        <v>45346</v>
      </c>
      <c r="KB41" s="493">
        <f>IFERROR(INDEX(Sheep!$R$327:$R$334,KB40,1),0)</f>
        <v>45346</v>
      </c>
      <c r="KC41" s="493">
        <f>IFERROR(INDEX(Sheep!$R$327:$R$334,KC40,1),0)</f>
        <v>45346</v>
      </c>
      <c r="KD41" s="493">
        <f>IFERROR(INDEX(Sheep!$R$327:$R$334,KD40,1),0)</f>
        <v>45346</v>
      </c>
      <c r="KE41" s="493">
        <f>IFERROR(INDEX(Sheep!$R$327:$R$334,KE40,1),0)</f>
        <v>45346</v>
      </c>
      <c r="KF41" s="493">
        <f>IFERROR(INDEX(Sheep!$R$327:$R$334,KF40,1),0)</f>
        <v>45346</v>
      </c>
      <c r="KG41" s="493">
        <f>IFERROR(INDEX(Sheep!$R$327:$R$334,KG40,1),0)</f>
        <v>45346</v>
      </c>
      <c r="KH41" s="493">
        <f>IFERROR(INDEX(Sheep!$R$327:$R$334,KH40,1),0)</f>
        <v>45346</v>
      </c>
      <c r="KI41" s="493">
        <f>IFERROR(INDEX(Sheep!$R$327:$R$334,KI40,1),0)</f>
        <v>45346</v>
      </c>
      <c r="KJ41" s="493">
        <f>IFERROR(INDEX(Sheep!$R$327:$R$334,KJ40,1),0)</f>
        <v>45346</v>
      </c>
      <c r="KK41" s="493">
        <f>IFERROR(INDEX(Sheep!$R$327:$R$334,KK40,1),0)</f>
        <v>45346</v>
      </c>
      <c r="KL41" s="493">
        <f>IFERROR(INDEX(Sheep!$R$327:$R$334,KL40,1),0)</f>
        <v>45346</v>
      </c>
      <c r="KM41" s="493">
        <f>IFERROR(INDEX(Sheep!$R$327:$R$334,KM40,1),0)</f>
        <v>45346</v>
      </c>
      <c r="KN41" s="493">
        <f>IFERROR(INDEX(Sheep!$R$327:$R$334,KN40,1),0)</f>
        <v>45346</v>
      </c>
      <c r="KO41" s="493">
        <f>IFERROR(INDEX(Sheep!$R$327:$R$334,KO40,1),0)</f>
        <v>45346</v>
      </c>
      <c r="KP41" s="493">
        <f>IFERROR(INDEX(Sheep!$R$327:$R$334,KP40,1),0)</f>
        <v>45346</v>
      </c>
      <c r="KQ41" s="493">
        <f>IFERROR(INDEX(Sheep!$R$327:$R$334,KQ40,1),0)</f>
        <v>45346</v>
      </c>
      <c r="KR41" s="493">
        <f>IFERROR(INDEX(Sheep!$R$327:$R$334,KR40,1),0)</f>
        <v>45346</v>
      </c>
      <c r="KS41" s="493">
        <f>IFERROR(INDEX(Sheep!$R$327:$R$334,KS40,1),0)</f>
        <v>45346</v>
      </c>
      <c r="KT41" s="493">
        <f>IFERROR(INDEX(Sheep!$R$327:$R$334,KT40,1),0)</f>
        <v>45346</v>
      </c>
      <c r="KU41" s="493">
        <f>IFERROR(INDEX(Sheep!$R$327:$R$334,KU40,1),0)</f>
        <v>45346</v>
      </c>
      <c r="KV41" s="493">
        <f>IFERROR(INDEX(Sheep!$R$327:$R$334,KV40,1),0)</f>
        <v>45346</v>
      </c>
      <c r="KW41" s="493">
        <f>IFERROR(INDEX(Sheep!$R$327:$R$334,KW40,1),0)</f>
        <v>45346</v>
      </c>
      <c r="KX41" s="493">
        <f>IFERROR(INDEX(Sheep!$R$327:$R$334,KX40,1),0)</f>
        <v>45346</v>
      </c>
      <c r="KY41" s="493">
        <f>IFERROR(INDEX(Sheep!$R$327:$R$334,KY40,1),0)</f>
        <v>45346</v>
      </c>
      <c r="KZ41" s="493">
        <f>IFERROR(INDEX(Sheep!$R$327:$R$334,KZ40,1),0)</f>
        <v>45346</v>
      </c>
      <c r="LA41" s="493">
        <f>IFERROR(INDEX(Sheep!$R$327:$R$334,LA40,1),0)</f>
        <v>45346</v>
      </c>
      <c r="LB41" s="493">
        <f>IFERROR(INDEX(Sheep!$R$327:$R$334,LB40,1),0)</f>
        <v>45346</v>
      </c>
      <c r="LC41" s="493">
        <f>IFERROR(INDEX(Sheep!$R$327:$R$334,LC40,1),0)</f>
        <v>45346</v>
      </c>
      <c r="LD41" s="493">
        <f>IFERROR(INDEX(Sheep!$R$327:$R$334,LD40,1),0)</f>
        <v>45346</v>
      </c>
      <c r="LE41" s="493">
        <f>IFERROR(INDEX(Sheep!$R$327:$R$334,LE40,1),0)</f>
        <v>45346</v>
      </c>
      <c r="LF41" s="493">
        <f>IFERROR(INDEX(Sheep!$R$327:$R$334,LF40,1),0)</f>
        <v>45346</v>
      </c>
      <c r="LG41" s="493">
        <f>IFERROR(INDEX(Sheep!$R$327:$R$334,LG40,1),0)</f>
        <v>45346</v>
      </c>
      <c r="LH41" s="493">
        <f>IFERROR(INDEX(Sheep!$R$327:$R$334,LH40,1),0)</f>
        <v>45346</v>
      </c>
      <c r="LI41" s="493">
        <f>IFERROR(INDEX(Sheep!$R$327:$R$334,LI40,1),0)</f>
        <v>45346</v>
      </c>
      <c r="LJ41" s="493">
        <f>IFERROR(INDEX(Sheep!$R$327:$R$334,LJ40,1),0)</f>
        <v>45346</v>
      </c>
      <c r="LK41" s="493">
        <f>IFERROR(INDEX(Sheep!$R$327:$R$334,LK40,1),0)</f>
        <v>45346</v>
      </c>
      <c r="LL41" s="493">
        <f>IFERROR(INDEX(Sheep!$R$327:$R$334,LL40,1),0)</f>
        <v>45346</v>
      </c>
      <c r="LM41" s="493">
        <f>IFERROR(INDEX(Sheep!$R$327:$R$334,LM40,1),0)</f>
        <v>45346</v>
      </c>
      <c r="LN41" s="493">
        <f>IFERROR(INDEX(Sheep!$R$327:$R$334,LN40,1),0)</f>
        <v>45346</v>
      </c>
      <c r="LO41" s="493">
        <f>IFERROR(INDEX(Sheep!$R$327:$R$334,LO40,1),0)</f>
        <v>45346</v>
      </c>
      <c r="LP41" s="493">
        <f>IFERROR(INDEX(Sheep!$R$327:$R$334,LP40,1),0)</f>
        <v>45346</v>
      </c>
      <c r="LQ41" s="493">
        <f>IFERROR(INDEX(Sheep!$R$327:$R$334,LQ40,1),0)</f>
        <v>45346</v>
      </c>
      <c r="LR41" s="493">
        <f>IFERROR(INDEX(Sheep!$R$327:$R$334,LR40,1),0)</f>
        <v>45711</v>
      </c>
      <c r="LS41" s="493">
        <f>IFERROR(INDEX(Sheep!$R$327:$R$334,LS40,1),0)</f>
        <v>45711</v>
      </c>
      <c r="LT41" s="493">
        <f>IFERROR(INDEX(Sheep!$R$327:$R$334,LT40,1),0)</f>
        <v>45711</v>
      </c>
      <c r="LU41" s="493">
        <f>IFERROR(INDEX(Sheep!$R$327:$R$334,LU40,1),0)</f>
        <v>45711</v>
      </c>
      <c r="LV41" s="493">
        <f>IFERROR(INDEX(Sheep!$R$327:$R$334,LV40,1),0)</f>
        <v>45711</v>
      </c>
      <c r="LW41" s="493">
        <f>IFERROR(INDEX(Sheep!$R$327:$R$334,LW40,1),0)</f>
        <v>45711</v>
      </c>
      <c r="LX41" s="493">
        <f>IFERROR(INDEX(Sheep!$R$327:$R$334,LX40,1),0)</f>
        <v>45711</v>
      </c>
      <c r="LY41" s="493">
        <f>IFERROR(INDEX(Sheep!$R$327:$R$334,LY40,1),0)</f>
        <v>45711</v>
      </c>
      <c r="LZ41" s="493">
        <f>IFERROR(INDEX(Sheep!$R$327:$R$334,LZ40,1),0)</f>
        <v>45711</v>
      </c>
      <c r="MA41" s="493">
        <f>IFERROR(INDEX(Sheep!$R$327:$R$334,MA40,1),0)</f>
        <v>45711</v>
      </c>
      <c r="MB41" s="493">
        <f>IFERROR(INDEX(Sheep!$R$327:$R$334,MB40,1),0)</f>
        <v>45711</v>
      </c>
      <c r="MC41" s="493">
        <f>IFERROR(INDEX(Sheep!$R$327:$R$334,MC40,1),0)</f>
        <v>45711</v>
      </c>
      <c r="MD41" s="493">
        <f>IFERROR(INDEX(Sheep!$R$327:$R$334,MD40,1),0)</f>
        <v>45711</v>
      </c>
      <c r="ME41" s="493">
        <f>IFERROR(INDEX(Sheep!$R$327:$R$334,ME40,1),0)</f>
        <v>45711</v>
      </c>
      <c r="MF41" s="493">
        <f>IFERROR(INDEX(Sheep!$R$327:$R$334,MF40,1),0)</f>
        <v>45711</v>
      </c>
      <c r="MG41" s="493">
        <f>IFERROR(INDEX(Sheep!$R$327:$R$334,MG40,1),0)</f>
        <v>45711</v>
      </c>
      <c r="MH41" s="493">
        <f>IFERROR(INDEX(Sheep!$R$327:$R$334,MH40,1),0)</f>
        <v>45711</v>
      </c>
      <c r="MI41" s="493">
        <f>IFERROR(INDEX(Sheep!$R$327:$R$334,MI40,1),0)</f>
        <v>45711</v>
      </c>
      <c r="MJ41" s="493">
        <f>IFERROR(INDEX(Sheep!$R$327:$R$334,MJ40,1),0)</f>
        <v>45711</v>
      </c>
      <c r="MK41" s="493">
        <f>IFERROR(INDEX(Sheep!$R$327:$R$334,MK40,1),0)</f>
        <v>45711</v>
      </c>
      <c r="ML41" s="493">
        <f>IFERROR(INDEX(Sheep!$R$327:$R$334,ML40,1),0)</f>
        <v>45711</v>
      </c>
      <c r="MM41" s="493">
        <f>IFERROR(INDEX(Sheep!$R$327:$R$334,MM40,1),0)</f>
        <v>45711</v>
      </c>
      <c r="MN41" s="493">
        <f>IFERROR(INDEX(Sheep!$R$327:$R$334,MN40,1),0)</f>
        <v>45711</v>
      </c>
      <c r="MO41" s="493">
        <f>IFERROR(INDEX(Sheep!$R$327:$R$334,MO40,1),0)</f>
        <v>45711</v>
      </c>
      <c r="MP41" s="493">
        <f>IFERROR(INDEX(Sheep!$R$327:$R$334,MP40,1),0)</f>
        <v>45711</v>
      </c>
      <c r="MQ41" s="493">
        <f>IFERROR(INDEX(Sheep!$R$327:$R$334,MQ40,1),0)</f>
        <v>45711</v>
      </c>
      <c r="MR41" s="493">
        <f>IFERROR(INDEX(Sheep!$R$327:$R$334,MR40,1),0)</f>
        <v>45711</v>
      </c>
      <c r="MS41" s="493">
        <f>IFERROR(INDEX(Sheep!$R$327:$R$334,MS40,1),0)</f>
        <v>45711</v>
      </c>
      <c r="MT41" s="493">
        <f>IFERROR(INDEX(Sheep!$R$327:$R$334,MT40,1),0)</f>
        <v>45711</v>
      </c>
      <c r="MU41" s="493">
        <f>IFERROR(INDEX(Sheep!$R$327:$R$334,MU40,1),0)</f>
        <v>45711</v>
      </c>
      <c r="MV41" s="493">
        <f>IFERROR(INDEX(Sheep!$R$327:$R$334,MV40,1),0)</f>
        <v>45711</v>
      </c>
      <c r="MW41" s="493">
        <f>IFERROR(INDEX(Sheep!$R$327:$R$334,MW40,1),0)</f>
        <v>45711</v>
      </c>
      <c r="MX41" s="493">
        <f>IFERROR(INDEX(Sheep!$R$327:$R$334,MX40,1),0)</f>
        <v>45711</v>
      </c>
      <c r="MY41" s="493">
        <f>IFERROR(INDEX(Sheep!$R$327:$R$334,MY40,1),0)</f>
        <v>45711</v>
      </c>
      <c r="MZ41" s="493">
        <f>IFERROR(INDEX(Sheep!$R$327:$R$334,MZ40,1),0)</f>
        <v>45711</v>
      </c>
      <c r="NA41" s="493">
        <f>IFERROR(INDEX(Sheep!$R$327:$R$334,NA40,1),0)</f>
        <v>45711</v>
      </c>
      <c r="NB41" s="493">
        <f>IFERROR(INDEX(Sheep!$R$327:$R$334,NB40,1),0)</f>
        <v>45711</v>
      </c>
      <c r="NC41" s="493">
        <f>IFERROR(INDEX(Sheep!$R$327:$R$334,NC40,1),0)</f>
        <v>45711</v>
      </c>
      <c r="ND41" s="493">
        <f>IFERROR(INDEX(Sheep!$R$327:$R$334,ND40,1),0)</f>
        <v>45711</v>
      </c>
      <c r="NE41" s="493">
        <f>IFERROR(INDEX(Sheep!$R$327:$R$334,NE40,1),0)</f>
        <v>45711</v>
      </c>
      <c r="NF41" s="493">
        <f>IFERROR(INDEX(Sheep!$R$327:$R$334,NF40,1),0)</f>
        <v>45711</v>
      </c>
      <c r="NG41" s="493">
        <f>IFERROR(INDEX(Sheep!$R$327:$R$334,NG40,1),0)</f>
        <v>45711</v>
      </c>
      <c r="NH41" s="493">
        <f>IFERROR(INDEX(Sheep!$R$327:$R$334,NH40,1),0)</f>
        <v>45711</v>
      </c>
      <c r="NI41" s="493">
        <f>IFERROR(INDEX(Sheep!$R$327:$R$334,NI40,1),0)</f>
        <v>45711</v>
      </c>
      <c r="NJ41" s="493">
        <f>IFERROR(INDEX(Sheep!$R$327:$R$334,NJ40,1),0)</f>
        <v>45711</v>
      </c>
      <c r="NK41" s="493">
        <f>IFERROR(INDEX(Sheep!$R$327:$R$334,NK40,1),0)</f>
        <v>45711</v>
      </c>
      <c r="NL41" s="493">
        <f>IFERROR(INDEX(Sheep!$R$327:$R$334,NL40,1),0)</f>
        <v>45711</v>
      </c>
      <c r="NM41" s="493">
        <f>IFERROR(INDEX(Sheep!$R$327:$R$334,NM40,1),0)</f>
        <v>45711</v>
      </c>
      <c r="NN41" s="493">
        <f>IFERROR(INDEX(Sheep!$R$327:$R$334,NN40,1),0)</f>
        <v>45711</v>
      </c>
      <c r="NO41" s="493">
        <f>IFERROR(INDEX(Sheep!$R$327:$R$334,NO40,1),0)</f>
        <v>45711</v>
      </c>
      <c r="NP41" s="493">
        <f>IFERROR(INDEX(Sheep!$R$327:$R$334,NP40,1),0)</f>
        <v>45711</v>
      </c>
      <c r="NQ41" s="493">
        <f>IFERROR(INDEX(Sheep!$R$327:$R$334,NQ40,1),0)</f>
        <v>45711</v>
      </c>
      <c r="NR41" s="493">
        <f>IFERROR(INDEX(Sheep!$R$327:$R$334,NR40,1),0)</f>
        <v>46076</v>
      </c>
      <c r="NS41" s="493">
        <f>IFERROR(INDEX(Sheep!$R$327:$R$334,NS40,1),0)</f>
        <v>46076</v>
      </c>
      <c r="NT41" s="493">
        <f>IFERROR(INDEX(Sheep!$R$327:$R$334,NT40,1),0)</f>
        <v>46076</v>
      </c>
      <c r="NU41" s="493">
        <f>IFERROR(INDEX(Sheep!$R$327:$R$334,NU40,1),0)</f>
        <v>46076</v>
      </c>
      <c r="NV41" s="493">
        <f>IFERROR(INDEX(Sheep!$R$327:$R$334,NV40,1),0)</f>
        <v>46076</v>
      </c>
      <c r="NW41" s="493">
        <f>IFERROR(INDEX(Sheep!$R$327:$R$334,NW40,1),0)</f>
        <v>46076</v>
      </c>
      <c r="NX41" s="493">
        <f>IFERROR(INDEX(Sheep!$R$327:$R$334,NX40,1),0)</f>
        <v>46076</v>
      </c>
      <c r="NY41" s="493">
        <f>IFERROR(INDEX(Sheep!$R$327:$R$334,NY40,1),0)</f>
        <v>46076</v>
      </c>
      <c r="NZ41" s="493">
        <f>IFERROR(INDEX(Sheep!$R$327:$R$334,NZ40,1),0)</f>
        <v>46076</v>
      </c>
      <c r="OA41" s="493">
        <f>IFERROR(INDEX(Sheep!$R$327:$R$334,OA40,1),0)</f>
        <v>46076</v>
      </c>
      <c r="OB41" s="493">
        <f>IFERROR(INDEX(Sheep!$R$327:$R$334,OB40,1),0)</f>
        <v>46076</v>
      </c>
      <c r="OC41" s="493">
        <f>IFERROR(INDEX(Sheep!$R$327:$R$334,OC40,1),0)</f>
        <v>46076</v>
      </c>
      <c r="OD41" s="493">
        <f>IFERROR(INDEX(Sheep!$R$327:$R$334,OD40,1),0)</f>
        <v>46076</v>
      </c>
      <c r="OE41" s="493">
        <f>IFERROR(INDEX(Sheep!$R$327:$R$334,OE40,1),0)</f>
        <v>46076</v>
      </c>
      <c r="OF41" s="493">
        <f>IFERROR(INDEX(Sheep!$R$327:$R$334,OF40,1),0)</f>
        <v>46076</v>
      </c>
      <c r="OG41" s="493">
        <f>IFERROR(INDEX(Sheep!$R$327:$R$334,OG40,1),0)</f>
        <v>46076</v>
      </c>
      <c r="OH41" s="493">
        <f>IFERROR(INDEX(Sheep!$R$327:$R$334,OH40,1),0)</f>
        <v>46076</v>
      </c>
      <c r="OI41" s="493">
        <f>IFERROR(INDEX(Sheep!$R$327:$R$334,OI40,1),0)</f>
        <v>46076</v>
      </c>
      <c r="OJ41" s="493">
        <f>IFERROR(INDEX(Sheep!$R$327:$R$334,OJ40,1),0)</f>
        <v>46076</v>
      </c>
      <c r="OK41" s="493">
        <f>IFERROR(INDEX(Sheep!$R$327:$R$334,OK40,1),0)</f>
        <v>46076</v>
      </c>
      <c r="OL41" s="493">
        <f>IFERROR(INDEX(Sheep!$R$327:$R$334,OL40,1),0)</f>
        <v>46076</v>
      </c>
      <c r="OM41" s="493">
        <f>IFERROR(INDEX(Sheep!$R$327:$R$334,OM40,1),0)</f>
        <v>46076</v>
      </c>
      <c r="ON41" s="493">
        <f>IFERROR(INDEX(Sheep!$R$327:$R$334,ON40,1),0)</f>
        <v>46076</v>
      </c>
      <c r="OO41" s="493">
        <f>IFERROR(INDEX(Sheep!$R$327:$R$334,OO40,1),0)</f>
        <v>46076</v>
      </c>
      <c r="OP41" s="493">
        <f>IFERROR(INDEX(Sheep!$R$327:$R$334,OP40,1),0)</f>
        <v>46076</v>
      </c>
      <c r="OQ41" s="493">
        <f>IFERROR(INDEX(Sheep!$R$327:$R$334,OQ40,1),0)</f>
        <v>46076</v>
      </c>
      <c r="OR41" s="493">
        <f>IFERROR(INDEX(Sheep!$R$327:$R$334,OR40,1),0)</f>
        <v>46076</v>
      </c>
      <c r="OS41" s="493">
        <f>IFERROR(INDEX(Sheep!$R$327:$R$334,OS40,1),0)</f>
        <v>46076</v>
      </c>
      <c r="OT41" s="493">
        <f>IFERROR(INDEX(Sheep!$R$327:$R$334,OT40,1),0)</f>
        <v>46076</v>
      </c>
      <c r="OU41" s="493">
        <f>IFERROR(INDEX(Sheep!$R$327:$R$334,OU40,1),0)</f>
        <v>46076</v>
      </c>
      <c r="OV41" s="493">
        <f>IFERROR(INDEX(Sheep!$R$327:$R$334,OV40,1),0)</f>
        <v>46076</v>
      </c>
      <c r="OW41" s="493">
        <f>IFERROR(INDEX(Sheep!$R$327:$R$334,OW40,1),0)</f>
        <v>46076</v>
      </c>
      <c r="OX41" s="493">
        <f>IFERROR(INDEX(Sheep!$R$327:$R$334,OX40,1),0)</f>
        <v>46076</v>
      </c>
      <c r="OY41" s="493">
        <f>IFERROR(INDEX(Sheep!$R$327:$R$334,OY40,1),0)</f>
        <v>46076</v>
      </c>
      <c r="OZ41" s="493">
        <f>IFERROR(INDEX(Sheep!$R$327:$R$334,OZ40,1),0)</f>
        <v>46076</v>
      </c>
      <c r="PA41" s="493">
        <f>IFERROR(INDEX(Sheep!$R$327:$R$334,PA40,1),0)</f>
        <v>46076</v>
      </c>
      <c r="PB41" s="493">
        <f>IFERROR(INDEX(Sheep!$R$327:$R$334,PB40,1),0)</f>
        <v>46076</v>
      </c>
      <c r="PC41" s="493">
        <f>IFERROR(INDEX(Sheep!$R$327:$R$334,PC40,1),0)</f>
        <v>46076</v>
      </c>
      <c r="PD41" s="493">
        <f>IFERROR(INDEX(Sheep!$R$327:$R$334,PD40,1),0)</f>
        <v>46076</v>
      </c>
      <c r="PE41" s="493">
        <f>IFERROR(INDEX(Sheep!$R$327:$R$334,PE40,1),0)</f>
        <v>46076</v>
      </c>
      <c r="PF41" s="493">
        <f>IFERROR(INDEX(Sheep!$R$327:$R$334,PF40,1),0)</f>
        <v>46076</v>
      </c>
      <c r="PG41" s="493">
        <f>IFERROR(INDEX(Sheep!$R$327:$R$334,PG40,1),0)</f>
        <v>46076</v>
      </c>
      <c r="PH41" s="493">
        <f>IFERROR(INDEX(Sheep!$R$327:$R$334,PH40,1),0)</f>
        <v>46076</v>
      </c>
      <c r="PI41" s="493">
        <f>IFERROR(INDEX(Sheep!$R$327:$R$334,PI40,1),0)</f>
        <v>46076</v>
      </c>
      <c r="PJ41" s="493">
        <f>IFERROR(INDEX(Sheep!$R$327:$R$334,PJ40,1),0)</f>
        <v>46076</v>
      </c>
      <c r="PK41" s="493">
        <f>IFERROR(INDEX(Sheep!$R$327:$R$334,PK40,1),0)</f>
        <v>46076</v>
      </c>
      <c r="PL41" s="493">
        <f>IFERROR(INDEX(Sheep!$R$327:$R$334,PL40,1),0)</f>
        <v>46076</v>
      </c>
      <c r="PM41" s="493">
        <f>IFERROR(INDEX(Sheep!$R$327:$R$334,PM40,1),0)</f>
        <v>46076</v>
      </c>
      <c r="PN41" s="493">
        <f>IFERROR(INDEX(Sheep!$R$327:$R$334,PN40,1),0)</f>
        <v>46076</v>
      </c>
      <c r="PO41" s="493">
        <f>IFERROR(INDEX(Sheep!$R$327:$R$334,PO40,1),0)</f>
        <v>46076</v>
      </c>
      <c r="PP41" s="493">
        <f>IFERROR(INDEX(Sheep!$R$327:$R$334,PP40,1),0)</f>
        <v>46076</v>
      </c>
      <c r="PQ41" s="493">
        <f>IFERROR(INDEX(Sheep!$R$327:$R$334,PQ40,1),0)</f>
        <v>46076</v>
      </c>
      <c r="PR41" s="493">
        <f>IFERROR(INDEX(Sheep!$R$327:$R$334,PR40,1),0)</f>
        <v>46441</v>
      </c>
      <c r="PS41" s="493">
        <f>IFERROR(INDEX(Sheep!$R$327:$R$334,PS40,1),0)</f>
        <v>46441</v>
      </c>
      <c r="PT41" s="493">
        <f>IFERROR(INDEX(Sheep!$R$327:$R$334,PT40,1),0)</f>
        <v>46441</v>
      </c>
      <c r="PU41" s="493">
        <f>IFERROR(INDEX(Sheep!$R$327:$R$334,PU40,1),0)</f>
        <v>46441</v>
      </c>
      <c r="PV41" s="493">
        <f>IFERROR(INDEX(Sheep!$R$327:$R$334,PV40,1),0)</f>
        <v>46441</v>
      </c>
      <c r="PW41" s="493">
        <f>IFERROR(INDEX(Sheep!$R$327:$R$334,PW40,1),0)</f>
        <v>46441</v>
      </c>
      <c r="PX41" s="493">
        <f>IFERROR(INDEX(Sheep!$R$327:$R$334,PX40,1),0)</f>
        <v>46441</v>
      </c>
      <c r="PY41" s="493">
        <f>IFERROR(INDEX(Sheep!$R$327:$R$334,PY40,1),0)</f>
        <v>46441</v>
      </c>
      <c r="PZ41" s="493">
        <f>IFERROR(INDEX(Sheep!$R$327:$R$334,PZ40,1),0)</f>
        <v>46441</v>
      </c>
      <c r="QA41" s="493">
        <f>IFERROR(INDEX(Sheep!$R$327:$R$334,QA40,1),0)</f>
        <v>46441</v>
      </c>
      <c r="QB41" s="493">
        <f>IFERROR(INDEX(Sheep!$R$327:$R$334,QB40,1),0)</f>
        <v>46441</v>
      </c>
      <c r="QC41" s="493">
        <f>IFERROR(INDEX(Sheep!$R$327:$R$334,QC40,1),0)</f>
        <v>46441</v>
      </c>
      <c r="QD41" s="493">
        <f>IFERROR(INDEX(Sheep!$R$327:$R$334,QD40,1),0)</f>
        <v>46441</v>
      </c>
      <c r="QE41" s="493">
        <f>IFERROR(INDEX(Sheep!$R$327:$R$334,QE40,1),0)</f>
        <v>46441</v>
      </c>
      <c r="QF41" s="493">
        <f>IFERROR(INDEX(Sheep!$R$327:$R$334,QF40,1),0)</f>
        <v>46441</v>
      </c>
      <c r="QG41" s="493">
        <f>IFERROR(INDEX(Sheep!$R$327:$R$334,QG40,1),0)</f>
        <v>46441</v>
      </c>
      <c r="QH41" s="493">
        <f>IFERROR(INDEX(Sheep!$R$327:$R$334,QH40,1),0)</f>
        <v>46441</v>
      </c>
      <c r="QI41" s="493">
        <f>IFERROR(INDEX(Sheep!$R$327:$R$334,QI40,1),0)</f>
        <v>46441</v>
      </c>
      <c r="QJ41" s="493">
        <f>IFERROR(INDEX(Sheep!$R$327:$R$334,QJ40,1),0)</f>
        <v>46441</v>
      </c>
      <c r="QK41" s="493">
        <f>IFERROR(INDEX(Sheep!$R$327:$R$334,QK40,1),0)</f>
        <v>46441</v>
      </c>
      <c r="QL41" s="493">
        <f>IFERROR(INDEX(Sheep!$R$327:$R$334,QL40,1),0)</f>
        <v>46441</v>
      </c>
      <c r="QM41" s="493">
        <f>IFERROR(INDEX(Sheep!$R$327:$R$334,QM40,1),0)</f>
        <v>46441</v>
      </c>
      <c r="QN41" s="493">
        <f>IFERROR(INDEX(Sheep!$R$327:$R$334,QN40,1),0)</f>
        <v>46441</v>
      </c>
      <c r="QO41" s="493">
        <f>IFERROR(INDEX(Sheep!$R$327:$R$334,QO40,1),0)</f>
        <v>46441</v>
      </c>
      <c r="QP41" s="493">
        <f>IFERROR(INDEX(Sheep!$R$327:$R$334,QP40,1),0)</f>
        <v>46441</v>
      </c>
      <c r="QQ41" s="493">
        <f>IFERROR(INDEX(Sheep!$R$327:$R$334,QQ40,1),0)</f>
        <v>46441</v>
      </c>
      <c r="QR41" s="493">
        <f>IFERROR(INDEX(Sheep!$R$327:$R$334,QR40,1),0)</f>
        <v>46441</v>
      </c>
      <c r="QS41" s="493">
        <f>IFERROR(INDEX(Sheep!$R$327:$R$334,QS40,1),0)</f>
        <v>46441</v>
      </c>
      <c r="QT41" s="493">
        <f>IFERROR(INDEX(Sheep!$R$327:$R$334,QT40,1),0)</f>
        <v>46441</v>
      </c>
      <c r="QU41" s="493">
        <f>IFERROR(INDEX(Sheep!$R$327:$R$334,QU40,1),0)</f>
        <v>46441</v>
      </c>
      <c r="QV41" s="493">
        <f>IFERROR(INDEX(Sheep!$R$327:$R$334,QV40,1),0)</f>
        <v>46441</v>
      </c>
      <c r="QW41" s="493">
        <f>IFERROR(INDEX(Sheep!$R$327:$R$334,QW40,1),0)</f>
        <v>46441</v>
      </c>
      <c r="QX41" s="493">
        <f>IFERROR(INDEX(Sheep!$R$327:$R$334,QX40,1),0)</f>
        <v>46441</v>
      </c>
      <c r="QY41" s="493">
        <f>IFERROR(INDEX(Sheep!$R$327:$R$334,QY40,1),0)</f>
        <v>46441</v>
      </c>
      <c r="QZ41" s="493">
        <f>IFERROR(INDEX(Sheep!$R$327:$R$334,QZ40,1),0)</f>
        <v>46441</v>
      </c>
      <c r="RA41" s="493">
        <f>IFERROR(INDEX(Sheep!$R$327:$R$334,RA40,1),0)</f>
        <v>46441</v>
      </c>
      <c r="RB41" s="493">
        <f>IFERROR(INDEX(Sheep!$R$327:$R$334,RB40,1),0)</f>
        <v>46441</v>
      </c>
      <c r="RC41" s="493">
        <f>IFERROR(INDEX(Sheep!$R$327:$R$334,RC40,1),0)</f>
        <v>46441</v>
      </c>
      <c r="RD41" s="493">
        <f>IFERROR(INDEX(Sheep!$R$327:$R$334,RD40,1),0)</f>
        <v>46441</v>
      </c>
      <c r="RE41" s="493">
        <f>IFERROR(INDEX(Sheep!$R$327:$R$334,RE40,1),0)</f>
        <v>46441</v>
      </c>
      <c r="RF41" s="493">
        <f>IFERROR(INDEX(Sheep!$R$327:$R$334,RF40,1),0)</f>
        <v>46441</v>
      </c>
      <c r="RG41" s="493">
        <f>IFERROR(INDEX(Sheep!$R$327:$R$334,RG40,1),0)</f>
        <v>46441</v>
      </c>
      <c r="RH41" s="493">
        <f>IFERROR(INDEX(Sheep!$R$327:$R$334,RH40,1),0)</f>
        <v>46441</v>
      </c>
      <c r="RI41" s="493">
        <f>IFERROR(INDEX(Sheep!$R$327:$R$334,RI40,1),0)</f>
        <v>46441</v>
      </c>
      <c r="RJ41" s="493">
        <f>IFERROR(INDEX(Sheep!$R$327:$R$334,RJ40,1),0)</f>
        <v>46441</v>
      </c>
      <c r="RK41" s="493">
        <f>IFERROR(INDEX(Sheep!$R$327:$R$334,RK40,1),0)</f>
        <v>46441</v>
      </c>
      <c r="RL41" s="493">
        <f>IFERROR(INDEX(Sheep!$R$327:$R$334,RL40,1),0)</f>
        <v>46441</v>
      </c>
      <c r="RM41" s="493">
        <f>IFERROR(INDEX(Sheep!$R$327:$R$334,RM40,1),0)</f>
        <v>46441</v>
      </c>
      <c r="RN41" s="493">
        <f>IFERROR(INDEX(Sheep!$R$327:$R$334,RN40,1),0)</f>
        <v>46441</v>
      </c>
      <c r="RO41" s="493">
        <f>IFERROR(INDEX(Sheep!$R$327:$R$334,RO40,1),0)</f>
        <v>46441</v>
      </c>
      <c r="RP41" s="493">
        <f>IFERROR(INDEX(Sheep!$R$327:$R$334,RP40,1),0)</f>
        <v>46441</v>
      </c>
      <c r="RQ41" s="493">
        <f>IFERROR(INDEX(Sheep!$R$327:$R$334,RQ40,1),0)</f>
        <v>46441</v>
      </c>
      <c r="RR41" s="493">
        <f>IFERROR(INDEX(Sheep!$R$327:$R$334,RR40,1),0)</f>
        <v>46441</v>
      </c>
      <c r="RS41" s="493">
        <f>IFERROR(INDEX(Sheep!$R$327:$R$334,RS40,1),0)</f>
        <v>46441</v>
      </c>
      <c r="RT41" s="493">
        <f>IFERROR(INDEX(Sheep!$R$327:$R$334,RT40,1),0)</f>
        <v>46441</v>
      </c>
      <c r="RU41" s="493">
        <f>IFERROR(INDEX(Sheep!$R$327:$R$334,RU40,1),0)</f>
        <v>46441</v>
      </c>
      <c r="RV41" s="493">
        <f>IFERROR(INDEX(Sheep!$R$327:$R$334,RV40,1),0)</f>
        <v>46441</v>
      </c>
      <c r="RW41" s="493">
        <f>IFERROR(INDEX(Sheep!$R$327:$R$334,RW40,1),0)</f>
        <v>46441</v>
      </c>
      <c r="RX41" s="493">
        <f>IFERROR(INDEX(Sheep!$R$327:$R$334,RX40,1),0)</f>
        <v>46441</v>
      </c>
      <c r="RY41" s="493">
        <f>IFERROR(INDEX(Sheep!$R$327:$R$334,RY40,1),0)</f>
        <v>46441</v>
      </c>
      <c r="RZ41" s="493">
        <f>IFERROR(INDEX(Sheep!$R$327:$R$334,RZ40,1),0)</f>
        <v>46441</v>
      </c>
      <c r="SA41" s="493">
        <f>IFERROR(INDEX(Sheep!$R$327:$R$334,SA40,1),0)</f>
        <v>46441</v>
      </c>
      <c r="SB41" s="493">
        <f>IFERROR(INDEX(Sheep!$R$327:$R$334,SB40,1),0)</f>
        <v>46441</v>
      </c>
      <c r="SC41" s="493">
        <f>IFERROR(INDEX(Sheep!$R$327:$R$334,SC40,1),0)</f>
        <v>46441</v>
      </c>
      <c r="SD41" s="493">
        <f>IFERROR(INDEX(Sheep!$R$327:$R$334,SD40,1),0)</f>
        <v>46441</v>
      </c>
      <c r="SE41" s="493">
        <f>IFERROR(INDEX(Sheep!$R$327:$R$334,SE40,1),0)</f>
        <v>46441</v>
      </c>
      <c r="SF41" s="493">
        <f>IFERROR(INDEX(Sheep!$R$327:$R$334,SF40,1),0)</f>
        <v>46441</v>
      </c>
      <c r="SG41" s="493">
        <f>IFERROR(INDEX(Sheep!$R$327:$R$334,SG40,1),0)</f>
        <v>46441</v>
      </c>
      <c r="SH41" s="493">
        <f>IFERROR(INDEX(Sheep!$R$327:$R$334,SH40,1),0)</f>
        <v>46441</v>
      </c>
      <c r="SI41" s="493">
        <f>IFERROR(INDEX(Sheep!$R$327:$R$334,SI40,1),0)</f>
        <v>0</v>
      </c>
      <c r="SJ41" s="260"/>
      <c r="SK41" s="262"/>
      <c r="SL41" s="250"/>
      <c r="SM41" s="250"/>
      <c r="SN41" s="250"/>
    </row>
    <row r="42" spans="1:508" outlineLevel="2" x14ac:dyDescent="0.25">
      <c r="A42" s="250"/>
      <c r="B42" s="259"/>
      <c r="C42" s="444">
        <f>INT($C$29)+2</f>
        <v>3</v>
      </c>
      <c r="D42" s="260"/>
      <c r="E42" s="330"/>
      <c r="F42" s="330"/>
      <c r="G42" s="260"/>
      <c r="H42" s="274"/>
      <c r="I42" s="274"/>
      <c r="J42" s="274" t="str">
        <f>Sheep!$H250</f>
        <v>Spr</v>
      </c>
      <c r="K42" s="274" t="str">
        <f xml:space="preserve">                    IF(AND((K$33                                  -Sheep!$N$250                               )&gt;(K$33-L$33),(K$33                                  -Sheep!$N$250                                )&lt;=0),"Born","")
&amp;                   IF(AND((K$33-Sheep!$R$351-Sheep!$N$250                                )&gt;(K$33-L$33),(K$33-Sheep!$R$351-Sheep!$N$250                                )&lt;=0),"WeanStd","")
&amp;                   IF(AND((K$33-Sheep!$R$352-Sheep!$N$250                                )&gt;(K$33-L$33),(K$33-Sheep!$R$352-Sheep!$N$250                                )&lt;=0),"WeanAlt1","")
&amp;                   IF(AND((K$33-Sheep!$R$353-Sheep!$N$250                                )&gt;(K$33-L$33),(K$33-Sheep!$R$353-Sheep!$N$250                                )&lt;=0),"WeanAlt2","")
&amp;IFERROR(IF(AND((K$33-K41                                                                                     )&gt;(K$33-L$33),(K$33-K41                                                                                     )&lt;=0),"Join-"    &amp;K40,""),"")
&amp;IFERROR(IF(AND((K$33-K41-INDEX(Sheep!$V$358:$V$365,K40,1))&gt;(K$33-L$33),(K$33-K41-INDEX(Sheep!$V$358:$V$365,K40,1))&lt;=0),"Scan-"  &amp;K40,""),"")
&amp;IFERROR(IF(AND((K$33-K41-150                                                                            )&gt;(K$33-L$33),(K$33-K41-150                                                                             )&lt;=0),"Birth-" &amp;K40,""),"")
&amp;IFERROR(IF(AND((K$33-K41-150-Sheep!$R$351                                           )&gt;(K$33-L$33),(K$33-K41-150-Sheep!$R$351                                            )&lt;=0),"Wean-"&amp;K40,""),"")
&amp;IFERROR(IF(AND((K$33-K41-150-Sheep!$R$352                                           )&gt;(K$33-L$33),(K$33-K41-150-Sheep!$R$352                                            )&lt;=0),"Alt1-"   &amp;K40,""),"")
&amp;IFERROR(IF(AND((K$33-K41-150-Sheep!$R$353                                           )&gt;(K$33-L$33),(K$33-K41-150-Sheep!$R$353                                            )&lt;=0),"Alt2-"   &amp;K40,""),"")</f>
        <v/>
      </c>
      <c r="L42" s="274" t="str">
        <f xml:space="preserve">                    IF(AND((L$33                                  -Sheep!$N$250                               )&gt;(L$33-M$33),(L$33                                  -Sheep!$N$250                                )&lt;=0),"Born","")
&amp;                   IF(AND((L$33-Sheep!$R$351-Sheep!$N$250                                )&gt;(L$33-M$33),(L$33-Sheep!$R$351-Sheep!$N$250                                )&lt;=0),"WeanStd","")
&amp;                   IF(AND((L$33-Sheep!$R$352-Sheep!$N$250                                )&gt;(L$33-M$33),(L$33-Sheep!$R$352-Sheep!$N$250                                )&lt;=0),"WeanAlt1","")
&amp;                   IF(AND((L$33-Sheep!$R$353-Sheep!$N$250                                )&gt;(L$33-M$33),(L$33-Sheep!$R$353-Sheep!$N$250                                )&lt;=0),"WeanAlt2","")
&amp;IFERROR(IF(AND((L$33-L41                                                                                     )&gt;(L$33-M$33),(L$33-L41                                                                                     )&lt;=0),"Join-"    &amp;L40,""),"")
&amp;IFERROR(IF(AND((L$33-L41-INDEX(Sheep!$V$358:$V$365,L40,1))&gt;(L$33-M$33),(L$33-L41-INDEX(Sheep!$V$358:$V$365,L40,1))&lt;=0),"Scan-"  &amp;L40,""),"")
&amp;IFERROR(IF(AND((L$33-L41-150                                                                            )&gt;(L$33-M$33),(L$33-L41-150                                                                             )&lt;=0),"Birth-" &amp;L40,""),"")
&amp;IFERROR(IF(AND((L$33-L41-150-Sheep!$R$351                                           )&gt;(L$33-M$33),(L$33-L41-150-Sheep!$R$351                                            )&lt;=0),"Wean-"&amp;L40,""),"")
&amp;IFERROR(IF(AND((L$33-L41-150-Sheep!$R$352                                           )&gt;(L$33-M$33),(L$33-L41-150-Sheep!$R$352                                            )&lt;=0),"Alt1-"   &amp;L40,""),"")
&amp;IFERROR(IF(AND((L$33-L41-150-Sheep!$R$353                                           )&gt;(L$33-M$33),(L$33-L41-150-Sheep!$R$353                                            )&lt;=0),"Alt2-"   &amp;L40,""),"")</f>
        <v/>
      </c>
      <c r="M42" s="274" t="str">
        <f xml:space="preserve">                    IF(AND((M$33                                  -Sheep!$N$250                               )&gt;(M$33-N$33),(M$33                                  -Sheep!$N$250                                )&lt;=0),"Born","")
&amp;                   IF(AND((M$33-Sheep!$R$351-Sheep!$N$250                                )&gt;(M$33-N$33),(M$33-Sheep!$R$351-Sheep!$N$250                                )&lt;=0),"WeanStd","")
&amp;                   IF(AND((M$33-Sheep!$R$352-Sheep!$N$250                                )&gt;(M$33-N$33),(M$33-Sheep!$R$352-Sheep!$N$250                                )&lt;=0),"WeanAlt1","")
&amp;                   IF(AND((M$33-Sheep!$R$353-Sheep!$N$250                                )&gt;(M$33-N$33),(M$33-Sheep!$R$353-Sheep!$N$250                                )&lt;=0),"WeanAlt2","")
&amp;IFERROR(IF(AND((M$33-M41                                                                                     )&gt;(M$33-N$33),(M$33-M41                                                                                     )&lt;=0),"Join-"    &amp;M40,""),"")
&amp;IFERROR(IF(AND((M$33-M41-INDEX(Sheep!$V$358:$V$365,M40,1))&gt;(M$33-N$33),(M$33-M41-INDEX(Sheep!$V$358:$V$365,M40,1))&lt;=0),"Scan-"  &amp;M40,""),"")
&amp;IFERROR(IF(AND((M$33-M41-150                                                                            )&gt;(M$33-N$33),(M$33-M41-150                                                                             )&lt;=0),"Birth-" &amp;M40,""),"")
&amp;IFERROR(IF(AND((M$33-M41-150-Sheep!$R$351                                           )&gt;(M$33-N$33),(M$33-M41-150-Sheep!$R$351                                            )&lt;=0),"Wean-"&amp;M40,""),"")
&amp;IFERROR(IF(AND((M$33-M41-150-Sheep!$R$352                                           )&gt;(M$33-N$33),(M$33-M41-150-Sheep!$R$352                                            )&lt;=0),"Alt1-"   &amp;M40,""),"")
&amp;IFERROR(IF(AND((M$33-M41-150-Sheep!$R$353                                           )&gt;(M$33-N$33),(M$33-M41-150-Sheep!$R$353                                            )&lt;=0),"Alt2-"   &amp;M40,""),"")</f>
        <v/>
      </c>
      <c r="N42" s="274" t="str">
        <f xml:space="preserve">                    IF(AND((N$33                                  -Sheep!$N$250                               )&gt;(N$33-O$33),(N$33                                  -Sheep!$N$250                                )&lt;=0),"Born","")
&amp;                   IF(AND((N$33-Sheep!$R$351-Sheep!$N$250                                )&gt;(N$33-O$33),(N$33-Sheep!$R$351-Sheep!$N$250                                )&lt;=0),"WeanStd","")
&amp;                   IF(AND((N$33-Sheep!$R$352-Sheep!$N$250                                )&gt;(N$33-O$33),(N$33-Sheep!$R$352-Sheep!$N$250                                )&lt;=0),"WeanAlt1","")
&amp;                   IF(AND((N$33-Sheep!$R$353-Sheep!$N$250                                )&gt;(N$33-O$33),(N$33-Sheep!$R$353-Sheep!$N$250                                )&lt;=0),"WeanAlt2","")
&amp;IFERROR(IF(AND((N$33-N41                                                                                     )&gt;(N$33-O$33),(N$33-N41                                                                                     )&lt;=0),"Join-"    &amp;N40,""),"")
&amp;IFERROR(IF(AND((N$33-N41-INDEX(Sheep!$V$358:$V$365,N40,1))&gt;(N$33-O$33),(N$33-N41-INDEX(Sheep!$V$358:$V$365,N40,1))&lt;=0),"Scan-"  &amp;N40,""),"")
&amp;IFERROR(IF(AND((N$33-N41-150                                                                            )&gt;(N$33-O$33),(N$33-N41-150                                                                             )&lt;=0),"Birth-" &amp;N40,""),"")
&amp;IFERROR(IF(AND((N$33-N41-150-Sheep!$R$351                                           )&gt;(N$33-O$33),(N$33-N41-150-Sheep!$R$351                                            )&lt;=0),"Wean-"&amp;N40,""),"")
&amp;IFERROR(IF(AND((N$33-N41-150-Sheep!$R$352                                           )&gt;(N$33-O$33),(N$33-N41-150-Sheep!$R$352                                            )&lt;=0),"Alt1-"   &amp;N40,""),"")
&amp;IFERROR(IF(AND((N$33-N41-150-Sheep!$R$353                                           )&gt;(N$33-O$33),(N$33-N41-150-Sheep!$R$353                                            )&lt;=0),"Alt2-"   &amp;N40,""),"")</f>
        <v/>
      </c>
      <c r="O42" s="274" t="str">
        <f xml:space="preserve">                    IF(AND((O$33                                  -Sheep!$N$250                               )&gt;(O$33-P$33),(O$33                                  -Sheep!$N$250                                )&lt;=0),"Born","")
&amp;                   IF(AND((O$33-Sheep!$R$351-Sheep!$N$250                                )&gt;(O$33-P$33),(O$33-Sheep!$R$351-Sheep!$N$250                                )&lt;=0),"WeanStd","")
&amp;                   IF(AND((O$33-Sheep!$R$352-Sheep!$N$250                                )&gt;(O$33-P$33),(O$33-Sheep!$R$352-Sheep!$N$250                                )&lt;=0),"WeanAlt1","")
&amp;                   IF(AND((O$33-Sheep!$R$353-Sheep!$N$250                                )&gt;(O$33-P$33),(O$33-Sheep!$R$353-Sheep!$N$250                                )&lt;=0),"WeanAlt2","")
&amp;IFERROR(IF(AND((O$33-O41                                                                                     )&gt;(O$33-P$33),(O$33-O41                                                                                     )&lt;=0),"Join-"    &amp;O40,""),"")
&amp;IFERROR(IF(AND((O$33-O41-INDEX(Sheep!$V$358:$V$365,O40,1))&gt;(O$33-P$33),(O$33-O41-INDEX(Sheep!$V$358:$V$365,O40,1))&lt;=0),"Scan-"  &amp;O40,""),"")
&amp;IFERROR(IF(AND((O$33-O41-150                                                                            )&gt;(O$33-P$33),(O$33-O41-150                                                                             )&lt;=0),"Birth-" &amp;O40,""),"")
&amp;IFERROR(IF(AND((O$33-O41-150-Sheep!$R$351                                           )&gt;(O$33-P$33),(O$33-O41-150-Sheep!$R$351                                            )&lt;=0),"Wean-"&amp;O40,""),"")
&amp;IFERROR(IF(AND((O$33-O41-150-Sheep!$R$352                                           )&gt;(O$33-P$33),(O$33-O41-150-Sheep!$R$352                                            )&lt;=0),"Alt1-"   &amp;O40,""),"")
&amp;IFERROR(IF(AND((O$33-O41-150-Sheep!$R$353                                           )&gt;(O$33-P$33),(O$33-O41-150-Sheep!$R$353                                            )&lt;=0),"Alt2-"   &amp;O40,""),"")</f>
        <v/>
      </c>
      <c r="P42" s="274" t="str">
        <f xml:space="preserve">                    IF(AND((P$33                                  -Sheep!$N$250                               )&gt;(P$33-Q$33),(P$33                                  -Sheep!$N$250                                )&lt;=0),"Born","")
&amp;                   IF(AND((P$33-Sheep!$R$351-Sheep!$N$250                                )&gt;(P$33-Q$33),(P$33-Sheep!$R$351-Sheep!$N$250                                )&lt;=0),"WeanStd","")
&amp;                   IF(AND((P$33-Sheep!$R$352-Sheep!$N$250                                )&gt;(P$33-Q$33),(P$33-Sheep!$R$352-Sheep!$N$250                                )&lt;=0),"WeanAlt1","")
&amp;                   IF(AND((P$33-Sheep!$R$353-Sheep!$N$250                                )&gt;(P$33-Q$33),(P$33-Sheep!$R$353-Sheep!$N$250                                )&lt;=0),"WeanAlt2","")
&amp;IFERROR(IF(AND((P$33-P41                                                                                     )&gt;(P$33-Q$33),(P$33-P41                                                                                     )&lt;=0),"Join-"    &amp;P40,""),"")
&amp;IFERROR(IF(AND((P$33-P41-INDEX(Sheep!$V$358:$V$365,P40,1))&gt;(P$33-Q$33),(P$33-P41-INDEX(Sheep!$V$358:$V$365,P40,1))&lt;=0),"Scan-"  &amp;P40,""),"")
&amp;IFERROR(IF(AND((P$33-P41-150                                                                            )&gt;(P$33-Q$33),(P$33-P41-150                                                                             )&lt;=0),"Birth-" &amp;P40,""),"")
&amp;IFERROR(IF(AND((P$33-P41-150-Sheep!$R$351                                           )&gt;(P$33-Q$33),(P$33-P41-150-Sheep!$R$351                                            )&lt;=0),"Wean-"&amp;P40,""),"")
&amp;IFERROR(IF(AND((P$33-P41-150-Sheep!$R$352                                           )&gt;(P$33-Q$33),(P$33-P41-150-Sheep!$R$352                                            )&lt;=0),"Alt1-"   &amp;P40,""),"")
&amp;IFERROR(IF(AND((P$33-P41-150-Sheep!$R$353                                           )&gt;(P$33-Q$33),(P$33-P41-150-Sheep!$R$353                                            )&lt;=0),"Alt2-"   &amp;P40,""),"")</f>
        <v/>
      </c>
      <c r="Q42" s="274" t="str">
        <f xml:space="preserve">                    IF(AND((Q$33                                  -Sheep!$N$250                               )&gt;(Q$33-R$33),(Q$33                                  -Sheep!$N$250                                )&lt;=0),"Born","")
&amp;                   IF(AND((Q$33-Sheep!$R$351-Sheep!$N$250                                )&gt;(Q$33-R$33),(Q$33-Sheep!$R$351-Sheep!$N$250                                )&lt;=0),"WeanStd","")
&amp;                   IF(AND((Q$33-Sheep!$R$352-Sheep!$N$250                                )&gt;(Q$33-R$33),(Q$33-Sheep!$R$352-Sheep!$N$250                                )&lt;=0),"WeanAlt1","")
&amp;                   IF(AND((Q$33-Sheep!$R$353-Sheep!$N$250                                )&gt;(Q$33-R$33),(Q$33-Sheep!$R$353-Sheep!$N$250                                )&lt;=0),"WeanAlt2","")
&amp;IFERROR(IF(AND((Q$33-Q41                                                                                     )&gt;(Q$33-R$33),(Q$33-Q41                                                                                     )&lt;=0),"Join-"    &amp;Q40,""),"")
&amp;IFERROR(IF(AND((Q$33-Q41-INDEX(Sheep!$V$358:$V$365,Q40,1))&gt;(Q$33-R$33),(Q$33-Q41-INDEX(Sheep!$V$358:$V$365,Q40,1))&lt;=0),"Scan-"  &amp;Q40,""),"")
&amp;IFERROR(IF(AND((Q$33-Q41-150                                                                            )&gt;(Q$33-R$33),(Q$33-Q41-150                                                                             )&lt;=0),"Birth-" &amp;Q40,""),"")
&amp;IFERROR(IF(AND((Q$33-Q41-150-Sheep!$R$351                                           )&gt;(Q$33-R$33),(Q$33-Q41-150-Sheep!$R$351                                            )&lt;=0),"Wean-"&amp;Q40,""),"")
&amp;IFERROR(IF(AND((Q$33-Q41-150-Sheep!$R$352                                           )&gt;(Q$33-R$33),(Q$33-Q41-150-Sheep!$R$352                                            )&lt;=0),"Alt1-"   &amp;Q40,""),"")
&amp;IFERROR(IF(AND((Q$33-Q41-150-Sheep!$R$353                                           )&gt;(Q$33-R$33),(Q$33-Q41-150-Sheep!$R$353                                            )&lt;=0),"Alt2-"   &amp;Q40,""),"")</f>
        <v/>
      </c>
      <c r="R42" s="274" t="str">
        <f xml:space="preserve">                    IF(AND((R$33                                  -Sheep!$N$250                               )&gt;(R$33-S$33),(R$33                                  -Sheep!$N$250                                )&lt;=0),"Born","")
&amp;                   IF(AND((R$33-Sheep!$R$351-Sheep!$N$250                                )&gt;(R$33-S$33),(R$33-Sheep!$R$351-Sheep!$N$250                                )&lt;=0),"WeanStd","")
&amp;                   IF(AND((R$33-Sheep!$R$352-Sheep!$N$250                                )&gt;(R$33-S$33),(R$33-Sheep!$R$352-Sheep!$N$250                                )&lt;=0),"WeanAlt1","")
&amp;                   IF(AND((R$33-Sheep!$R$353-Sheep!$N$250                                )&gt;(R$33-S$33),(R$33-Sheep!$R$353-Sheep!$N$250                                )&lt;=0),"WeanAlt2","")
&amp;IFERROR(IF(AND((R$33-R41                                                                                     )&gt;(R$33-S$33),(R$33-R41                                                                                     )&lt;=0),"Join-"    &amp;R40,""),"")
&amp;IFERROR(IF(AND((R$33-R41-INDEX(Sheep!$V$358:$V$365,R40,1))&gt;(R$33-S$33),(R$33-R41-INDEX(Sheep!$V$358:$V$365,R40,1))&lt;=0),"Scan-"  &amp;R40,""),"")
&amp;IFERROR(IF(AND((R$33-R41-150                                                                            )&gt;(R$33-S$33),(R$33-R41-150                                                                             )&lt;=0),"Birth-" &amp;R40,""),"")
&amp;IFERROR(IF(AND((R$33-R41-150-Sheep!$R$351                                           )&gt;(R$33-S$33),(R$33-R41-150-Sheep!$R$351                                            )&lt;=0),"Wean-"&amp;R40,""),"")
&amp;IFERROR(IF(AND((R$33-R41-150-Sheep!$R$352                                           )&gt;(R$33-S$33),(R$33-R41-150-Sheep!$R$352                                            )&lt;=0),"Alt1-"   &amp;R40,""),"")
&amp;IFERROR(IF(AND((R$33-R41-150-Sheep!$R$353                                           )&gt;(R$33-S$33),(R$33-R41-150-Sheep!$R$353                                            )&lt;=0),"Alt2-"   &amp;R40,""),"")</f>
        <v/>
      </c>
      <c r="S42" s="274" t="str">
        <f xml:space="preserve">                    IF(AND((S$33                                  -Sheep!$N$250                               )&gt;(S$33-T$33),(S$33                                  -Sheep!$N$250                                )&lt;=0),"Born","")
&amp;                   IF(AND((S$33-Sheep!$R$351-Sheep!$N$250                                )&gt;(S$33-T$33),(S$33-Sheep!$R$351-Sheep!$N$250                                )&lt;=0),"WeanStd","")
&amp;                   IF(AND((S$33-Sheep!$R$352-Sheep!$N$250                                )&gt;(S$33-T$33),(S$33-Sheep!$R$352-Sheep!$N$250                                )&lt;=0),"WeanAlt1","")
&amp;                   IF(AND((S$33-Sheep!$R$353-Sheep!$N$250                                )&gt;(S$33-T$33),(S$33-Sheep!$R$353-Sheep!$N$250                                )&lt;=0),"WeanAlt2","")
&amp;IFERROR(IF(AND((S$33-S41                                                                                     )&gt;(S$33-T$33),(S$33-S41                                                                                     )&lt;=0),"Join-"    &amp;S40,""),"")
&amp;IFERROR(IF(AND((S$33-S41-INDEX(Sheep!$V$358:$V$365,S40,1))&gt;(S$33-T$33),(S$33-S41-INDEX(Sheep!$V$358:$V$365,S40,1))&lt;=0),"Scan-"  &amp;S40,""),"")
&amp;IFERROR(IF(AND((S$33-S41-150                                                                            )&gt;(S$33-T$33),(S$33-S41-150                                                                             )&lt;=0),"Birth-" &amp;S40,""),"")
&amp;IFERROR(IF(AND((S$33-S41-150-Sheep!$R$351                                           )&gt;(S$33-T$33),(S$33-S41-150-Sheep!$R$351                                            )&lt;=0),"Wean-"&amp;S40,""),"")
&amp;IFERROR(IF(AND((S$33-S41-150-Sheep!$R$352                                           )&gt;(S$33-T$33),(S$33-S41-150-Sheep!$R$352                                            )&lt;=0),"Alt1-"   &amp;S40,""),"")
&amp;IFERROR(IF(AND((S$33-S41-150-Sheep!$R$353                                           )&gt;(S$33-T$33),(S$33-S41-150-Sheep!$R$353                                            )&lt;=0),"Alt2-"   &amp;S40,""),"")</f>
        <v/>
      </c>
      <c r="T42" s="274" t="str">
        <f xml:space="preserve">                    IF(AND((T$33                                  -Sheep!$N$250                               )&gt;(T$33-U$33),(T$33                                  -Sheep!$N$250                                )&lt;=0),"Born","")
&amp;                   IF(AND((T$33-Sheep!$R$351-Sheep!$N$250                                )&gt;(T$33-U$33),(T$33-Sheep!$R$351-Sheep!$N$250                                )&lt;=0),"WeanStd","")
&amp;                   IF(AND((T$33-Sheep!$R$352-Sheep!$N$250                                )&gt;(T$33-U$33),(T$33-Sheep!$R$352-Sheep!$N$250                                )&lt;=0),"WeanAlt1","")
&amp;                   IF(AND((T$33-Sheep!$R$353-Sheep!$N$250                                )&gt;(T$33-U$33),(T$33-Sheep!$R$353-Sheep!$N$250                                )&lt;=0),"WeanAlt2","")
&amp;IFERROR(IF(AND((T$33-T41                                                                                     )&gt;(T$33-U$33),(T$33-T41                                                                                     )&lt;=0),"Join-"    &amp;T40,""),"")
&amp;IFERROR(IF(AND((T$33-T41-INDEX(Sheep!$V$358:$V$365,T40,1))&gt;(T$33-U$33),(T$33-T41-INDEX(Sheep!$V$358:$V$365,T40,1))&lt;=0),"Scan-"  &amp;T40,""),"")
&amp;IFERROR(IF(AND((T$33-T41-150                                                                            )&gt;(T$33-U$33),(T$33-T41-150                                                                             )&lt;=0),"Birth-" &amp;T40,""),"")
&amp;IFERROR(IF(AND((T$33-T41-150-Sheep!$R$351                                           )&gt;(T$33-U$33),(T$33-T41-150-Sheep!$R$351                                            )&lt;=0),"Wean-"&amp;T40,""),"")
&amp;IFERROR(IF(AND((T$33-T41-150-Sheep!$R$352                                           )&gt;(T$33-U$33),(T$33-T41-150-Sheep!$R$352                                            )&lt;=0),"Alt1-"   &amp;T40,""),"")
&amp;IFERROR(IF(AND((T$33-T41-150-Sheep!$R$353                                           )&gt;(T$33-U$33),(T$33-T41-150-Sheep!$R$353                                            )&lt;=0),"Alt2-"   &amp;T40,""),"")</f>
        <v/>
      </c>
      <c r="U42" s="274" t="str">
        <f xml:space="preserve">                    IF(AND((U$33                                  -Sheep!$N$250                               )&gt;(U$33-V$33),(U$33                                  -Sheep!$N$250                                )&lt;=0),"Born","")
&amp;                   IF(AND((U$33-Sheep!$R$351-Sheep!$N$250                                )&gt;(U$33-V$33),(U$33-Sheep!$R$351-Sheep!$N$250                                )&lt;=0),"WeanStd","")
&amp;                   IF(AND((U$33-Sheep!$R$352-Sheep!$N$250                                )&gt;(U$33-V$33),(U$33-Sheep!$R$352-Sheep!$N$250                                )&lt;=0),"WeanAlt1","")
&amp;                   IF(AND((U$33-Sheep!$R$353-Sheep!$N$250                                )&gt;(U$33-V$33),(U$33-Sheep!$R$353-Sheep!$N$250                                )&lt;=0),"WeanAlt2","")
&amp;IFERROR(IF(AND((U$33-U41                                                                                     )&gt;(U$33-V$33),(U$33-U41                                                                                     )&lt;=0),"Join-"    &amp;U40,""),"")
&amp;IFERROR(IF(AND((U$33-U41-INDEX(Sheep!$V$358:$V$365,U40,1))&gt;(U$33-V$33),(U$33-U41-INDEX(Sheep!$V$358:$V$365,U40,1))&lt;=0),"Scan-"  &amp;U40,""),"")
&amp;IFERROR(IF(AND((U$33-U41-150                                                                            )&gt;(U$33-V$33),(U$33-U41-150                                                                             )&lt;=0),"Birth-" &amp;U40,""),"")
&amp;IFERROR(IF(AND((U$33-U41-150-Sheep!$R$351                                           )&gt;(U$33-V$33),(U$33-U41-150-Sheep!$R$351                                            )&lt;=0),"Wean-"&amp;U40,""),"")
&amp;IFERROR(IF(AND((U$33-U41-150-Sheep!$R$352                                           )&gt;(U$33-V$33),(U$33-U41-150-Sheep!$R$352                                            )&lt;=0),"Alt1-"   &amp;U40,""),"")
&amp;IFERROR(IF(AND((U$33-U41-150-Sheep!$R$353                                           )&gt;(U$33-V$33),(U$33-U41-150-Sheep!$R$353                                            )&lt;=0),"Alt2-"   &amp;U40,""),"")</f>
        <v/>
      </c>
      <c r="V42" s="274" t="str">
        <f xml:space="preserve">                    IF(AND((V$33                                  -Sheep!$N$250                               )&gt;(V$33-W$33),(V$33                                  -Sheep!$N$250                                )&lt;=0),"Born","")
&amp;                   IF(AND((V$33-Sheep!$R$351-Sheep!$N$250                                )&gt;(V$33-W$33),(V$33-Sheep!$R$351-Sheep!$N$250                                )&lt;=0),"WeanStd","")
&amp;                   IF(AND((V$33-Sheep!$R$352-Sheep!$N$250                                )&gt;(V$33-W$33),(V$33-Sheep!$R$352-Sheep!$N$250                                )&lt;=0),"WeanAlt1","")
&amp;                   IF(AND((V$33-Sheep!$R$353-Sheep!$N$250                                )&gt;(V$33-W$33),(V$33-Sheep!$R$353-Sheep!$N$250                                )&lt;=0),"WeanAlt2","")
&amp;IFERROR(IF(AND((V$33-V41                                                                                     )&gt;(V$33-W$33),(V$33-V41                                                                                     )&lt;=0),"Join-"    &amp;V40,""),"")
&amp;IFERROR(IF(AND((V$33-V41-INDEX(Sheep!$V$358:$V$365,V40,1))&gt;(V$33-W$33),(V$33-V41-INDEX(Sheep!$V$358:$V$365,V40,1))&lt;=0),"Scan-"  &amp;V40,""),"")
&amp;IFERROR(IF(AND((V$33-V41-150                                                                            )&gt;(V$33-W$33),(V$33-V41-150                                                                             )&lt;=0),"Birth-" &amp;V40,""),"")
&amp;IFERROR(IF(AND((V$33-V41-150-Sheep!$R$351                                           )&gt;(V$33-W$33),(V$33-V41-150-Sheep!$R$351                                            )&lt;=0),"Wean-"&amp;V40,""),"")
&amp;IFERROR(IF(AND((V$33-V41-150-Sheep!$R$352                                           )&gt;(V$33-W$33),(V$33-V41-150-Sheep!$R$352                                            )&lt;=0),"Alt1-"   &amp;V40,""),"")
&amp;IFERROR(IF(AND((V$33-V41-150-Sheep!$R$353                                           )&gt;(V$33-W$33),(V$33-V41-150-Sheep!$R$353                                            )&lt;=0),"Alt2-"   &amp;V40,""),"")</f>
        <v/>
      </c>
      <c r="W42" s="274" t="str">
        <f xml:space="preserve">                    IF(AND((W$33                                  -Sheep!$N$250                               )&gt;(W$33-X$33),(W$33                                  -Sheep!$N$250                                )&lt;=0),"Born","")
&amp;                   IF(AND((W$33-Sheep!$R$351-Sheep!$N$250                                )&gt;(W$33-X$33),(W$33-Sheep!$R$351-Sheep!$N$250                                )&lt;=0),"WeanStd","")
&amp;                   IF(AND((W$33-Sheep!$R$352-Sheep!$N$250                                )&gt;(W$33-X$33),(W$33-Sheep!$R$352-Sheep!$N$250                                )&lt;=0),"WeanAlt1","")
&amp;                   IF(AND((W$33-Sheep!$R$353-Sheep!$N$250                                )&gt;(W$33-X$33),(W$33-Sheep!$R$353-Sheep!$N$250                                )&lt;=0),"WeanAlt2","")
&amp;IFERROR(IF(AND((W$33-W41                                                                                     )&gt;(W$33-X$33),(W$33-W41                                                                                     )&lt;=0),"Join-"    &amp;W40,""),"")
&amp;IFERROR(IF(AND((W$33-W41-INDEX(Sheep!$V$358:$V$365,W40,1))&gt;(W$33-X$33),(W$33-W41-INDEX(Sheep!$V$358:$V$365,W40,1))&lt;=0),"Scan-"  &amp;W40,""),"")
&amp;IFERROR(IF(AND((W$33-W41-150                                                                            )&gt;(W$33-X$33),(W$33-W41-150                                                                             )&lt;=0),"Birth-" &amp;W40,""),"")
&amp;IFERROR(IF(AND((W$33-W41-150-Sheep!$R$351                                           )&gt;(W$33-X$33),(W$33-W41-150-Sheep!$R$351                                            )&lt;=0),"Wean-"&amp;W40,""),"")
&amp;IFERROR(IF(AND((W$33-W41-150-Sheep!$R$352                                           )&gt;(W$33-X$33),(W$33-W41-150-Sheep!$R$352                                            )&lt;=0),"Alt1-"   &amp;W40,""),"")
&amp;IFERROR(IF(AND((W$33-W41-150-Sheep!$R$353                                           )&gt;(W$33-X$33),(W$33-W41-150-Sheep!$R$353                                            )&lt;=0),"Alt2-"   &amp;W40,""),"")</f>
        <v/>
      </c>
      <c r="X42" s="274" t="str">
        <f xml:space="preserve">                    IF(AND((X$33                                  -Sheep!$N$250                               )&gt;(X$33-Y$33),(X$33                                  -Sheep!$N$250                                )&lt;=0),"Born","")
&amp;                   IF(AND((X$33-Sheep!$R$351-Sheep!$N$250                                )&gt;(X$33-Y$33),(X$33-Sheep!$R$351-Sheep!$N$250                                )&lt;=0),"WeanStd","")
&amp;                   IF(AND((X$33-Sheep!$R$352-Sheep!$N$250                                )&gt;(X$33-Y$33),(X$33-Sheep!$R$352-Sheep!$N$250                                )&lt;=0),"WeanAlt1","")
&amp;                   IF(AND((X$33-Sheep!$R$353-Sheep!$N$250                                )&gt;(X$33-Y$33),(X$33-Sheep!$R$353-Sheep!$N$250                                )&lt;=0),"WeanAlt2","")
&amp;IFERROR(IF(AND((X$33-X41                                                                                     )&gt;(X$33-Y$33),(X$33-X41                                                                                     )&lt;=0),"Join-"    &amp;X40,""),"")
&amp;IFERROR(IF(AND((X$33-X41-INDEX(Sheep!$V$358:$V$365,X40,1))&gt;(X$33-Y$33),(X$33-X41-INDEX(Sheep!$V$358:$V$365,X40,1))&lt;=0),"Scan-"  &amp;X40,""),"")
&amp;IFERROR(IF(AND((X$33-X41-150                                                                            )&gt;(X$33-Y$33),(X$33-X41-150                                                                             )&lt;=0),"Birth-" &amp;X40,""),"")
&amp;IFERROR(IF(AND((X$33-X41-150-Sheep!$R$351                                           )&gt;(X$33-Y$33),(X$33-X41-150-Sheep!$R$351                                            )&lt;=0),"Wean-"&amp;X40,""),"")
&amp;IFERROR(IF(AND((X$33-X41-150-Sheep!$R$352                                           )&gt;(X$33-Y$33),(X$33-X41-150-Sheep!$R$352                                            )&lt;=0),"Alt1-"   &amp;X40,""),"")
&amp;IFERROR(IF(AND((X$33-X41-150-Sheep!$R$353                                           )&gt;(X$33-Y$33),(X$33-X41-150-Sheep!$R$353                                            )&lt;=0),"Alt2-"   &amp;X40,""),"")</f>
        <v/>
      </c>
      <c r="Y42" s="274" t="str">
        <f xml:space="preserve">                    IF(AND((Y$33                                  -Sheep!$N$250                               )&gt;(Y$33-Z$33),(Y$33                                  -Sheep!$N$250                                )&lt;=0),"Born","")
&amp;                   IF(AND((Y$33-Sheep!$R$351-Sheep!$N$250                                )&gt;(Y$33-Z$33),(Y$33-Sheep!$R$351-Sheep!$N$250                                )&lt;=0),"WeanStd","")
&amp;                   IF(AND((Y$33-Sheep!$R$352-Sheep!$N$250                                )&gt;(Y$33-Z$33),(Y$33-Sheep!$R$352-Sheep!$N$250                                )&lt;=0),"WeanAlt1","")
&amp;                   IF(AND((Y$33-Sheep!$R$353-Sheep!$N$250                                )&gt;(Y$33-Z$33),(Y$33-Sheep!$R$353-Sheep!$N$250                                )&lt;=0),"WeanAlt2","")
&amp;IFERROR(IF(AND((Y$33-Y41                                                                                     )&gt;(Y$33-Z$33),(Y$33-Y41                                                                                     )&lt;=0),"Join-"    &amp;Y40,""),"")
&amp;IFERROR(IF(AND((Y$33-Y41-INDEX(Sheep!$V$358:$V$365,Y40,1))&gt;(Y$33-Z$33),(Y$33-Y41-INDEX(Sheep!$V$358:$V$365,Y40,1))&lt;=0),"Scan-"  &amp;Y40,""),"")
&amp;IFERROR(IF(AND((Y$33-Y41-150                                                                            )&gt;(Y$33-Z$33),(Y$33-Y41-150                                                                             )&lt;=0),"Birth-" &amp;Y40,""),"")
&amp;IFERROR(IF(AND((Y$33-Y41-150-Sheep!$R$351                                           )&gt;(Y$33-Z$33),(Y$33-Y41-150-Sheep!$R$351                                            )&lt;=0),"Wean-"&amp;Y40,""),"")
&amp;IFERROR(IF(AND((Y$33-Y41-150-Sheep!$R$352                                           )&gt;(Y$33-Z$33),(Y$33-Y41-150-Sheep!$R$352                                            )&lt;=0),"Alt1-"   &amp;Y40,""),"")
&amp;IFERROR(IF(AND((Y$33-Y41-150-Sheep!$R$353                                           )&gt;(Y$33-Z$33),(Y$33-Y41-150-Sheep!$R$353                                            )&lt;=0),"Alt2-"   &amp;Y40,""),"")</f>
        <v/>
      </c>
      <c r="Z42" s="274" t="str">
        <f xml:space="preserve">                    IF(AND((Z$33                                  -Sheep!$N$250                               )&gt;(Z$33-AA$33),(Z$33                                  -Sheep!$N$250                                )&lt;=0),"Born","")
&amp;                   IF(AND((Z$33-Sheep!$R$351-Sheep!$N$250                                )&gt;(Z$33-AA$33),(Z$33-Sheep!$R$351-Sheep!$N$250                                )&lt;=0),"WeanStd","")
&amp;                   IF(AND((Z$33-Sheep!$R$352-Sheep!$N$250                                )&gt;(Z$33-AA$33),(Z$33-Sheep!$R$352-Sheep!$N$250                                )&lt;=0),"WeanAlt1","")
&amp;                   IF(AND((Z$33-Sheep!$R$353-Sheep!$N$250                                )&gt;(Z$33-AA$33),(Z$33-Sheep!$R$353-Sheep!$N$250                                )&lt;=0),"WeanAlt2","")
&amp;IFERROR(IF(AND((Z$33-Z41                                                                                     )&gt;(Z$33-AA$33),(Z$33-Z41                                                                                     )&lt;=0),"Join-"    &amp;Z40,""),"")
&amp;IFERROR(IF(AND((Z$33-Z41-INDEX(Sheep!$V$358:$V$365,Z40,1))&gt;(Z$33-AA$33),(Z$33-Z41-INDEX(Sheep!$V$358:$V$365,Z40,1))&lt;=0),"Scan-"  &amp;Z40,""),"")
&amp;IFERROR(IF(AND((Z$33-Z41-150                                                                            )&gt;(Z$33-AA$33),(Z$33-Z41-150                                                                             )&lt;=0),"Birth-" &amp;Z40,""),"")
&amp;IFERROR(IF(AND((Z$33-Z41-150-Sheep!$R$351                                           )&gt;(Z$33-AA$33),(Z$33-Z41-150-Sheep!$R$351                                            )&lt;=0),"Wean-"&amp;Z40,""),"")
&amp;IFERROR(IF(AND((Z$33-Z41-150-Sheep!$R$352                                           )&gt;(Z$33-AA$33),(Z$33-Z41-150-Sheep!$R$352                                            )&lt;=0),"Alt1-"   &amp;Z40,""),"")
&amp;IFERROR(IF(AND((Z$33-Z41-150-Sheep!$R$353                                           )&gt;(Z$33-AA$33),(Z$33-Z41-150-Sheep!$R$353                                            )&lt;=0),"Alt2-"   &amp;Z40,""),"")</f>
        <v/>
      </c>
      <c r="AA42" s="274" t="str">
        <f xml:space="preserve">                    IF(AND((AA$33                                  -Sheep!$N$250                               )&gt;(AA$33-AB$33),(AA$33                                  -Sheep!$N$250                                )&lt;=0),"Born","")
&amp;                   IF(AND((AA$33-Sheep!$R$351-Sheep!$N$250                                )&gt;(AA$33-AB$33),(AA$33-Sheep!$R$351-Sheep!$N$250                                )&lt;=0),"WeanStd","")
&amp;                   IF(AND((AA$33-Sheep!$R$352-Sheep!$N$250                                )&gt;(AA$33-AB$33),(AA$33-Sheep!$R$352-Sheep!$N$250                                )&lt;=0),"WeanAlt1","")
&amp;                   IF(AND((AA$33-Sheep!$R$353-Sheep!$N$250                                )&gt;(AA$33-AB$33),(AA$33-Sheep!$R$353-Sheep!$N$250                                )&lt;=0),"WeanAlt2","")
&amp;IFERROR(IF(AND((AA$33-AA41                                                                                     )&gt;(AA$33-AB$33),(AA$33-AA41                                                                                     )&lt;=0),"Join-"    &amp;AA40,""),"")
&amp;IFERROR(IF(AND((AA$33-AA41-INDEX(Sheep!$V$358:$V$365,AA40,1))&gt;(AA$33-AB$33),(AA$33-AA41-INDEX(Sheep!$V$358:$V$365,AA40,1))&lt;=0),"Scan-"  &amp;AA40,""),"")
&amp;IFERROR(IF(AND((AA$33-AA41-150                                                                            )&gt;(AA$33-AB$33),(AA$33-AA41-150                                                                             )&lt;=0),"Birth-" &amp;AA40,""),"")
&amp;IFERROR(IF(AND((AA$33-AA41-150-Sheep!$R$351                                           )&gt;(AA$33-AB$33),(AA$33-AA41-150-Sheep!$R$351                                            )&lt;=0),"Wean-"&amp;AA40,""),"")
&amp;IFERROR(IF(AND((AA$33-AA41-150-Sheep!$R$352                                           )&gt;(AA$33-AB$33),(AA$33-AA41-150-Sheep!$R$352                                            )&lt;=0),"Alt1-"   &amp;AA40,""),"")
&amp;IFERROR(IF(AND((AA$33-AA41-150-Sheep!$R$353                                           )&gt;(AA$33-AB$33),(AA$33-AA41-150-Sheep!$R$353                                            )&lt;=0),"Alt2-"   &amp;AA40,""),"")</f>
        <v/>
      </c>
      <c r="AB42" s="274" t="str">
        <f xml:space="preserve">                    IF(AND((AB$33                                  -Sheep!$N$250                               )&gt;(AB$33-AC$33),(AB$33                                  -Sheep!$N$250                                )&lt;=0),"Born","")
&amp;                   IF(AND((AB$33-Sheep!$R$351-Sheep!$N$250                                )&gt;(AB$33-AC$33),(AB$33-Sheep!$R$351-Sheep!$N$250                                )&lt;=0),"WeanStd","")
&amp;                   IF(AND((AB$33-Sheep!$R$352-Sheep!$N$250                                )&gt;(AB$33-AC$33),(AB$33-Sheep!$R$352-Sheep!$N$250                                )&lt;=0),"WeanAlt1","")
&amp;                   IF(AND((AB$33-Sheep!$R$353-Sheep!$N$250                                )&gt;(AB$33-AC$33),(AB$33-Sheep!$R$353-Sheep!$N$250                                )&lt;=0),"WeanAlt2","")
&amp;IFERROR(IF(AND((AB$33-AB41                                                                                     )&gt;(AB$33-AC$33),(AB$33-AB41                                                                                     )&lt;=0),"Join-"    &amp;AB40,""),"")
&amp;IFERROR(IF(AND((AB$33-AB41-INDEX(Sheep!$V$358:$V$365,AB40,1))&gt;(AB$33-AC$33),(AB$33-AB41-INDEX(Sheep!$V$358:$V$365,AB40,1))&lt;=0),"Scan-"  &amp;AB40,""),"")
&amp;IFERROR(IF(AND((AB$33-AB41-150                                                                            )&gt;(AB$33-AC$33),(AB$33-AB41-150                                                                             )&lt;=0),"Birth-" &amp;AB40,""),"")
&amp;IFERROR(IF(AND((AB$33-AB41-150-Sheep!$R$351                                           )&gt;(AB$33-AC$33),(AB$33-AB41-150-Sheep!$R$351                                            )&lt;=0),"Wean-"&amp;AB40,""),"")
&amp;IFERROR(IF(AND((AB$33-AB41-150-Sheep!$R$352                                           )&gt;(AB$33-AC$33),(AB$33-AB41-150-Sheep!$R$352                                            )&lt;=0),"Alt1-"   &amp;AB40,""),"")
&amp;IFERROR(IF(AND((AB$33-AB41-150-Sheep!$R$353                                           )&gt;(AB$33-AC$33),(AB$33-AB41-150-Sheep!$R$353                                            )&lt;=0),"Alt2-"   &amp;AB40,""),"")</f>
        <v/>
      </c>
      <c r="AC42" s="274" t="str">
        <f xml:space="preserve">                    IF(AND((AC$33                                  -Sheep!$N$250                               )&gt;(AC$33-AD$33),(AC$33                                  -Sheep!$N$250                                )&lt;=0),"Born","")
&amp;                   IF(AND((AC$33-Sheep!$R$351-Sheep!$N$250                                )&gt;(AC$33-AD$33),(AC$33-Sheep!$R$351-Sheep!$N$250                                )&lt;=0),"WeanStd","")
&amp;                   IF(AND((AC$33-Sheep!$R$352-Sheep!$N$250                                )&gt;(AC$33-AD$33),(AC$33-Sheep!$R$352-Sheep!$N$250                                )&lt;=0),"WeanAlt1","")
&amp;                   IF(AND((AC$33-Sheep!$R$353-Sheep!$N$250                                )&gt;(AC$33-AD$33),(AC$33-Sheep!$R$353-Sheep!$N$250                                )&lt;=0),"WeanAlt2","")
&amp;IFERROR(IF(AND((AC$33-AC41                                                                                     )&gt;(AC$33-AD$33),(AC$33-AC41                                                                                     )&lt;=0),"Join-"    &amp;AC40,""),"")
&amp;IFERROR(IF(AND((AC$33-AC41-INDEX(Sheep!$V$358:$V$365,AC40,1))&gt;(AC$33-AD$33),(AC$33-AC41-INDEX(Sheep!$V$358:$V$365,AC40,1))&lt;=0),"Scan-"  &amp;AC40,""),"")
&amp;IFERROR(IF(AND((AC$33-AC41-150                                                                            )&gt;(AC$33-AD$33),(AC$33-AC41-150                                                                             )&lt;=0),"Birth-" &amp;AC40,""),"")
&amp;IFERROR(IF(AND((AC$33-AC41-150-Sheep!$R$351                                           )&gt;(AC$33-AD$33),(AC$33-AC41-150-Sheep!$R$351                                            )&lt;=0),"Wean-"&amp;AC40,""),"")
&amp;IFERROR(IF(AND((AC$33-AC41-150-Sheep!$R$352                                           )&gt;(AC$33-AD$33),(AC$33-AC41-150-Sheep!$R$352                                            )&lt;=0),"Alt1-"   &amp;AC40,""),"")
&amp;IFERROR(IF(AND((AC$33-AC41-150-Sheep!$R$353                                           )&gt;(AC$33-AD$33),(AC$33-AC41-150-Sheep!$R$353                                            )&lt;=0),"Alt2-"   &amp;AC40,""),"")</f>
        <v/>
      </c>
      <c r="AD42" s="274" t="str">
        <f xml:space="preserve">                    IF(AND((AD$33                                  -Sheep!$N$250                               )&gt;(AD$33-AE$33),(AD$33                                  -Sheep!$N$250                                )&lt;=0),"Born","")
&amp;                   IF(AND((AD$33-Sheep!$R$351-Sheep!$N$250                                )&gt;(AD$33-AE$33),(AD$33-Sheep!$R$351-Sheep!$N$250                                )&lt;=0),"WeanStd","")
&amp;                   IF(AND((AD$33-Sheep!$R$352-Sheep!$N$250                                )&gt;(AD$33-AE$33),(AD$33-Sheep!$R$352-Sheep!$N$250                                )&lt;=0),"WeanAlt1","")
&amp;                   IF(AND((AD$33-Sheep!$R$353-Sheep!$N$250                                )&gt;(AD$33-AE$33),(AD$33-Sheep!$R$353-Sheep!$N$250                                )&lt;=0),"WeanAlt2","")
&amp;IFERROR(IF(AND((AD$33-AD41                                                                                     )&gt;(AD$33-AE$33),(AD$33-AD41                                                                                     )&lt;=0),"Join-"    &amp;AD40,""),"")
&amp;IFERROR(IF(AND((AD$33-AD41-INDEX(Sheep!$V$358:$V$365,AD40,1))&gt;(AD$33-AE$33),(AD$33-AD41-INDEX(Sheep!$V$358:$V$365,AD40,1))&lt;=0),"Scan-"  &amp;AD40,""),"")
&amp;IFERROR(IF(AND((AD$33-AD41-150                                                                            )&gt;(AD$33-AE$33),(AD$33-AD41-150                                                                             )&lt;=0),"Birth-" &amp;AD40,""),"")
&amp;IFERROR(IF(AND((AD$33-AD41-150-Sheep!$R$351                                           )&gt;(AD$33-AE$33),(AD$33-AD41-150-Sheep!$R$351                                            )&lt;=0),"Wean-"&amp;AD40,""),"")
&amp;IFERROR(IF(AND((AD$33-AD41-150-Sheep!$R$352                                           )&gt;(AD$33-AE$33),(AD$33-AD41-150-Sheep!$R$352                                            )&lt;=0),"Alt1-"   &amp;AD40,""),"")
&amp;IFERROR(IF(AND((AD$33-AD41-150-Sheep!$R$353                                           )&gt;(AD$33-AE$33),(AD$33-AD41-150-Sheep!$R$353                                            )&lt;=0),"Alt2-"   &amp;AD40,""),"")</f>
        <v/>
      </c>
      <c r="AE42" s="274" t="str">
        <f xml:space="preserve">                    IF(AND((AE$33                                  -Sheep!$N$250                               )&gt;(AE$33-AF$33),(AE$33                                  -Sheep!$N$250                                )&lt;=0),"Born","")
&amp;                   IF(AND((AE$33-Sheep!$R$351-Sheep!$N$250                                )&gt;(AE$33-AF$33),(AE$33-Sheep!$R$351-Sheep!$N$250                                )&lt;=0),"WeanStd","")
&amp;                   IF(AND((AE$33-Sheep!$R$352-Sheep!$N$250                                )&gt;(AE$33-AF$33),(AE$33-Sheep!$R$352-Sheep!$N$250                                )&lt;=0),"WeanAlt1","")
&amp;                   IF(AND((AE$33-Sheep!$R$353-Sheep!$N$250                                )&gt;(AE$33-AF$33),(AE$33-Sheep!$R$353-Sheep!$N$250                                )&lt;=0),"WeanAlt2","")
&amp;IFERROR(IF(AND((AE$33-AE41                                                                                     )&gt;(AE$33-AF$33),(AE$33-AE41                                                                                     )&lt;=0),"Join-"    &amp;AE40,""),"")
&amp;IFERROR(IF(AND((AE$33-AE41-INDEX(Sheep!$V$358:$V$365,AE40,1))&gt;(AE$33-AF$33),(AE$33-AE41-INDEX(Sheep!$V$358:$V$365,AE40,1))&lt;=0),"Scan-"  &amp;AE40,""),"")
&amp;IFERROR(IF(AND((AE$33-AE41-150                                                                            )&gt;(AE$33-AF$33),(AE$33-AE41-150                                                                             )&lt;=0),"Birth-" &amp;AE40,""),"")
&amp;IFERROR(IF(AND((AE$33-AE41-150-Sheep!$R$351                                           )&gt;(AE$33-AF$33),(AE$33-AE41-150-Sheep!$R$351                                            )&lt;=0),"Wean-"&amp;AE40,""),"")
&amp;IFERROR(IF(AND((AE$33-AE41-150-Sheep!$R$352                                           )&gt;(AE$33-AF$33),(AE$33-AE41-150-Sheep!$R$352                                            )&lt;=0),"Alt1-"   &amp;AE40,""),"")
&amp;IFERROR(IF(AND((AE$33-AE41-150-Sheep!$R$353                                           )&gt;(AE$33-AF$33),(AE$33-AE41-150-Sheep!$R$353                                            )&lt;=0),"Alt2-"   &amp;AE40,""),"")</f>
        <v/>
      </c>
      <c r="AF42" s="274" t="str">
        <f xml:space="preserve">                    IF(AND((AF$33                                  -Sheep!$N$250                               )&gt;(AF$33-AG$33),(AF$33                                  -Sheep!$N$250                                )&lt;=0),"Born","")
&amp;                   IF(AND((AF$33-Sheep!$R$351-Sheep!$N$250                                )&gt;(AF$33-AG$33),(AF$33-Sheep!$R$351-Sheep!$N$250                                )&lt;=0),"WeanStd","")
&amp;                   IF(AND((AF$33-Sheep!$R$352-Sheep!$N$250                                )&gt;(AF$33-AG$33),(AF$33-Sheep!$R$352-Sheep!$N$250                                )&lt;=0),"WeanAlt1","")
&amp;                   IF(AND((AF$33-Sheep!$R$353-Sheep!$N$250                                )&gt;(AF$33-AG$33),(AF$33-Sheep!$R$353-Sheep!$N$250                                )&lt;=0),"WeanAlt2","")
&amp;IFERROR(IF(AND((AF$33-AF41                                                                                     )&gt;(AF$33-AG$33),(AF$33-AF41                                                                                     )&lt;=0),"Join-"    &amp;AF40,""),"")
&amp;IFERROR(IF(AND((AF$33-AF41-INDEX(Sheep!$V$358:$V$365,AF40,1))&gt;(AF$33-AG$33),(AF$33-AF41-INDEX(Sheep!$V$358:$V$365,AF40,1))&lt;=0),"Scan-"  &amp;AF40,""),"")
&amp;IFERROR(IF(AND((AF$33-AF41-150                                                                            )&gt;(AF$33-AG$33),(AF$33-AF41-150                                                                             )&lt;=0),"Birth-" &amp;AF40,""),"")
&amp;IFERROR(IF(AND((AF$33-AF41-150-Sheep!$R$351                                           )&gt;(AF$33-AG$33),(AF$33-AF41-150-Sheep!$R$351                                            )&lt;=0),"Wean-"&amp;AF40,""),"")
&amp;IFERROR(IF(AND((AF$33-AF41-150-Sheep!$R$352                                           )&gt;(AF$33-AG$33),(AF$33-AF41-150-Sheep!$R$352                                            )&lt;=0),"Alt1-"   &amp;AF40,""),"")
&amp;IFERROR(IF(AND((AF$33-AF41-150-Sheep!$R$353                                           )&gt;(AF$33-AG$33),(AF$33-AF41-150-Sheep!$R$353                                            )&lt;=0),"Alt2-"   &amp;AF40,""),"")</f>
        <v/>
      </c>
      <c r="AG42" s="274" t="str">
        <f xml:space="preserve">                    IF(AND((AG$33                                  -Sheep!$N$250                               )&gt;(AG$33-AH$33),(AG$33                                  -Sheep!$N$250                                )&lt;=0),"Born","")
&amp;                   IF(AND((AG$33-Sheep!$R$351-Sheep!$N$250                                )&gt;(AG$33-AH$33),(AG$33-Sheep!$R$351-Sheep!$N$250                                )&lt;=0),"WeanStd","")
&amp;                   IF(AND((AG$33-Sheep!$R$352-Sheep!$N$250                                )&gt;(AG$33-AH$33),(AG$33-Sheep!$R$352-Sheep!$N$250                                )&lt;=0),"WeanAlt1","")
&amp;                   IF(AND((AG$33-Sheep!$R$353-Sheep!$N$250                                )&gt;(AG$33-AH$33),(AG$33-Sheep!$R$353-Sheep!$N$250                                )&lt;=0),"WeanAlt2","")
&amp;IFERROR(IF(AND((AG$33-AG41                                                                                     )&gt;(AG$33-AH$33),(AG$33-AG41                                                                                     )&lt;=0),"Join-"    &amp;AG40,""),"")
&amp;IFERROR(IF(AND((AG$33-AG41-INDEX(Sheep!$V$358:$V$365,AG40,1))&gt;(AG$33-AH$33),(AG$33-AG41-INDEX(Sheep!$V$358:$V$365,AG40,1))&lt;=0),"Scan-"  &amp;AG40,""),"")
&amp;IFERROR(IF(AND((AG$33-AG41-150                                                                            )&gt;(AG$33-AH$33),(AG$33-AG41-150                                                                             )&lt;=0),"Birth-" &amp;AG40,""),"")
&amp;IFERROR(IF(AND((AG$33-AG41-150-Sheep!$R$351                                           )&gt;(AG$33-AH$33),(AG$33-AG41-150-Sheep!$R$351                                            )&lt;=0),"Wean-"&amp;AG40,""),"")
&amp;IFERROR(IF(AND((AG$33-AG41-150-Sheep!$R$352                                           )&gt;(AG$33-AH$33),(AG$33-AG41-150-Sheep!$R$352                                            )&lt;=0),"Alt1-"   &amp;AG40,""),"")
&amp;IFERROR(IF(AND((AG$33-AG41-150-Sheep!$R$353                                           )&gt;(AG$33-AH$33),(AG$33-AG41-150-Sheep!$R$353                                            )&lt;=0),"Alt2-"   &amp;AG40,""),"")</f>
        <v/>
      </c>
      <c r="AH42" s="274" t="str">
        <f xml:space="preserve">                    IF(AND((AH$33                                  -Sheep!$N$250                               )&gt;(AH$33-AI$33),(AH$33                                  -Sheep!$N$250                                )&lt;=0),"Born","")
&amp;                   IF(AND((AH$33-Sheep!$R$351-Sheep!$N$250                                )&gt;(AH$33-AI$33),(AH$33-Sheep!$R$351-Sheep!$N$250                                )&lt;=0),"WeanStd","")
&amp;                   IF(AND((AH$33-Sheep!$R$352-Sheep!$N$250                                )&gt;(AH$33-AI$33),(AH$33-Sheep!$R$352-Sheep!$N$250                                )&lt;=0),"WeanAlt1","")
&amp;                   IF(AND((AH$33-Sheep!$R$353-Sheep!$N$250                                )&gt;(AH$33-AI$33),(AH$33-Sheep!$R$353-Sheep!$N$250                                )&lt;=0),"WeanAlt2","")
&amp;IFERROR(IF(AND((AH$33-AH41                                                                                     )&gt;(AH$33-AI$33),(AH$33-AH41                                                                                     )&lt;=0),"Join-"    &amp;AH40,""),"")
&amp;IFERROR(IF(AND((AH$33-AH41-INDEX(Sheep!$V$358:$V$365,AH40,1))&gt;(AH$33-AI$33),(AH$33-AH41-INDEX(Sheep!$V$358:$V$365,AH40,1))&lt;=0),"Scan-"  &amp;AH40,""),"")
&amp;IFERROR(IF(AND((AH$33-AH41-150                                                                            )&gt;(AH$33-AI$33),(AH$33-AH41-150                                                                             )&lt;=0),"Birth-" &amp;AH40,""),"")
&amp;IFERROR(IF(AND((AH$33-AH41-150-Sheep!$R$351                                           )&gt;(AH$33-AI$33),(AH$33-AH41-150-Sheep!$R$351                                            )&lt;=0),"Wean-"&amp;AH40,""),"")
&amp;IFERROR(IF(AND((AH$33-AH41-150-Sheep!$R$352                                           )&gt;(AH$33-AI$33),(AH$33-AH41-150-Sheep!$R$352                                            )&lt;=0),"Alt1-"   &amp;AH40,""),"")
&amp;IFERROR(IF(AND((AH$33-AH41-150-Sheep!$R$353                                           )&gt;(AH$33-AI$33),(AH$33-AH41-150-Sheep!$R$353                                            )&lt;=0),"Alt2-"   &amp;AH40,""),"")</f>
        <v/>
      </c>
      <c r="AI42" s="274" t="str">
        <f xml:space="preserve">                    IF(AND((AI$33                                  -Sheep!$N$250                               )&gt;(AI$33-AJ$33),(AI$33                                  -Sheep!$N$250                                )&lt;=0),"Born","")
&amp;                   IF(AND((AI$33-Sheep!$R$351-Sheep!$N$250                                )&gt;(AI$33-AJ$33),(AI$33-Sheep!$R$351-Sheep!$N$250                                )&lt;=0),"WeanStd","")
&amp;                   IF(AND((AI$33-Sheep!$R$352-Sheep!$N$250                                )&gt;(AI$33-AJ$33),(AI$33-Sheep!$R$352-Sheep!$N$250                                )&lt;=0),"WeanAlt1","")
&amp;                   IF(AND((AI$33-Sheep!$R$353-Sheep!$N$250                                )&gt;(AI$33-AJ$33),(AI$33-Sheep!$R$353-Sheep!$N$250                                )&lt;=0),"WeanAlt2","")
&amp;IFERROR(IF(AND((AI$33-AI41                                                                                     )&gt;(AI$33-AJ$33),(AI$33-AI41                                                                                     )&lt;=0),"Join-"    &amp;AI40,""),"")
&amp;IFERROR(IF(AND((AI$33-AI41-INDEX(Sheep!$V$358:$V$365,AI40,1))&gt;(AI$33-AJ$33),(AI$33-AI41-INDEX(Sheep!$V$358:$V$365,AI40,1))&lt;=0),"Scan-"  &amp;AI40,""),"")
&amp;IFERROR(IF(AND((AI$33-AI41-150                                                                            )&gt;(AI$33-AJ$33),(AI$33-AI41-150                                                                             )&lt;=0),"Birth-" &amp;AI40,""),"")
&amp;IFERROR(IF(AND((AI$33-AI41-150-Sheep!$R$351                                           )&gt;(AI$33-AJ$33),(AI$33-AI41-150-Sheep!$R$351                                            )&lt;=0),"Wean-"&amp;AI40,""),"")
&amp;IFERROR(IF(AND((AI$33-AI41-150-Sheep!$R$352                                           )&gt;(AI$33-AJ$33),(AI$33-AI41-150-Sheep!$R$352                                            )&lt;=0),"Alt1-"   &amp;AI40,""),"")
&amp;IFERROR(IF(AND((AI$33-AI41-150-Sheep!$R$353                                           )&gt;(AI$33-AJ$33),(AI$33-AI41-150-Sheep!$R$353                                            )&lt;=0),"Alt2-"   &amp;AI40,""),"")</f>
        <v/>
      </c>
      <c r="AJ42" s="274" t="str">
        <f xml:space="preserve">                    IF(AND((AJ$33                                  -Sheep!$N$250                               )&gt;(AJ$33-AK$33),(AJ$33                                  -Sheep!$N$250                                )&lt;=0),"Born","")
&amp;                   IF(AND((AJ$33-Sheep!$R$351-Sheep!$N$250                                )&gt;(AJ$33-AK$33),(AJ$33-Sheep!$R$351-Sheep!$N$250                                )&lt;=0),"WeanStd","")
&amp;                   IF(AND((AJ$33-Sheep!$R$352-Sheep!$N$250                                )&gt;(AJ$33-AK$33),(AJ$33-Sheep!$R$352-Sheep!$N$250                                )&lt;=0),"WeanAlt1","")
&amp;                   IF(AND((AJ$33-Sheep!$R$353-Sheep!$N$250                                )&gt;(AJ$33-AK$33),(AJ$33-Sheep!$R$353-Sheep!$N$250                                )&lt;=0),"WeanAlt2","")
&amp;IFERROR(IF(AND((AJ$33-AJ41                                                                                     )&gt;(AJ$33-AK$33),(AJ$33-AJ41                                                                                     )&lt;=0),"Join-"    &amp;AJ40,""),"")
&amp;IFERROR(IF(AND((AJ$33-AJ41-INDEX(Sheep!$V$358:$V$365,AJ40,1))&gt;(AJ$33-AK$33),(AJ$33-AJ41-INDEX(Sheep!$V$358:$V$365,AJ40,1))&lt;=0),"Scan-"  &amp;AJ40,""),"")
&amp;IFERROR(IF(AND((AJ$33-AJ41-150                                                                            )&gt;(AJ$33-AK$33),(AJ$33-AJ41-150                                                                             )&lt;=0),"Birth-" &amp;AJ40,""),"")
&amp;IFERROR(IF(AND((AJ$33-AJ41-150-Sheep!$R$351                                           )&gt;(AJ$33-AK$33),(AJ$33-AJ41-150-Sheep!$R$351                                            )&lt;=0),"Wean-"&amp;AJ40,""),"")
&amp;IFERROR(IF(AND((AJ$33-AJ41-150-Sheep!$R$352                                           )&gt;(AJ$33-AK$33),(AJ$33-AJ41-150-Sheep!$R$352                                            )&lt;=0),"Alt1-"   &amp;AJ40,""),"")
&amp;IFERROR(IF(AND((AJ$33-AJ41-150-Sheep!$R$353                                           )&gt;(AJ$33-AK$33),(AJ$33-AJ41-150-Sheep!$R$353                                            )&lt;=0),"Alt2-"   &amp;AJ40,""),"")</f>
        <v/>
      </c>
      <c r="AK42" s="274" t="str">
        <f xml:space="preserve">                    IF(AND((AK$33                                  -Sheep!$N$250                               )&gt;(AK$33-AL$33),(AK$33                                  -Sheep!$N$250                                )&lt;=0),"Born","")
&amp;                   IF(AND((AK$33-Sheep!$R$351-Sheep!$N$250                                )&gt;(AK$33-AL$33),(AK$33-Sheep!$R$351-Sheep!$N$250                                )&lt;=0),"WeanStd","")
&amp;                   IF(AND((AK$33-Sheep!$R$352-Sheep!$N$250                                )&gt;(AK$33-AL$33),(AK$33-Sheep!$R$352-Sheep!$N$250                                )&lt;=0),"WeanAlt1","")
&amp;                   IF(AND((AK$33-Sheep!$R$353-Sheep!$N$250                                )&gt;(AK$33-AL$33),(AK$33-Sheep!$R$353-Sheep!$N$250                                )&lt;=0),"WeanAlt2","")
&amp;IFERROR(IF(AND((AK$33-AK41                                                                                     )&gt;(AK$33-AL$33),(AK$33-AK41                                                                                     )&lt;=0),"Join-"    &amp;AK40,""),"")
&amp;IFERROR(IF(AND((AK$33-AK41-INDEX(Sheep!$V$358:$V$365,AK40,1))&gt;(AK$33-AL$33),(AK$33-AK41-INDEX(Sheep!$V$358:$V$365,AK40,1))&lt;=0),"Scan-"  &amp;AK40,""),"")
&amp;IFERROR(IF(AND((AK$33-AK41-150                                                                            )&gt;(AK$33-AL$33),(AK$33-AK41-150                                                                             )&lt;=0),"Birth-" &amp;AK40,""),"")
&amp;IFERROR(IF(AND((AK$33-AK41-150-Sheep!$R$351                                           )&gt;(AK$33-AL$33),(AK$33-AK41-150-Sheep!$R$351                                            )&lt;=0),"Wean-"&amp;AK40,""),"")
&amp;IFERROR(IF(AND((AK$33-AK41-150-Sheep!$R$352                                           )&gt;(AK$33-AL$33),(AK$33-AK41-150-Sheep!$R$352                                            )&lt;=0),"Alt1-"   &amp;AK40,""),"")
&amp;IFERROR(IF(AND((AK$33-AK41-150-Sheep!$R$353                                           )&gt;(AK$33-AL$33),(AK$33-AK41-150-Sheep!$R$353                                            )&lt;=0),"Alt2-"   &amp;AK40,""),"")</f>
        <v/>
      </c>
      <c r="AL42" s="274" t="str">
        <f xml:space="preserve">                    IF(AND((AL$33                                  -Sheep!$N$250                               )&gt;(AL$33-AM$33),(AL$33                                  -Sheep!$N$250                                )&lt;=0),"Born","")
&amp;                   IF(AND((AL$33-Sheep!$R$351-Sheep!$N$250                                )&gt;(AL$33-AM$33),(AL$33-Sheep!$R$351-Sheep!$N$250                                )&lt;=0),"WeanStd","")
&amp;                   IF(AND((AL$33-Sheep!$R$352-Sheep!$N$250                                )&gt;(AL$33-AM$33),(AL$33-Sheep!$R$352-Sheep!$N$250                                )&lt;=0),"WeanAlt1","")
&amp;                   IF(AND((AL$33-Sheep!$R$353-Sheep!$N$250                                )&gt;(AL$33-AM$33),(AL$33-Sheep!$R$353-Sheep!$N$250                                )&lt;=0),"WeanAlt2","")
&amp;IFERROR(IF(AND((AL$33-AL41                                                                                     )&gt;(AL$33-AM$33),(AL$33-AL41                                                                                     )&lt;=0),"Join-"    &amp;AL40,""),"")
&amp;IFERROR(IF(AND((AL$33-AL41-INDEX(Sheep!$V$358:$V$365,AL40,1))&gt;(AL$33-AM$33),(AL$33-AL41-INDEX(Sheep!$V$358:$V$365,AL40,1))&lt;=0),"Scan-"  &amp;AL40,""),"")
&amp;IFERROR(IF(AND((AL$33-AL41-150                                                                            )&gt;(AL$33-AM$33),(AL$33-AL41-150                                                                             )&lt;=0),"Birth-" &amp;AL40,""),"")
&amp;IFERROR(IF(AND((AL$33-AL41-150-Sheep!$R$351                                           )&gt;(AL$33-AM$33),(AL$33-AL41-150-Sheep!$R$351                                            )&lt;=0),"Wean-"&amp;AL40,""),"")
&amp;IFERROR(IF(AND((AL$33-AL41-150-Sheep!$R$352                                           )&gt;(AL$33-AM$33),(AL$33-AL41-150-Sheep!$R$352                                            )&lt;=0),"Alt1-"   &amp;AL40,""),"")
&amp;IFERROR(IF(AND((AL$33-AL41-150-Sheep!$R$353                                           )&gt;(AL$33-AM$33),(AL$33-AL41-150-Sheep!$R$353                                            )&lt;=0),"Alt2-"   &amp;AL40,""),"")</f>
        <v/>
      </c>
      <c r="AM42" s="274" t="str">
        <f xml:space="preserve">                    IF(AND((AM$33                                  -Sheep!$N$250                               )&gt;(AM$33-AN$33),(AM$33                                  -Sheep!$N$250                                )&lt;=0),"Born","")
&amp;                   IF(AND((AM$33-Sheep!$R$351-Sheep!$N$250                                )&gt;(AM$33-AN$33),(AM$33-Sheep!$R$351-Sheep!$N$250                                )&lt;=0),"WeanStd","")
&amp;                   IF(AND((AM$33-Sheep!$R$352-Sheep!$N$250                                )&gt;(AM$33-AN$33),(AM$33-Sheep!$R$352-Sheep!$N$250                                )&lt;=0),"WeanAlt1","")
&amp;                   IF(AND((AM$33-Sheep!$R$353-Sheep!$N$250                                )&gt;(AM$33-AN$33),(AM$33-Sheep!$R$353-Sheep!$N$250                                )&lt;=0),"WeanAlt2","")
&amp;IFERROR(IF(AND((AM$33-AM41                                                                                     )&gt;(AM$33-AN$33),(AM$33-AM41                                                                                     )&lt;=0),"Join-"    &amp;AM40,""),"")
&amp;IFERROR(IF(AND((AM$33-AM41-INDEX(Sheep!$V$358:$V$365,AM40,1))&gt;(AM$33-AN$33),(AM$33-AM41-INDEX(Sheep!$V$358:$V$365,AM40,1))&lt;=0),"Scan-"  &amp;AM40,""),"")
&amp;IFERROR(IF(AND((AM$33-AM41-150                                                                            )&gt;(AM$33-AN$33),(AM$33-AM41-150                                                                             )&lt;=0),"Birth-" &amp;AM40,""),"")
&amp;IFERROR(IF(AND((AM$33-AM41-150-Sheep!$R$351                                           )&gt;(AM$33-AN$33),(AM$33-AM41-150-Sheep!$R$351                                            )&lt;=0),"Wean-"&amp;AM40,""),"")
&amp;IFERROR(IF(AND((AM$33-AM41-150-Sheep!$R$352                                           )&gt;(AM$33-AN$33),(AM$33-AM41-150-Sheep!$R$352                                            )&lt;=0),"Alt1-"   &amp;AM40,""),"")
&amp;IFERROR(IF(AND((AM$33-AM41-150-Sheep!$R$353                                           )&gt;(AM$33-AN$33),(AM$33-AM41-150-Sheep!$R$353                                            )&lt;=0),"Alt2-"   &amp;AM40,""),"")</f>
        <v/>
      </c>
      <c r="AN42" s="274" t="str">
        <f xml:space="preserve">                    IF(AND((AN$33                                  -Sheep!$N$250                               )&gt;(AN$33-AO$33),(AN$33                                  -Sheep!$N$250                                )&lt;=0),"Born","")
&amp;                   IF(AND((AN$33-Sheep!$R$351-Sheep!$N$250                                )&gt;(AN$33-AO$33),(AN$33-Sheep!$R$351-Sheep!$N$250                                )&lt;=0),"WeanStd","")
&amp;                   IF(AND((AN$33-Sheep!$R$352-Sheep!$N$250                                )&gt;(AN$33-AO$33),(AN$33-Sheep!$R$352-Sheep!$N$250                                )&lt;=0),"WeanAlt1","")
&amp;                   IF(AND((AN$33-Sheep!$R$353-Sheep!$N$250                                )&gt;(AN$33-AO$33),(AN$33-Sheep!$R$353-Sheep!$N$250                                )&lt;=0),"WeanAlt2","")
&amp;IFERROR(IF(AND((AN$33-AN41                                                                                     )&gt;(AN$33-AO$33),(AN$33-AN41                                                                                     )&lt;=0),"Join-"    &amp;AN40,""),"")
&amp;IFERROR(IF(AND((AN$33-AN41-INDEX(Sheep!$V$358:$V$365,AN40,1))&gt;(AN$33-AO$33),(AN$33-AN41-INDEX(Sheep!$V$358:$V$365,AN40,1))&lt;=0),"Scan-"  &amp;AN40,""),"")
&amp;IFERROR(IF(AND((AN$33-AN41-150                                                                            )&gt;(AN$33-AO$33),(AN$33-AN41-150                                                                             )&lt;=0),"Birth-" &amp;AN40,""),"")
&amp;IFERROR(IF(AND((AN$33-AN41-150-Sheep!$R$351                                           )&gt;(AN$33-AO$33),(AN$33-AN41-150-Sheep!$R$351                                            )&lt;=0),"Wean-"&amp;AN40,""),"")
&amp;IFERROR(IF(AND((AN$33-AN41-150-Sheep!$R$352                                           )&gt;(AN$33-AO$33),(AN$33-AN41-150-Sheep!$R$352                                            )&lt;=0),"Alt1-"   &amp;AN40,""),"")
&amp;IFERROR(IF(AND((AN$33-AN41-150-Sheep!$R$353                                           )&gt;(AN$33-AO$33),(AN$33-AN41-150-Sheep!$R$353                                            )&lt;=0),"Alt2-"   &amp;AN40,""),"")</f>
        <v>Born</v>
      </c>
      <c r="AO42" s="274" t="str">
        <f xml:space="preserve">                    IF(AND((AO$33                                  -Sheep!$N$250                               )&gt;(AO$33-AP$33),(AO$33                                  -Sheep!$N$250                                )&lt;=0),"Born","")
&amp;                   IF(AND((AO$33-Sheep!$R$351-Sheep!$N$250                                )&gt;(AO$33-AP$33),(AO$33-Sheep!$R$351-Sheep!$N$250                                )&lt;=0),"WeanStd","")
&amp;                   IF(AND((AO$33-Sheep!$R$352-Sheep!$N$250                                )&gt;(AO$33-AP$33),(AO$33-Sheep!$R$352-Sheep!$N$250                                )&lt;=0),"WeanAlt1","")
&amp;                   IF(AND((AO$33-Sheep!$R$353-Sheep!$N$250                                )&gt;(AO$33-AP$33),(AO$33-Sheep!$R$353-Sheep!$N$250                                )&lt;=0),"WeanAlt2","")
&amp;IFERROR(IF(AND((AO$33-AO41                                                                                     )&gt;(AO$33-AP$33),(AO$33-AO41                                                                                     )&lt;=0),"Join-"    &amp;AO40,""),"")
&amp;IFERROR(IF(AND((AO$33-AO41-INDEX(Sheep!$V$358:$V$365,AO40,1))&gt;(AO$33-AP$33),(AO$33-AO41-INDEX(Sheep!$V$358:$V$365,AO40,1))&lt;=0),"Scan-"  &amp;AO40,""),"")
&amp;IFERROR(IF(AND((AO$33-AO41-150                                                                            )&gt;(AO$33-AP$33),(AO$33-AO41-150                                                                             )&lt;=0),"Birth-" &amp;AO40,""),"")
&amp;IFERROR(IF(AND((AO$33-AO41-150-Sheep!$R$351                                           )&gt;(AO$33-AP$33),(AO$33-AO41-150-Sheep!$R$351                                            )&lt;=0),"Wean-"&amp;AO40,""),"")
&amp;IFERROR(IF(AND((AO$33-AO41-150-Sheep!$R$352                                           )&gt;(AO$33-AP$33),(AO$33-AO41-150-Sheep!$R$352                                            )&lt;=0),"Alt1-"   &amp;AO40,""),"")
&amp;IFERROR(IF(AND((AO$33-AO41-150-Sheep!$R$353                                           )&gt;(AO$33-AP$33),(AO$33-AO41-150-Sheep!$R$353                                            )&lt;=0),"Alt2-"   &amp;AO40,""),"")</f>
        <v/>
      </c>
      <c r="AP42" s="274" t="str">
        <f xml:space="preserve">                    IF(AND((AP$33                                  -Sheep!$N$250                               )&gt;(AP$33-AQ$33),(AP$33                                  -Sheep!$N$250                                )&lt;=0),"Born","")
&amp;                   IF(AND((AP$33-Sheep!$R$351-Sheep!$N$250                                )&gt;(AP$33-AQ$33),(AP$33-Sheep!$R$351-Sheep!$N$250                                )&lt;=0),"WeanStd","")
&amp;                   IF(AND((AP$33-Sheep!$R$352-Sheep!$N$250                                )&gt;(AP$33-AQ$33),(AP$33-Sheep!$R$352-Sheep!$N$250                                )&lt;=0),"WeanAlt1","")
&amp;                   IF(AND((AP$33-Sheep!$R$353-Sheep!$N$250                                )&gt;(AP$33-AQ$33),(AP$33-Sheep!$R$353-Sheep!$N$250                                )&lt;=0),"WeanAlt2","")
&amp;IFERROR(IF(AND((AP$33-AP41                                                                                     )&gt;(AP$33-AQ$33),(AP$33-AP41                                                                                     )&lt;=0),"Join-"    &amp;AP40,""),"")
&amp;IFERROR(IF(AND((AP$33-AP41-INDEX(Sheep!$V$358:$V$365,AP40,1))&gt;(AP$33-AQ$33),(AP$33-AP41-INDEX(Sheep!$V$358:$V$365,AP40,1))&lt;=0),"Scan-"  &amp;AP40,""),"")
&amp;IFERROR(IF(AND((AP$33-AP41-150                                                                            )&gt;(AP$33-AQ$33),(AP$33-AP41-150                                                                             )&lt;=0),"Birth-" &amp;AP40,""),"")
&amp;IFERROR(IF(AND((AP$33-AP41-150-Sheep!$R$351                                           )&gt;(AP$33-AQ$33),(AP$33-AP41-150-Sheep!$R$351                                            )&lt;=0),"Wean-"&amp;AP40,""),"")
&amp;IFERROR(IF(AND((AP$33-AP41-150-Sheep!$R$352                                           )&gt;(AP$33-AQ$33),(AP$33-AP41-150-Sheep!$R$352                                            )&lt;=0),"Alt1-"   &amp;AP40,""),"")
&amp;IFERROR(IF(AND((AP$33-AP41-150-Sheep!$R$353                                           )&gt;(AP$33-AQ$33),(AP$33-AP41-150-Sheep!$R$353                                            )&lt;=0),"Alt2-"   &amp;AP40,""),"")</f>
        <v/>
      </c>
      <c r="AQ42" s="274" t="str">
        <f xml:space="preserve">                    IF(AND((AQ$33                                  -Sheep!$N$250                               )&gt;(AQ$33-AR$33),(AQ$33                                  -Sheep!$N$250                                )&lt;=0),"Born","")
&amp;                   IF(AND((AQ$33-Sheep!$R$351-Sheep!$N$250                                )&gt;(AQ$33-AR$33),(AQ$33-Sheep!$R$351-Sheep!$N$250                                )&lt;=0),"WeanStd","")
&amp;                   IF(AND((AQ$33-Sheep!$R$352-Sheep!$N$250                                )&gt;(AQ$33-AR$33),(AQ$33-Sheep!$R$352-Sheep!$N$250                                )&lt;=0),"WeanAlt1","")
&amp;                   IF(AND((AQ$33-Sheep!$R$353-Sheep!$N$250                                )&gt;(AQ$33-AR$33),(AQ$33-Sheep!$R$353-Sheep!$N$250                                )&lt;=0),"WeanAlt2","")
&amp;IFERROR(IF(AND((AQ$33-AQ41                                                                                     )&gt;(AQ$33-AR$33),(AQ$33-AQ41                                                                                     )&lt;=0),"Join-"    &amp;AQ40,""),"")
&amp;IFERROR(IF(AND((AQ$33-AQ41-INDEX(Sheep!$V$358:$V$365,AQ40,1))&gt;(AQ$33-AR$33),(AQ$33-AQ41-INDEX(Sheep!$V$358:$V$365,AQ40,1))&lt;=0),"Scan-"  &amp;AQ40,""),"")
&amp;IFERROR(IF(AND((AQ$33-AQ41-150                                                                            )&gt;(AQ$33-AR$33),(AQ$33-AQ41-150                                                                             )&lt;=0),"Birth-" &amp;AQ40,""),"")
&amp;IFERROR(IF(AND((AQ$33-AQ41-150-Sheep!$R$351                                           )&gt;(AQ$33-AR$33),(AQ$33-AQ41-150-Sheep!$R$351                                            )&lt;=0),"Wean-"&amp;AQ40,""),"")
&amp;IFERROR(IF(AND((AQ$33-AQ41-150-Sheep!$R$352                                           )&gt;(AQ$33-AR$33),(AQ$33-AQ41-150-Sheep!$R$352                                            )&lt;=0),"Alt1-"   &amp;AQ40,""),"")
&amp;IFERROR(IF(AND((AQ$33-AQ41-150-Sheep!$R$353                                           )&gt;(AQ$33-AR$33),(AQ$33-AQ41-150-Sheep!$R$353                                            )&lt;=0),"Alt2-"   &amp;AQ40,""),"")</f>
        <v/>
      </c>
      <c r="AR42" s="274" t="str">
        <f xml:space="preserve">                    IF(AND((AR$33                                  -Sheep!$N$250                               )&gt;(AR$33-AS$33),(AR$33                                  -Sheep!$N$250                                )&lt;=0),"Born","")
&amp;                   IF(AND((AR$33-Sheep!$R$351-Sheep!$N$250                                )&gt;(AR$33-AS$33),(AR$33-Sheep!$R$351-Sheep!$N$250                                )&lt;=0),"WeanStd","")
&amp;                   IF(AND((AR$33-Sheep!$R$352-Sheep!$N$250                                )&gt;(AR$33-AS$33),(AR$33-Sheep!$R$352-Sheep!$N$250                                )&lt;=0),"WeanAlt1","")
&amp;                   IF(AND((AR$33-Sheep!$R$353-Sheep!$N$250                                )&gt;(AR$33-AS$33),(AR$33-Sheep!$R$353-Sheep!$N$250                                )&lt;=0),"WeanAlt2","")
&amp;IFERROR(IF(AND((AR$33-AR41                                                                                     )&gt;(AR$33-AS$33),(AR$33-AR41                                                                                     )&lt;=0),"Join-"    &amp;AR40,""),"")
&amp;IFERROR(IF(AND((AR$33-AR41-INDEX(Sheep!$V$358:$V$365,AR40,1))&gt;(AR$33-AS$33),(AR$33-AR41-INDEX(Sheep!$V$358:$V$365,AR40,1))&lt;=0),"Scan-"  &amp;AR40,""),"")
&amp;IFERROR(IF(AND((AR$33-AR41-150                                                                            )&gt;(AR$33-AS$33),(AR$33-AR41-150                                                                             )&lt;=0),"Birth-" &amp;AR40,""),"")
&amp;IFERROR(IF(AND((AR$33-AR41-150-Sheep!$R$351                                           )&gt;(AR$33-AS$33),(AR$33-AR41-150-Sheep!$R$351                                            )&lt;=0),"Wean-"&amp;AR40,""),"")
&amp;IFERROR(IF(AND((AR$33-AR41-150-Sheep!$R$352                                           )&gt;(AR$33-AS$33),(AR$33-AR41-150-Sheep!$R$352                                            )&lt;=0),"Alt1-"   &amp;AR40,""),"")
&amp;IFERROR(IF(AND((AR$33-AR41-150-Sheep!$R$353                                           )&gt;(AR$33-AS$33),(AR$33-AR41-150-Sheep!$R$353                                            )&lt;=0),"Alt2-"   &amp;AR40,""),"")</f>
        <v/>
      </c>
      <c r="AS42" s="274" t="str">
        <f xml:space="preserve">                    IF(AND((AS$33                                  -Sheep!$N$250                               )&gt;(AS$33-AT$33),(AS$33                                  -Sheep!$N$250                                )&lt;=0),"Born","")
&amp;                   IF(AND((AS$33-Sheep!$R$351-Sheep!$N$250                                )&gt;(AS$33-AT$33),(AS$33-Sheep!$R$351-Sheep!$N$250                                )&lt;=0),"WeanStd","")
&amp;                   IF(AND((AS$33-Sheep!$R$352-Sheep!$N$250                                )&gt;(AS$33-AT$33),(AS$33-Sheep!$R$352-Sheep!$N$250                                )&lt;=0),"WeanAlt1","")
&amp;                   IF(AND((AS$33-Sheep!$R$353-Sheep!$N$250                                )&gt;(AS$33-AT$33),(AS$33-Sheep!$R$353-Sheep!$N$250                                )&lt;=0),"WeanAlt2","")
&amp;IFERROR(IF(AND((AS$33-AS41                                                                                     )&gt;(AS$33-AT$33),(AS$33-AS41                                                                                     )&lt;=0),"Join-"    &amp;AS40,""),"")
&amp;IFERROR(IF(AND((AS$33-AS41-INDEX(Sheep!$V$358:$V$365,AS40,1))&gt;(AS$33-AT$33),(AS$33-AS41-INDEX(Sheep!$V$358:$V$365,AS40,1))&lt;=0),"Scan-"  &amp;AS40,""),"")
&amp;IFERROR(IF(AND((AS$33-AS41-150                                                                            )&gt;(AS$33-AT$33),(AS$33-AS41-150                                                                             )&lt;=0),"Birth-" &amp;AS40,""),"")
&amp;IFERROR(IF(AND((AS$33-AS41-150-Sheep!$R$351                                           )&gt;(AS$33-AT$33),(AS$33-AS41-150-Sheep!$R$351                                            )&lt;=0),"Wean-"&amp;AS40,""),"")
&amp;IFERROR(IF(AND((AS$33-AS41-150-Sheep!$R$352                                           )&gt;(AS$33-AT$33),(AS$33-AS41-150-Sheep!$R$352                                            )&lt;=0),"Alt1-"   &amp;AS40,""),"")
&amp;IFERROR(IF(AND((AS$33-AS41-150-Sheep!$R$353                                           )&gt;(AS$33-AT$33),(AS$33-AS41-150-Sheep!$R$353                                            )&lt;=0),"Alt2-"   &amp;AS40,""),"")</f>
        <v/>
      </c>
      <c r="AT42" s="274" t="str">
        <f xml:space="preserve">                    IF(AND((AT$33                                  -Sheep!$N$250                               )&gt;(AT$33-AU$33),(AT$33                                  -Sheep!$N$250                                )&lt;=0),"Born","")
&amp;                   IF(AND((AT$33-Sheep!$R$351-Sheep!$N$250                                )&gt;(AT$33-AU$33),(AT$33-Sheep!$R$351-Sheep!$N$250                                )&lt;=0),"WeanStd","")
&amp;                   IF(AND((AT$33-Sheep!$R$352-Sheep!$N$250                                )&gt;(AT$33-AU$33),(AT$33-Sheep!$R$352-Sheep!$N$250                                )&lt;=0),"WeanAlt1","")
&amp;                   IF(AND((AT$33-Sheep!$R$353-Sheep!$N$250                                )&gt;(AT$33-AU$33),(AT$33-Sheep!$R$353-Sheep!$N$250                                )&lt;=0),"WeanAlt2","")
&amp;IFERROR(IF(AND((AT$33-AT41                                                                                     )&gt;(AT$33-AU$33),(AT$33-AT41                                                                                     )&lt;=0),"Join-"    &amp;AT40,""),"")
&amp;IFERROR(IF(AND((AT$33-AT41-INDEX(Sheep!$V$358:$V$365,AT40,1))&gt;(AT$33-AU$33),(AT$33-AT41-INDEX(Sheep!$V$358:$V$365,AT40,1))&lt;=0),"Scan-"  &amp;AT40,""),"")
&amp;IFERROR(IF(AND((AT$33-AT41-150                                                                            )&gt;(AT$33-AU$33),(AT$33-AT41-150                                                                             )&lt;=0),"Birth-" &amp;AT40,""),"")
&amp;IFERROR(IF(AND((AT$33-AT41-150-Sheep!$R$351                                           )&gt;(AT$33-AU$33),(AT$33-AT41-150-Sheep!$R$351                                            )&lt;=0),"Wean-"&amp;AT40,""),"")
&amp;IFERROR(IF(AND((AT$33-AT41-150-Sheep!$R$352                                           )&gt;(AT$33-AU$33),(AT$33-AT41-150-Sheep!$R$352                                            )&lt;=0),"Alt1-"   &amp;AT40,""),"")
&amp;IFERROR(IF(AND((AT$33-AT41-150-Sheep!$R$353                                           )&gt;(AT$33-AU$33),(AT$33-AT41-150-Sheep!$R$353                                            )&lt;=0),"Alt2-"   &amp;AT40,""),"")</f>
        <v/>
      </c>
      <c r="AU42" s="274" t="str">
        <f xml:space="preserve">                    IF(AND((AU$33                                  -Sheep!$N$250                               )&gt;(AU$33-AV$33),(AU$33                                  -Sheep!$N$250                                )&lt;=0),"Born","")
&amp;                   IF(AND((AU$33-Sheep!$R$351-Sheep!$N$250                                )&gt;(AU$33-AV$33),(AU$33-Sheep!$R$351-Sheep!$N$250                                )&lt;=0),"WeanStd","")
&amp;                   IF(AND((AU$33-Sheep!$R$352-Sheep!$N$250                                )&gt;(AU$33-AV$33),(AU$33-Sheep!$R$352-Sheep!$N$250                                )&lt;=0),"WeanAlt1","")
&amp;                   IF(AND((AU$33-Sheep!$R$353-Sheep!$N$250                                )&gt;(AU$33-AV$33),(AU$33-Sheep!$R$353-Sheep!$N$250                                )&lt;=0),"WeanAlt2","")
&amp;IFERROR(IF(AND((AU$33-AU41                                                                                     )&gt;(AU$33-AV$33),(AU$33-AU41                                                                                     )&lt;=0),"Join-"    &amp;AU40,""),"")
&amp;IFERROR(IF(AND((AU$33-AU41-INDEX(Sheep!$V$358:$V$365,AU40,1))&gt;(AU$33-AV$33),(AU$33-AU41-INDEX(Sheep!$V$358:$V$365,AU40,1))&lt;=0),"Scan-"  &amp;AU40,""),"")
&amp;IFERROR(IF(AND((AU$33-AU41-150                                                                            )&gt;(AU$33-AV$33),(AU$33-AU41-150                                                                             )&lt;=0),"Birth-" &amp;AU40,""),"")
&amp;IFERROR(IF(AND((AU$33-AU41-150-Sheep!$R$351                                           )&gt;(AU$33-AV$33),(AU$33-AU41-150-Sheep!$R$351                                            )&lt;=0),"Wean-"&amp;AU40,""),"")
&amp;IFERROR(IF(AND((AU$33-AU41-150-Sheep!$R$352                                           )&gt;(AU$33-AV$33),(AU$33-AU41-150-Sheep!$R$352                                            )&lt;=0),"Alt1-"   &amp;AU40,""),"")
&amp;IFERROR(IF(AND((AU$33-AU41-150-Sheep!$R$353                                           )&gt;(AU$33-AV$33),(AU$33-AU41-150-Sheep!$R$353                                            )&lt;=0),"Alt2-"   &amp;AU40,""),"")</f>
        <v/>
      </c>
      <c r="AV42" s="274" t="str">
        <f xml:space="preserve">                    IF(AND((AV$33                                  -Sheep!$N$250                               )&gt;(AV$33-AW$33),(AV$33                                  -Sheep!$N$250                                )&lt;=0),"Born","")
&amp;                   IF(AND((AV$33-Sheep!$R$351-Sheep!$N$250                                )&gt;(AV$33-AW$33),(AV$33-Sheep!$R$351-Sheep!$N$250                                )&lt;=0),"WeanStd","")
&amp;                   IF(AND((AV$33-Sheep!$R$352-Sheep!$N$250                                )&gt;(AV$33-AW$33),(AV$33-Sheep!$R$352-Sheep!$N$250                                )&lt;=0),"WeanAlt1","")
&amp;                   IF(AND((AV$33-Sheep!$R$353-Sheep!$N$250                                )&gt;(AV$33-AW$33),(AV$33-Sheep!$R$353-Sheep!$N$250                                )&lt;=0),"WeanAlt2","")
&amp;IFERROR(IF(AND((AV$33-AV41                                                                                     )&gt;(AV$33-AW$33),(AV$33-AV41                                                                                     )&lt;=0),"Join-"    &amp;AV40,""),"")
&amp;IFERROR(IF(AND((AV$33-AV41-INDEX(Sheep!$V$358:$V$365,AV40,1))&gt;(AV$33-AW$33),(AV$33-AV41-INDEX(Sheep!$V$358:$V$365,AV40,1))&lt;=0),"Scan-"  &amp;AV40,""),"")
&amp;IFERROR(IF(AND((AV$33-AV41-150                                                                            )&gt;(AV$33-AW$33),(AV$33-AV41-150                                                                             )&lt;=0),"Birth-" &amp;AV40,""),"")
&amp;IFERROR(IF(AND((AV$33-AV41-150-Sheep!$R$351                                           )&gt;(AV$33-AW$33),(AV$33-AV41-150-Sheep!$R$351                                            )&lt;=0),"Wean-"&amp;AV40,""),"")
&amp;IFERROR(IF(AND((AV$33-AV41-150-Sheep!$R$352                                           )&gt;(AV$33-AW$33),(AV$33-AV41-150-Sheep!$R$352                                            )&lt;=0),"Alt1-"   &amp;AV40,""),"")
&amp;IFERROR(IF(AND((AV$33-AV41-150-Sheep!$R$353                                           )&gt;(AV$33-AW$33),(AV$33-AV41-150-Sheep!$R$353                                            )&lt;=0),"Alt2-"   &amp;AV40,""),"")</f>
        <v/>
      </c>
      <c r="AW42" s="274" t="str">
        <f xml:space="preserve">                    IF(AND((AW$33                                  -Sheep!$N$250                               )&gt;(AW$33-AX$33),(AW$33                                  -Sheep!$N$250                                )&lt;=0),"Born","")
&amp;                   IF(AND((AW$33-Sheep!$R$351-Sheep!$N$250                                )&gt;(AW$33-AX$33),(AW$33-Sheep!$R$351-Sheep!$N$250                                )&lt;=0),"WeanStd","")
&amp;                   IF(AND((AW$33-Sheep!$R$352-Sheep!$N$250                                )&gt;(AW$33-AX$33),(AW$33-Sheep!$R$352-Sheep!$N$250                                )&lt;=0),"WeanAlt1","")
&amp;                   IF(AND((AW$33-Sheep!$R$353-Sheep!$N$250                                )&gt;(AW$33-AX$33),(AW$33-Sheep!$R$353-Sheep!$N$250                                )&lt;=0),"WeanAlt2","")
&amp;IFERROR(IF(AND((AW$33-AW41                                                                                     )&gt;(AW$33-AX$33),(AW$33-AW41                                                                                     )&lt;=0),"Join-"    &amp;AW40,""),"")
&amp;IFERROR(IF(AND((AW$33-AW41-INDEX(Sheep!$V$358:$V$365,AW40,1))&gt;(AW$33-AX$33),(AW$33-AW41-INDEX(Sheep!$V$358:$V$365,AW40,1))&lt;=0),"Scan-"  &amp;AW40,""),"")
&amp;IFERROR(IF(AND((AW$33-AW41-150                                                                            )&gt;(AW$33-AX$33),(AW$33-AW41-150                                                                             )&lt;=0),"Birth-" &amp;AW40,""),"")
&amp;IFERROR(IF(AND((AW$33-AW41-150-Sheep!$R$351                                           )&gt;(AW$33-AX$33),(AW$33-AW41-150-Sheep!$R$351                                            )&lt;=0),"Wean-"&amp;AW40,""),"")
&amp;IFERROR(IF(AND((AW$33-AW41-150-Sheep!$R$352                                           )&gt;(AW$33-AX$33),(AW$33-AW41-150-Sheep!$R$352                                            )&lt;=0),"Alt1-"   &amp;AW40,""),"")
&amp;IFERROR(IF(AND((AW$33-AW41-150-Sheep!$R$353                                           )&gt;(AW$33-AX$33),(AW$33-AW41-150-Sheep!$R$353                                            )&lt;=0),"Alt2-"   &amp;AW40,""),"")</f>
        <v/>
      </c>
      <c r="AX42" s="274" t="str">
        <f xml:space="preserve">                    IF(AND((AX$33                                  -Sheep!$N$250                               )&gt;(AX$33-AY$33),(AX$33                                  -Sheep!$N$250                                )&lt;=0),"Born","")
&amp;                   IF(AND((AX$33-Sheep!$R$351-Sheep!$N$250                                )&gt;(AX$33-AY$33),(AX$33-Sheep!$R$351-Sheep!$N$250                                )&lt;=0),"WeanStd","")
&amp;                   IF(AND((AX$33-Sheep!$R$352-Sheep!$N$250                                )&gt;(AX$33-AY$33),(AX$33-Sheep!$R$352-Sheep!$N$250                                )&lt;=0),"WeanAlt1","")
&amp;                   IF(AND((AX$33-Sheep!$R$353-Sheep!$N$250                                )&gt;(AX$33-AY$33),(AX$33-Sheep!$R$353-Sheep!$N$250                                )&lt;=0),"WeanAlt2","")
&amp;IFERROR(IF(AND((AX$33-AX41                                                                                     )&gt;(AX$33-AY$33),(AX$33-AX41                                                                                     )&lt;=0),"Join-"    &amp;AX40,""),"")
&amp;IFERROR(IF(AND((AX$33-AX41-INDEX(Sheep!$V$358:$V$365,AX40,1))&gt;(AX$33-AY$33),(AX$33-AX41-INDEX(Sheep!$V$358:$V$365,AX40,1))&lt;=0),"Scan-"  &amp;AX40,""),"")
&amp;IFERROR(IF(AND((AX$33-AX41-150                                                                            )&gt;(AX$33-AY$33),(AX$33-AX41-150                                                                             )&lt;=0),"Birth-" &amp;AX40,""),"")
&amp;IFERROR(IF(AND((AX$33-AX41-150-Sheep!$R$351                                           )&gt;(AX$33-AY$33),(AX$33-AX41-150-Sheep!$R$351                                            )&lt;=0),"Wean-"&amp;AX40,""),"")
&amp;IFERROR(IF(AND((AX$33-AX41-150-Sheep!$R$352                                           )&gt;(AX$33-AY$33),(AX$33-AX41-150-Sheep!$R$352                                            )&lt;=0),"Alt1-"   &amp;AX40,""),"")
&amp;IFERROR(IF(AND((AX$33-AX41-150-Sheep!$R$353                                           )&gt;(AX$33-AY$33),(AX$33-AX41-150-Sheep!$R$353                                            )&lt;=0),"Alt2-"   &amp;AX40,""),"")</f>
        <v/>
      </c>
      <c r="AY42" s="274" t="str">
        <f xml:space="preserve">                    IF(AND((AY$33                                  -Sheep!$N$250                               )&gt;(AY$33-AZ$33),(AY$33                                  -Sheep!$N$250                                )&lt;=0),"Born","")
&amp;                   IF(AND((AY$33-Sheep!$R$351-Sheep!$N$250                                )&gt;(AY$33-AZ$33),(AY$33-Sheep!$R$351-Sheep!$N$250                                )&lt;=0),"WeanStd","")
&amp;                   IF(AND((AY$33-Sheep!$R$352-Sheep!$N$250                                )&gt;(AY$33-AZ$33),(AY$33-Sheep!$R$352-Sheep!$N$250                                )&lt;=0),"WeanAlt1","")
&amp;                   IF(AND((AY$33-Sheep!$R$353-Sheep!$N$250                                )&gt;(AY$33-AZ$33),(AY$33-Sheep!$R$353-Sheep!$N$250                                )&lt;=0),"WeanAlt2","")
&amp;IFERROR(IF(AND((AY$33-AY41                                                                                     )&gt;(AY$33-AZ$33),(AY$33-AY41                                                                                     )&lt;=0),"Join-"    &amp;AY40,""),"")
&amp;IFERROR(IF(AND((AY$33-AY41-INDEX(Sheep!$V$358:$V$365,AY40,1))&gt;(AY$33-AZ$33),(AY$33-AY41-INDEX(Sheep!$V$358:$V$365,AY40,1))&lt;=0),"Scan-"  &amp;AY40,""),"")
&amp;IFERROR(IF(AND((AY$33-AY41-150                                                                            )&gt;(AY$33-AZ$33),(AY$33-AY41-150                                                                             )&lt;=0),"Birth-" &amp;AY40,""),"")
&amp;IFERROR(IF(AND((AY$33-AY41-150-Sheep!$R$351                                           )&gt;(AY$33-AZ$33),(AY$33-AY41-150-Sheep!$R$351                                            )&lt;=0),"Wean-"&amp;AY40,""),"")
&amp;IFERROR(IF(AND((AY$33-AY41-150-Sheep!$R$352                                           )&gt;(AY$33-AZ$33),(AY$33-AY41-150-Sheep!$R$352                                            )&lt;=0),"Alt1-"   &amp;AY40,""),"")
&amp;IFERROR(IF(AND((AY$33-AY41-150-Sheep!$R$353                                           )&gt;(AY$33-AZ$33),(AY$33-AY41-150-Sheep!$R$353                                            )&lt;=0),"Alt2-"   &amp;AY40,""),"")</f>
        <v/>
      </c>
      <c r="AZ42" s="274" t="str">
        <f xml:space="preserve">                    IF(AND((AZ$33                                  -Sheep!$N$250                               )&gt;(AZ$33-BA$33),(AZ$33                                  -Sheep!$N$250                                )&lt;=0),"Born","")
&amp;                   IF(AND((AZ$33-Sheep!$R$351-Sheep!$N$250                                )&gt;(AZ$33-BA$33),(AZ$33-Sheep!$R$351-Sheep!$N$250                                )&lt;=0),"WeanStd","")
&amp;                   IF(AND((AZ$33-Sheep!$R$352-Sheep!$N$250                                )&gt;(AZ$33-BA$33),(AZ$33-Sheep!$R$352-Sheep!$N$250                                )&lt;=0),"WeanAlt1","")
&amp;                   IF(AND((AZ$33-Sheep!$R$353-Sheep!$N$250                                )&gt;(AZ$33-BA$33),(AZ$33-Sheep!$R$353-Sheep!$N$250                                )&lt;=0),"WeanAlt2","")
&amp;IFERROR(IF(AND((AZ$33-AZ41                                                                                     )&gt;(AZ$33-BA$33),(AZ$33-AZ41                                                                                     )&lt;=0),"Join-"    &amp;AZ40,""),"")
&amp;IFERROR(IF(AND((AZ$33-AZ41-INDEX(Sheep!$V$358:$V$365,AZ40,1))&gt;(AZ$33-BA$33),(AZ$33-AZ41-INDEX(Sheep!$V$358:$V$365,AZ40,1))&lt;=0),"Scan-"  &amp;AZ40,""),"")
&amp;IFERROR(IF(AND((AZ$33-AZ41-150                                                                            )&gt;(AZ$33-BA$33),(AZ$33-AZ41-150                                                                             )&lt;=0),"Birth-" &amp;AZ40,""),"")
&amp;IFERROR(IF(AND((AZ$33-AZ41-150-Sheep!$R$351                                           )&gt;(AZ$33-BA$33),(AZ$33-AZ41-150-Sheep!$R$351                                            )&lt;=0),"Wean-"&amp;AZ40,""),"")
&amp;IFERROR(IF(AND((AZ$33-AZ41-150-Sheep!$R$352                                           )&gt;(AZ$33-BA$33),(AZ$33-AZ41-150-Sheep!$R$352                                            )&lt;=0),"Alt1-"   &amp;AZ40,""),"")
&amp;IFERROR(IF(AND((AZ$33-AZ41-150-Sheep!$R$353                                           )&gt;(AZ$33-BA$33),(AZ$33-AZ41-150-Sheep!$R$353                                            )&lt;=0),"Alt2-"   &amp;AZ40,""),"")</f>
        <v>WeanStd</v>
      </c>
      <c r="BA42" s="274" t="str">
        <f xml:space="preserve">                    IF(AND((BA$33                                  -Sheep!$N$250                               )&gt;(BA$33-BB$33),(BA$33                                  -Sheep!$N$250                                )&lt;=0),"Born","")
&amp;                   IF(AND((BA$33-Sheep!$R$351-Sheep!$N$250                                )&gt;(BA$33-BB$33),(BA$33-Sheep!$R$351-Sheep!$N$250                                )&lt;=0),"WeanStd","")
&amp;                   IF(AND((BA$33-Sheep!$R$352-Sheep!$N$250                                )&gt;(BA$33-BB$33),(BA$33-Sheep!$R$352-Sheep!$N$250                                )&lt;=0),"WeanAlt1","")
&amp;                   IF(AND((BA$33-Sheep!$R$353-Sheep!$N$250                                )&gt;(BA$33-BB$33),(BA$33-Sheep!$R$353-Sheep!$N$250                                )&lt;=0),"WeanAlt2","")
&amp;IFERROR(IF(AND((BA$33-BA41                                                                                     )&gt;(BA$33-BB$33),(BA$33-BA41                                                                                     )&lt;=0),"Join-"    &amp;BA40,""),"")
&amp;IFERROR(IF(AND((BA$33-BA41-INDEX(Sheep!$V$358:$V$365,BA40,1))&gt;(BA$33-BB$33),(BA$33-BA41-INDEX(Sheep!$V$358:$V$365,BA40,1))&lt;=0),"Scan-"  &amp;BA40,""),"")
&amp;IFERROR(IF(AND((BA$33-BA41-150                                                                            )&gt;(BA$33-BB$33),(BA$33-BA41-150                                                                             )&lt;=0),"Birth-" &amp;BA40,""),"")
&amp;IFERROR(IF(AND((BA$33-BA41-150-Sheep!$R$351                                           )&gt;(BA$33-BB$33),(BA$33-BA41-150-Sheep!$R$351                                            )&lt;=0),"Wean-"&amp;BA40,""),"")
&amp;IFERROR(IF(AND((BA$33-BA41-150-Sheep!$R$352                                           )&gt;(BA$33-BB$33),(BA$33-BA41-150-Sheep!$R$352                                            )&lt;=0),"Alt1-"   &amp;BA40,""),"")
&amp;IFERROR(IF(AND((BA$33-BA41-150-Sheep!$R$353                                           )&gt;(BA$33-BB$33),(BA$33-BA41-150-Sheep!$R$353                                            )&lt;=0),"Alt2-"   &amp;BA40,""),"")</f>
        <v/>
      </c>
      <c r="BB42" s="274" t="str">
        <f xml:space="preserve">                    IF(AND((BB$33                                  -Sheep!$N$250                               )&gt;(BB$33-BC$33),(BB$33                                  -Sheep!$N$250                                )&lt;=0),"Born","")
&amp;                   IF(AND((BB$33-Sheep!$R$351-Sheep!$N$250                                )&gt;(BB$33-BC$33),(BB$33-Sheep!$R$351-Sheep!$N$250                                )&lt;=0),"WeanStd","")
&amp;                   IF(AND((BB$33-Sheep!$R$352-Sheep!$N$250                                )&gt;(BB$33-BC$33),(BB$33-Sheep!$R$352-Sheep!$N$250                                )&lt;=0),"WeanAlt1","")
&amp;                   IF(AND((BB$33-Sheep!$R$353-Sheep!$N$250                                )&gt;(BB$33-BC$33),(BB$33-Sheep!$R$353-Sheep!$N$250                                )&lt;=0),"WeanAlt2","")
&amp;IFERROR(IF(AND((BB$33-BB41                                                                                     )&gt;(BB$33-BC$33),(BB$33-BB41                                                                                     )&lt;=0),"Join-"    &amp;BB40,""),"")
&amp;IFERROR(IF(AND((BB$33-BB41-INDEX(Sheep!$V$358:$V$365,BB40,1))&gt;(BB$33-BC$33),(BB$33-BB41-INDEX(Sheep!$V$358:$V$365,BB40,1))&lt;=0),"Scan-"  &amp;BB40,""),"")
&amp;IFERROR(IF(AND((BB$33-BB41-150                                                                            )&gt;(BB$33-BC$33),(BB$33-BB41-150                                                                             )&lt;=0),"Birth-" &amp;BB40,""),"")
&amp;IFERROR(IF(AND((BB$33-BB41-150-Sheep!$R$351                                           )&gt;(BB$33-BC$33),(BB$33-BB41-150-Sheep!$R$351                                            )&lt;=0),"Wean-"&amp;BB40,""),"")
&amp;IFERROR(IF(AND((BB$33-BB41-150-Sheep!$R$352                                           )&gt;(BB$33-BC$33),(BB$33-BB41-150-Sheep!$R$352                                            )&lt;=0),"Alt1-"   &amp;BB40,""),"")
&amp;IFERROR(IF(AND((BB$33-BB41-150-Sheep!$R$353                                           )&gt;(BB$33-BC$33),(BB$33-BB41-150-Sheep!$R$353                                            )&lt;=0),"Alt2-"   &amp;BB40,""),"")</f>
        <v/>
      </c>
      <c r="BC42" s="274" t="str">
        <f xml:space="preserve">                    IF(AND((BC$33                                  -Sheep!$N$250                               )&gt;(BC$33-BD$33),(BC$33                                  -Sheep!$N$250                                )&lt;=0),"Born","")
&amp;                   IF(AND((BC$33-Sheep!$R$351-Sheep!$N$250                                )&gt;(BC$33-BD$33),(BC$33-Sheep!$R$351-Sheep!$N$250                                )&lt;=0),"WeanStd","")
&amp;                   IF(AND((BC$33-Sheep!$R$352-Sheep!$N$250                                )&gt;(BC$33-BD$33),(BC$33-Sheep!$R$352-Sheep!$N$250                                )&lt;=0),"WeanAlt1","")
&amp;                   IF(AND((BC$33-Sheep!$R$353-Sheep!$N$250                                )&gt;(BC$33-BD$33),(BC$33-Sheep!$R$353-Sheep!$N$250                                )&lt;=0),"WeanAlt2","")
&amp;IFERROR(IF(AND((BC$33-BC41                                                                                     )&gt;(BC$33-BD$33),(BC$33-BC41                                                                                     )&lt;=0),"Join-"    &amp;BC40,""),"")
&amp;IFERROR(IF(AND((BC$33-BC41-INDEX(Sheep!$V$358:$V$365,BC40,1))&gt;(BC$33-BD$33),(BC$33-BC41-INDEX(Sheep!$V$358:$V$365,BC40,1))&lt;=0),"Scan-"  &amp;BC40,""),"")
&amp;IFERROR(IF(AND((BC$33-BC41-150                                                                            )&gt;(BC$33-BD$33),(BC$33-BC41-150                                                                             )&lt;=0),"Birth-" &amp;BC40,""),"")
&amp;IFERROR(IF(AND((BC$33-BC41-150-Sheep!$R$351                                           )&gt;(BC$33-BD$33),(BC$33-BC41-150-Sheep!$R$351                                            )&lt;=0),"Wean-"&amp;BC40,""),"")
&amp;IFERROR(IF(AND((BC$33-BC41-150-Sheep!$R$352                                           )&gt;(BC$33-BD$33),(BC$33-BC41-150-Sheep!$R$352                                            )&lt;=0),"Alt1-"   &amp;BC40,""),"")
&amp;IFERROR(IF(AND((BC$33-BC41-150-Sheep!$R$353                                           )&gt;(BC$33-BD$33),(BC$33-BC41-150-Sheep!$R$353                                            )&lt;=0),"Alt2-"   &amp;BC40,""),"")</f>
        <v/>
      </c>
      <c r="BD42" s="274" t="str">
        <f xml:space="preserve">                    IF(AND((BD$33                                  -Sheep!$N$250                               )&gt;(BD$33-BE$33),(BD$33                                  -Sheep!$N$250                                )&lt;=0),"Born","")
&amp;                   IF(AND((BD$33-Sheep!$R$351-Sheep!$N$250                                )&gt;(BD$33-BE$33),(BD$33-Sheep!$R$351-Sheep!$N$250                                )&lt;=0),"WeanStd","")
&amp;                   IF(AND((BD$33-Sheep!$R$352-Sheep!$N$250                                )&gt;(BD$33-BE$33),(BD$33-Sheep!$R$352-Sheep!$N$250                                )&lt;=0),"WeanAlt1","")
&amp;                   IF(AND((BD$33-Sheep!$R$353-Sheep!$N$250                                )&gt;(BD$33-BE$33),(BD$33-Sheep!$R$353-Sheep!$N$250                                )&lt;=0),"WeanAlt2","")
&amp;IFERROR(IF(AND((BD$33-BD41                                                                                     )&gt;(BD$33-BE$33),(BD$33-BD41                                                                                     )&lt;=0),"Join-"    &amp;BD40,""),"")
&amp;IFERROR(IF(AND((BD$33-BD41-INDEX(Sheep!$V$358:$V$365,BD40,1))&gt;(BD$33-BE$33),(BD$33-BD41-INDEX(Sheep!$V$358:$V$365,BD40,1))&lt;=0),"Scan-"  &amp;BD40,""),"")
&amp;IFERROR(IF(AND((BD$33-BD41-150                                                                            )&gt;(BD$33-BE$33),(BD$33-BD41-150                                                                             )&lt;=0),"Birth-" &amp;BD40,""),"")
&amp;IFERROR(IF(AND((BD$33-BD41-150-Sheep!$R$351                                           )&gt;(BD$33-BE$33),(BD$33-BD41-150-Sheep!$R$351                                            )&lt;=0),"Wean-"&amp;BD40,""),"")
&amp;IFERROR(IF(AND((BD$33-BD41-150-Sheep!$R$352                                           )&gt;(BD$33-BE$33),(BD$33-BD41-150-Sheep!$R$352                                            )&lt;=0),"Alt1-"   &amp;BD40,""),"")
&amp;IFERROR(IF(AND((BD$33-BD41-150-Sheep!$R$353                                           )&gt;(BD$33-BE$33),(BD$33-BD41-150-Sheep!$R$353                                            )&lt;=0),"Alt2-"   &amp;BD40,""),"")</f>
        <v/>
      </c>
      <c r="BE42" s="274" t="str">
        <f xml:space="preserve">                    IF(AND((BE$33                                  -Sheep!$N$250                               )&gt;(BE$33-BF$33),(BE$33                                  -Sheep!$N$250                                )&lt;=0),"Born","")
&amp;                   IF(AND((BE$33-Sheep!$R$351-Sheep!$N$250                                )&gt;(BE$33-BF$33),(BE$33-Sheep!$R$351-Sheep!$N$250                                )&lt;=0),"WeanStd","")
&amp;                   IF(AND((BE$33-Sheep!$R$352-Sheep!$N$250                                )&gt;(BE$33-BF$33),(BE$33-Sheep!$R$352-Sheep!$N$250                                )&lt;=0),"WeanAlt1","")
&amp;                   IF(AND((BE$33-Sheep!$R$353-Sheep!$N$250                                )&gt;(BE$33-BF$33),(BE$33-Sheep!$R$353-Sheep!$N$250                                )&lt;=0),"WeanAlt2","")
&amp;IFERROR(IF(AND((BE$33-BE41                                                                                     )&gt;(BE$33-BF$33),(BE$33-BE41                                                                                     )&lt;=0),"Join-"    &amp;BE40,""),"")
&amp;IFERROR(IF(AND((BE$33-BE41-INDEX(Sheep!$V$358:$V$365,BE40,1))&gt;(BE$33-BF$33),(BE$33-BE41-INDEX(Sheep!$V$358:$V$365,BE40,1))&lt;=0),"Scan-"  &amp;BE40,""),"")
&amp;IFERROR(IF(AND((BE$33-BE41-150                                                                            )&gt;(BE$33-BF$33),(BE$33-BE41-150                                                                             )&lt;=0),"Birth-" &amp;BE40,""),"")
&amp;IFERROR(IF(AND((BE$33-BE41-150-Sheep!$R$351                                           )&gt;(BE$33-BF$33),(BE$33-BE41-150-Sheep!$R$351                                            )&lt;=0),"Wean-"&amp;BE40,""),"")
&amp;IFERROR(IF(AND((BE$33-BE41-150-Sheep!$R$352                                           )&gt;(BE$33-BF$33),(BE$33-BE41-150-Sheep!$R$352                                            )&lt;=0),"Alt1-"   &amp;BE40,""),"")
&amp;IFERROR(IF(AND((BE$33-BE41-150-Sheep!$R$353                                           )&gt;(BE$33-BF$33),(BE$33-BE41-150-Sheep!$R$353                                            )&lt;=0),"Alt2-"   &amp;BE40,""),"")</f>
        <v>WeanAlt1</v>
      </c>
      <c r="BF42" s="274" t="str">
        <f xml:space="preserve">                    IF(AND((BF$33                                  -Sheep!$N$250                               )&gt;(BF$33-BG$33),(BF$33                                  -Sheep!$N$250                                )&lt;=0),"Born","")
&amp;                   IF(AND((BF$33-Sheep!$R$351-Sheep!$N$250                                )&gt;(BF$33-BG$33),(BF$33-Sheep!$R$351-Sheep!$N$250                                )&lt;=0),"WeanStd","")
&amp;                   IF(AND((BF$33-Sheep!$R$352-Sheep!$N$250                                )&gt;(BF$33-BG$33),(BF$33-Sheep!$R$352-Sheep!$N$250                                )&lt;=0),"WeanAlt1","")
&amp;                   IF(AND((BF$33-Sheep!$R$353-Sheep!$N$250                                )&gt;(BF$33-BG$33),(BF$33-Sheep!$R$353-Sheep!$N$250                                )&lt;=0),"WeanAlt2","")
&amp;IFERROR(IF(AND((BF$33-BF41                                                                                     )&gt;(BF$33-BG$33),(BF$33-BF41                                                                                     )&lt;=0),"Join-"    &amp;BF40,""),"")
&amp;IFERROR(IF(AND((BF$33-BF41-INDEX(Sheep!$V$358:$V$365,BF40,1))&gt;(BF$33-BG$33),(BF$33-BF41-INDEX(Sheep!$V$358:$V$365,BF40,1))&lt;=0),"Scan-"  &amp;BF40,""),"")
&amp;IFERROR(IF(AND((BF$33-BF41-150                                                                            )&gt;(BF$33-BG$33),(BF$33-BF41-150                                                                             )&lt;=0),"Birth-" &amp;BF40,""),"")
&amp;IFERROR(IF(AND((BF$33-BF41-150-Sheep!$R$351                                           )&gt;(BF$33-BG$33),(BF$33-BF41-150-Sheep!$R$351                                            )&lt;=0),"Wean-"&amp;BF40,""),"")
&amp;IFERROR(IF(AND((BF$33-BF41-150-Sheep!$R$352                                           )&gt;(BF$33-BG$33),(BF$33-BF41-150-Sheep!$R$352                                            )&lt;=0),"Alt1-"   &amp;BF40,""),"")
&amp;IFERROR(IF(AND((BF$33-BF41-150-Sheep!$R$353                                           )&gt;(BF$33-BG$33),(BF$33-BF41-150-Sheep!$R$353                                            )&lt;=0),"Alt2-"   &amp;BF40,""),"")</f>
        <v/>
      </c>
      <c r="BG42" s="274" t="str">
        <f xml:space="preserve">                    IF(AND((BG$33                                  -Sheep!$N$250                               )&gt;(BG$33-BH$33),(BG$33                                  -Sheep!$N$250                                )&lt;=0),"Born","")
&amp;                   IF(AND((BG$33-Sheep!$R$351-Sheep!$N$250                                )&gt;(BG$33-BH$33),(BG$33-Sheep!$R$351-Sheep!$N$250                                )&lt;=0),"WeanStd","")
&amp;                   IF(AND((BG$33-Sheep!$R$352-Sheep!$N$250                                )&gt;(BG$33-BH$33),(BG$33-Sheep!$R$352-Sheep!$N$250                                )&lt;=0),"WeanAlt1","")
&amp;                   IF(AND((BG$33-Sheep!$R$353-Sheep!$N$250                                )&gt;(BG$33-BH$33),(BG$33-Sheep!$R$353-Sheep!$N$250                                )&lt;=0),"WeanAlt2","")
&amp;IFERROR(IF(AND((BG$33-BG41                                                                                     )&gt;(BG$33-BH$33),(BG$33-BG41                                                                                     )&lt;=0),"Join-"    &amp;BG40,""),"")
&amp;IFERROR(IF(AND((BG$33-BG41-INDEX(Sheep!$V$358:$V$365,BG40,1))&gt;(BG$33-BH$33),(BG$33-BG41-INDEX(Sheep!$V$358:$V$365,BG40,1))&lt;=0),"Scan-"  &amp;BG40,""),"")
&amp;IFERROR(IF(AND((BG$33-BG41-150                                                                            )&gt;(BG$33-BH$33),(BG$33-BG41-150                                                                             )&lt;=0),"Birth-" &amp;BG40,""),"")
&amp;IFERROR(IF(AND((BG$33-BG41-150-Sheep!$R$351                                           )&gt;(BG$33-BH$33),(BG$33-BG41-150-Sheep!$R$351                                            )&lt;=0),"Wean-"&amp;BG40,""),"")
&amp;IFERROR(IF(AND((BG$33-BG41-150-Sheep!$R$352                                           )&gt;(BG$33-BH$33),(BG$33-BG41-150-Sheep!$R$352                                            )&lt;=0),"Alt1-"   &amp;BG40,""),"")
&amp;IFERROR(IF(AND((BG$33-BG41-150-Sheep!$R$353                                           )&gt;(BG$33-BH$33),(BG$33-BG41-150-Sheep!$R$353                                            )&lt;=0),"Alt2-"   &amp;BG40,""),"")</f>
        <v/>
      </c>
      <c r="BH42" s="274" t="str">
        <f xml:space="preserve">                    IF(AND((BH$33                                  -Sheep!$N$250                               )&gt;(BH$33-BI$33),(BH$33                                  -Sheep!$N$250                                )&lt;=0),"Born","")
&amp;                   IF(AND((BH$33-Sheep!$R$351-Sheep!$N$250                                )&gt;(BH$33-BI$33),(BH$33-Sheep!$R$351-Sheep!$N$250                                )&lt;=0),"WeanStd","")
&amp;                   IF(AND((BH$33-Sheep!$R$352-Sheep!$N$250                                )&gt;(BH$33-BI$33),(BH$33-Sheep!$R$352-Sheep!$N$250                                )&lt;=0),"WeanAlt1","")
&amp;                   IF(AND((BH$33-Sheep!$R$353-Sheep!$N$250                                )&gt;(BH$33-BI$33),(BH$33-Sheep!$R$353-Sheep!$N$250                                )&lt;=0),"WeanAlt2","")
&amp;IFERROR(IF(AND((BH$33-BH41                                                                                     )&gt;(BH$33-BI$33),(BH$33-BH41                                                                                     )&lt;=0),"Join-"    &amp;BH40,""),"")
&amp;IFERROR(IF(AND((BH$33-BH41-INDEX(Sheep!$V$358:$V$365,BH40,1))&gt;(BH$33-BI$33),(BH$33-BH41-INDEX(Sheep!$V$358:$V$365,BH40,1))&lt;=0),"Scan-"  &amp;BH40,""),"")
&amp;IFERROR(IF(AND((BH$33-BH41-150                                                                            )&gt;(BH$33-BI$33),(BH$33-BH41-150                                                                             )&lt;=0),"Birth-" &amp;BH40,""),"")
&amp;IFERROR(IF(AND((BH$33-BH41-150-Sheep!$R$351                                           )&gt;(BH$33-BI$33),(BH$33-BH41-150-Sheep!$R$351                                            )&lt;=0),"Wean-"&amp;BH40,""),"")
&amp;IFERROR(IF(AND((BH$33-BH41-150-Sheep!$R$352                                           )&gt;(BH$33-BI$33),(BH$33-BH41-150-Sheep!$R$352                                            )&lt;=0),"Alt1-"   &amp;BH40,""),"")
&amp;IFERROR(IF(AND((BH$33-BH41-150-Sheep!$R$353                                           )&gt;(BH$33-BI$33),(BH$33-BH41-150-Sheep!$R$353                                            )&lt;=0),"Alt2-"   &amp;BH40,""),"")</f>
        <v/>
      </c>
      <c r="BI42" s="274" t="str">
        <f xml:space="preserve">                    IF(AND((BI$33                                  -Sheep!$N$250                               )&gt;(BI$33-BJ$33),(BI$33                                  -Sheep!$N$250                                )&lt;=0),"Born","")
&amp;                   IF(AND((BI$33-Sheep!$R$351-Sheep!$N$250                                )&gt;(BI$33-BJ$33),(BI$33-Sheep!$R$351-Sheep!$N$250                                )&lt;=0),"WeanStd","")
&amp;                   IF(AND((BI$33-Sheep!$R$352-Sheep!$N$250                                )&gt;(BI$33-BJ$33),(BI$33-Sheep!$R$352-Sheep!$N$250                                )&lt;=0),"WeanAlt1","")
&amp;                   IF(AND((BI$33-Sheep!$R$353-Sheep!$N$250                                )&gt;(BI$33-BJ$33),(BI$33-Sheep!$R$353-Sheep!$N$250                                )&lt;=0),"WeanAlt2","")
&amp;IFERROR(IF(AND((BI$33-BI41                                                                                     )&gt;(BI$33-BJ$33),(BI$33-BI41                                                                                     )&lt;=0),"Join-"    &amp;BI40,""),"")
&amp;IFERROR(IF(AND((BI$33-BI41-INDEX(Sheep!$V$358:$V$365,BI40,1))&gt;(BI$33-BJ$33),(BI$33-BI41-INDEX(Sheep!$V$358:$V$365,BI40,1))&lt;=0),"Scan-"  &amp;BI40,""),"")
&amp;IFERROR(IF(AND((BI$33-BI41-150                                                                            )&gt;(BI$33-BJ$33),(BI$33-BI41-150                                                                             )&lt;=0),"Birth-" &amp;BI40,""),"")
&amp;IFERROR(IF(AND((BI$33-BI41-150-Sheep!$R$351                                           )&gt;(BI$33-BJ$33),(BI$33-BI41-150-Sheep!$R$351                                            )&lt;=0),"Wean-"&amp;BI40,""),"")
&amp;IFERROR(IF(AND((BI$33-BI41-150-Sheep!$R$352                                           )&gt;(BI$33-BJ$33),(BI$33-BI41-150-Sheep!$R$352                                            )&lt;=0),"Alt1-"   &amp;BI40,""),"")
&amp;IFERROR(IF(AND((BI$33-BI41-150-Sheep!$R$353                                           )&gt;(BI$33-BJ$33),(BI$33-BI41-150-Sheep!$R$353                                            )&lt;=0),"Alt2-"   &amp;BI40,""),"")</f>
        <v>WeanAlt2</v>
      </c>
      <c r="BJ42" s="274" t="str">
        <f xml:space="preserve">                    IF(AND((BJ$33                                  -Sheep!$N$250                               )&gt;(BJ$33-BK$33),(BJ$33                                  -Sheep!$N$250                                )&lt;=0),"Born","")
&amp;                   IF(AND((BJ$33-Sheep!$R$351-Sheep!$N$250                                )&gt;(BJ$33-BK$33),(BJ$33-Sheep!$R$351-Sheep!$N$250                                )&lt;=0),"WeanStd","")
&amp;                   IF(AND((BJ$33-Sheep!$R$352-Sheep!$N$250                                )&gt;(BJ$33-BK$33),(BJ$33-Sheep!$R$352-Sheep!$N$250                                )&lt;=0),"WeanAlt1","")
&amp;                   IF(AND((BJ$33-Sheep!$R$353-Sheep!$N$250                                )&gt;(BJ$33-BK$33),(BJ$33-Sheep!$R$353-Sheep!$N$250                                )&lt;=0),"WeanAlt2","")
&amp;IFERROR(IF(AND((BJ$33-BJ41                                                                                     )&gt;(BJ$33-BK$33),(BJ$33-BJ41                                                                                     )&lt;=0),"Join-"    &amp;BJ40,""),"")
&amp;IFERROR(IF(AND((BJ$33-BJ41-INDEX(Sheep!$V$358:$V$365,BJ40,1))&gt;(BJ$33-BK$33),(BJ$33-BJ41-INDEX(Sheep!$V$358:$V$365,BJ40,1))&lt;=0),"Scan-"  &amp;BJ40,""),"")
&amp;IFERROR(IF(AND((BJ$33-BJ41-150                                                                            )&gt;(BJ$33-BK$33),(BJ$33-BJ41-150                                                                             )&lt;=0),"Birth-" &amp;BJ40,""),"")
&amp;IFERROR(IF(AND((BJ$33-BJ41-150-Sheep!$R$351                                           )&gt;(BJ$33-BK$33),(BJ$33-BJ41-150-Sheep!$R$351                                            )&lt;=0),"Wean-"&amp;BJ40,""),"")
&amp;IFERROR(IF(AND((BJ$33-BJ41-150-Sheep!$R$352                                           )&gt;(BJ$33-BK$33),(BJ$33-BJ41-150-Sheep!$R$352                                            )&lt;=0),"Alt1-"   &amp;BJ40,""),"")
&amp;IFERROR(IF(AND((BJ$33-BJ41-150-Sheep!$R$353                                           )&gt;(BJ$33-BK$33),(BJ$33-BJ41-150-Sheep!$R$353                                            )&lt;=0),"Alt2-"   &amp;BJ40,""),"")</f>
        <v/>
      </c>
      <c r="BK42" s="274" t="str">
        <f xml:space="preserve">                    IF(AND((BK$33                                  -Sheep!$N$250                               )&gt;(BK$33-BL$33),(BK$33                                  -Sheep!$N$250                                )&lt;=0),"Born","")
&amp;                   IF(AND((BK$33-Sheep!$R$351-Sheep!$N$250                                )&gt;(BK$33-BL$33),(BK$33-Sheep!$R$351-Sheep!$N$250                                )&lt;=0),"WeanStd","")
&amp;                   IF(AND((BK$33-Sheep!$R$352-Sheep!$N$250                                )&gt;(BK$33-BL$33),(BK$33-Sheep!$R$352-Sheep!$N$250                                )&lt;=0),"WeanAlt1","")
&amp;                   IF(AND((BK$33-Sheep!$R$353-Sheep!$N$250                                )&gt;(BK$33-BL$33),(BK$33-Sheep!$R$353-Sheep!$N$250                                )&lt;=0),"WeanAlt2","")
&amp;IFERROR(IF(AND((BK$33-BK41                                                                                     )&gt;(BK$33-BL$33),(BK$33-BK41                                                                                     )&lt;=0),"Join-"    &amp;BK40,""),"")
&amp;IFERROR(IF(AND((BK$33-BK41-INDEX(Sheep!$V$358:$V$365,BK40,1))&gt;(BK$33-BL$33),(BK$33-BK41-INDEX(Sheep!$V$358:$V$365,BK40,1))&lt;=0),"Scan-"  &amp;BK40,""),"")
&amp;IFERROR(IF(AND((BK$33-BK41-150                                                                            )&gt;(BK$33-BL$33),(BK$33-BK41-150                                                                             )&lt;=0),"Birth-" &amp;BK40,""),"")
&amp;IFERROR(IF(AND((BK$33-BK41-150-Sheep!$R$351                                           )&gt;(BK$33-BL$33),(BK$33-BK41-150-Sheep!$R$351                                            )&lt;=0),"Wean-"&amp;BK40,""),"")
&amp;IFERROR(IF(AND((BK$33-BK41-150-Sheep!$R$352                                           )&gt;(BK$33-BL$33),(BK$33-BK41-150-Sheep!$R$352                                            )&lt;=0),"Alt1-"   &amp;BK40,""),"")
&amp;IFERROR(IF(AND((BK$33-BK41-150-Sheep!$R$353                                           )&gt;(BK$33-BL$33),(BK$33-BK41-150-Sheep!$R$353                                            )&lt;=0),"Alt2-"   &amp;BK40,""),"")</f>
        <v/>
      </c>
      <c r="BL42" s="274" t="str">
        <f xml:space="preserve">                    IF(AND((BL$33                                  -Sheep!$N$250                               )&gt;(BL$33-BM$33),(BL$33                                  -Sheep!$N$250                                )&lt;=0),"Born","")
&amp;                   IF(AND((BL$33-Sheep!$R$351-Sheep!$N$250                                )&gt;(BL$33-BM$33),(BL$33-Sheep!$R$351-Sheep!$N$250                                )&lt;=0),"WeanStd","")
&amp;                   IF(AND((BL$33-Sheep!$R$352-Sheep!$N$250                                )&gt;(BL$33-BM$33),(BL$33-Sheep!$R$352-Sheep!$N$250                                )&lt;=0),"WeanAlt1","")
&amp;                   IF(AND((BL$33-Sheep!$R$353-Sheep!$N$250                                )&gt;(BL$33-BM$33),(BL$33-Sheep!$R$353-Sheep!$N$250                                )&lt;=0),"WeanAlt2","")
&amp;IFERROR(IF(AND((BL$33-BL41                                                                                     )&gt;(BL$33-BM$33),(BL$33-BL41                                                                                     )&lt;=0),"Join-"    &amp;BL40,""),"")
&amp;IFERROR(IF(AND((BL$33-BL41-INDEX(Sheep!$V$358:$V$365,BL40,1))&gt;(BL$33-BM$33),(BL$33-BL41-INDEX(Sheep!$V$358:$V$365,BL40,1))&lt;=0),"Scan-"  &amp;BL40,""),"")
&amp;IFERROR(IF(AND((BL$33-BL41-150                                                                            )&gt;(BL$33-BM$33),(BL$33-BL41-150                                                                             )&lt;=0),"Birth-" &amp;BL40,""),"")
&amp;IFERROR(IF(AND((BL$33-BL41-150-Sheep!$R$351                                           )&gt;(BL$33-BM$33),(BL$33-BL41-150-Sheep!$R$351                                            )&lt;=0),"Wean-"&amp;BL40,""),"")
&amp;IFERROR(IF(AND((BL$33-BL41-150-Sheep!$R$352                                           )&gt;(BL$33-BM$33),(BL$33-BL41-150-Sheep!$R$352                                            )&lt;=0),"Alt1-"   &amp;BL40,""),"")
&amp;IFERROR(IF(AND((BL$33-BL41-150-Sheep!$R$353                                           )&gt;(BL$33-BM$33),(BL$33-BL41-150-Sheep!$R$353                                            )&lt;=0),"Alt2-"   &amp;BL40,""),"")</f>
        <v/>
      </c>
      <c r="BM42" s="274" t="str">
        <f xml:space="preserve">                    IF(AND((BM$33                                  -Sheep!$N$250                               )&gt;(BM$33-BN$33),(BM$33                                  -Sheep!$N$250                                )&lt;=0),"Born","")
&amp;                   IF(AND((BM$33-Sheep!$R$351-Sheep!$N$250                                )&gt;(BM$33-BN$33),(BM$33-Sheep!$R$351-Sheep!$N$250                                )&lt;=0),"WeanStd","")
&amp;                   IF(AND((BM$33-Sheep!$R$352-Sheep!$N$250                                )&gt;(BM$33-BN$33),(BM$33-Sheep!$R$352-Sheep!$N$250                                )&lt;=0),"WeanAlt1","")
&amp;                   IF(AND((BM$33-Sheep!$R$353-Sheep!$N$250                                )&gt;(BM$33-BN$33),(BM$33-Sheep!$R$353-Sheep!$N$250                                )&lt;=0),"WeanAlt2","")
&amp;IFERROR(IF(AND((BM$33-BM41                                                                                     )&gt;(BM$33-BN$33),(BM$33-BM41                                                                                     )&lt;=0),"Join-"    &amp;BM40,""),"")
&amp;IFERROR(IF(AND((BM$33-BM41-INDEX(Sheep!$V$358:$V$365,BM40,1))&gt;(BM$33-BN$33),(BM$33-BM41-INDEX(Sheep!$V$358:$V$365,BM40,1))&lt;=0),"Scan-"  &amp;BM40,""),"")
&amp;IFERROR(IF(AND((BM$33-BM41-150                                                                            )&gt;(BM$33-BN$33),(BM$33-BM41-150                                                                             )&lt;=0),"Birth-" &amp;BM40,""),"")
&amp;IFERROR(IF(AND((BM$33-BM41-150-Sheep!$R$351                                           )&gt;(BM$33-BN$33),(BM$33-BM41-150-Sheep!$R$351                                            )&lt;=0),"Wean-"&amp;BM40,""),"")
&amp;IFERROR(IF(AND((BM$33-BM41-150-Sheep!$R$352                                           )&gt;(BM$33-BN$33),(BM$33-BM41-150-Sheep!$R$352                                            )&lt;=0),"Alt1-"   &amp;BM40,""),"")
&amp;IFERROR(IF(AND((BM$33-BM41-150-Sheep!$R$353                                           )&gt;(BM$33-BN$33),(BM$33-BM41-150-Sheep!$R$353                                            )&lt;=0),"Alt2-"   &amp;BM40,""),"")</f>
        <v/>
      </c>
      <c r="BN42" s="274" t="str">
        <f xml:space="preserve">                    IF(AND((BN$33                                  -Sheep!$N$250                               )&gt;(BN$33-BO$33),(BN$33                                  -Sheep!$N$250                                )&lt;=0),"Born","")
&amp;                   IF(AND((BN$33-Sheep!$R$351-Sheep!$N$250                                )&gt;(BN$33-BO$33),(BN$33-Sheep!$R$351-Sheep!$N$250                                )&lt;=0),"WeanStd","")
&amp;                   IF(AND((BN$33-Sheep!$R$352-Sheep!$N$250                                )&gt;(BN$33-BO$33),(BN$33-Sheep!$R$352-Sheep!$N$250                                )&lt;=0),"WeanAlt1","")
&amp;                   IF(AND((BN$33-Sheep!$R$353-Sheep!$N$250                                )&gt;(BN$33-BO$33),(BN$33-Sheep!$R$353-Sheep!$N$250                                )&lt;=0),"WeanAlt2","")
&amp;IFERROR(IF(AND((BN$33-BN41                                                                                     )&gt;(BN$33-BO$33),(BN$33-BN41                                                                                     )&lt;=0),"Join-"    &amp;BN40,""),"")
&amp;IFERROR(IF(AND((BN$33-BN41-INDEX(Sheep!$V$358:$V$365,BN40,1))&gt;(BN$33-BO$33),(BN$33-BN41-INDEX(Sheep!$V$358:$V$365,BN40,1))&lt;=0),"Scan-"  &amp;BN40,""),"")
&amp;IFERROR(IF(AND((BN$33-BN41-150                                                                            )&gt;(BN$33-BO$33),(BN$33-BN41-150                                                                             )&lt;=0),"Birth-" &amp;BN40,""),"")
&amp;IFERROR(IF(AND((BN$33-BN41-150-Sheep!$R$351                                           )&gt;(BN$33-BO$33),(BN$33-BN41-150-Sheep!$R$351                                            )&lt;=0),"Wean-"&amp;BN40,""),"")
&amp;IFERROR(IF(AND((BN$33-BN41-150-Sheep!$R$352                                           )&gt;(BN$33-BO$33),(BN$33-BN41-150-Sheep!$R$352                                            )&lt;=0),"Alt1-"   &amp;BN40,""),"")
&amp;IFERROR(IF(AND((BN$33-BN41-150-Sheep!$R$353                                           )&gt;(BN$33-BO$33),(BN$33-BN41-150-Sheep!$R$353                                            )&lt;=0),"Alt2-"   &amp;BN40,""),"")</f>
        <v/>
      </c>
      <c r="BO42" s="274" t="str">
        <f xml:space="preserve">                    IF(AND((BO$33                                  -Sheep!$N$250                               )&gt;(BO$33-BP$33),(BO$33                                  -Sheep!$N$250                                )&lt;=0),"Born","")
&amp;                   IF(AND((BO$33-Sheep!$R$351-Sheep!$N$250                                )&gt;(BO$33-BP$33),(BO$33-Sheep!$R$351-Sheep!$N$250                                )&lt;=0),"WeanStd","")
&amp;                   IF(AND((BO$33-Sheep!$R$352-Sheep!$N$250                                )&gt;(BO$33-BP$33),(BO$33-Sheep!$R$352-Sheep!$N$250                                )&lt;=0),"WeanAlt1","")
&amp;                   IF(AND((BO$33-Sheep!$R$353-Sheep!$N$250                                )&gt;(BO$33-BP$33),(BO$33-Sheep!$R$353-Sheep!$N$250                                )&lt;=0),"WeanAlt2","")
&amp;IFERROR(IF(AND((BO$33-BO41                                                                                     )&gt;(BO$33-BP$33),(BO$33-BO41                                                                                     )&lt;=0),"Join-"    &amp;BO40,""),"")
&amp;IFERROR(IF(AND((BO$33-BO41-INDEX(Sheep!$V$358:$V$365,BO40,1))&gt;(BO$33-BP$33),(BO$33-BO41-INDEX(Sheep!$V$358:$V$365,BO40,1))&lt;=0),"Scan-"  &amp;BO40,""),"")
&amp;IFERROR(IF(AND((BO$33-BO41-150                                                                            )&gt;(BO$33-BP$33),(BO$33-BO41-150                                                                             )&lt;=0),"Birth-" &amp;BO40,""),"")
&amp;IFERROR(IF(AND((BO$33-BO41-150-Sheep!$R$351                                           )&gt;(BO$33-BP$33),(BO$33-BO41-150-Sheep!$R$351                                            )&lt;=0),"Wean-"&amp;BO40,""),"")
&amp;IFERROR(IF(AND((BO$33-BO41-150-Sheep!$R$352                                           )&gt;(BO$33-BP$33),(BO$33-BO41-150-Sheep!$R$352                                            )&lt;=0),"Alt1-"   &amp;BO40,""),"")
&amp;IFERROR(IF(AND((BO$33-BO41-150-Sheep!$R$353                                           )&gt;(BO$33-BP$33),(BO$33-BO41-150-Sheep!$R$353                                            )&lt;=0),"Alt2-"   &amp;BO40,""),"")</f>
        <v/>
      </c>
      <c r="BP42" s="274" t="str">
        <f xml:space="preserve">                    IF(AND((BP$33                                  -Sheep!$N$250                               )&gt;(BP$33-BQ$33),(BP$33                                  -Sheep!$N$250                                )&lt;=0),"Born","")
&amp;                   IF(AND((BP$33-Sheep!$R$351-Sheep!$N$250                                )&gt;(BP$33-BQ$33),(BP$33-Sheep!$R$351-Sheep!$N$250                                )&lt;=0),"WeanStd","")
&amp;                   IF(AND((BP$33-Sheep!$R$352-Sheep!$N$250                                )&gt;(BP$33-BQ$33),(BP$33-Sheep!$R$352-Sheep!$N$250                                )&lt;=0),"WeanAlt1","")
&amp;                   IF(AND((BP$33-Sheep!$R$353-Sheep!$N$250                                )&gt;(BP$33-BQ$33),(BP$33-Sheep!$R$353-Sheep!$N$250                                )&lt;=0),"WeanAlt2","")
&amp;IFERROR(IF(AND((BP$33-BP41                                                                                     )&gt;(BP$33-BQ$33),(BP$33-BP41                                                                                     )&lt;=0),"Join-"    &amp;BP40,""),"")
&amp;IFERROR(IF(AND((BP$33-BP41-INDEX(Sheep!$V$358:$V$365,BP40,1))&gt;(BP$33-BQ$33),(BP$33-BP41-INDEX(Sheep!$V$358:$V$365,BP40,1))&lt;=0),"Scan-"  &amp;BP40,""),"")
&amp;IFERROR(IF(AND((BP$33-BP41-150                                                                            )&gt;(BP$33-BQ$33),(BP$33-BP41-150                                                                             )&lt;=0),"Birth-" &amp;BP40,""),"")
&amp;IFERROR(IF(AND((BP$33-BP41-150-Sheep!$R$351                                           )&gt;(BP$33-BQ$33),(BP$33-BP41-150-Sheep!$R$351                                            )&lt;=0),"Wean-"&amp;BP40,""),"")
&amp;IFERROR(IF(AND((BP$33-BP41-150-Sheep!$R$352                                           )&gt;(BP$33-BQ$33),(BP$33-BP41-150-Sheep!$R$352                                            )&lt;=0),"Alt1-"   &amp;BP40,""),"")
&amp;IFERROR(IF(AND((BP$33-BP41-150-Sheep!$R$353                                           )&gt;(BP$33-BQ$33),(BP$33-BP41-150-Sheep!$R$353                                            )&lt;=0),"Alt2-"   &amp;BP40,""),"")</f>
        <v/>
      </c>
      <c r="BQ42" s="274" t="str">
        <f xml:space="preserve">                    IF(AND((BQ$33                                  -Sheep!$N$250                               )&gt;(BQ$33-BR$33),(BQ$33                                  -Sheep!$N$250                                )&lt;=0),"Born","")
&amp;                   IF(AND((BQ$33-Sheep!$R$351-Sheep!$N$250                                )&gt;(BQ$33-BR$33),(BQ$33-Sheep!$R$351-Sheep!$N$250                                )&lt;=0),"WeanStd","")
&amp;                   IF(AND((BQ$33-Sheep!$R$352-Sheep!$N$250                                )&gt;(BQ$33-BR$33),(BQ$33-Sheep!$R$352-Sheep!$N$250                                )&lt;=0),"WeanAlt1","")
&amp;                   IF(AND((BQ$33-Sheep!$R$353-Sheep!$N$250                                )&gt;(BQ$33-BR$33),(BQ$33-Sheep!$R$353-Sheep!$N$250                                )&lt;=0),"WeanAlt2","")
&amp;IFERROR(IF(AND((BQ$33-BQ41                                                                                     )&gt;(BQ$33-BR$33),(BQ$33-BQ41                                                                                     )&lt;=0),"Join-"    &amp;BQ40,""),"")
&amp;IFERROR(IF(AND((BQ$33-BQ41-INDEX(Sheep!$V$358:$V$365,BQ40,1))&gt;(BQ$33-BR$33),(BQ$33-BQ41-INDEX(Sheep!$V$358:$V$365,BQ40,1))&lt;=0),"Scan-"  &amp;BQ40,""),"")
&amp;IFERROR(IF(AND((BQ$33-BQ41-150                                                                            )&gt;(BQ$33-BR$33),(BQ$33-BQ41-150                                                                             )&lt;=0),"Birth-" &amp;BQ40,""),"")
&amp;IFERROR(IF(AND((BQ$33-BQ41-150-Sheep!$R$351                                           )&gt;(BQ$33-BR$33),(BQ$33-BQ41-150-Sheep!$R$351                                            )&lt;=0),"Wean-"&amp;BQ40,""),"")
&amp;IFERROR(IF(AND((BQ$33-BQ41-150-Sheep!$R$352                                           )&gt;(BQ$33-BR$33),(BQ$33-BQ41-150-Sheep!$R$352                                            )&lt;=0),"Alt1-"   &amp;BQ40,""),"")
&amp;IFERROR(IF(AND((BQ$33-BQ41-150-Sheep!$R$353                                           )&gt;(BQ$33-BR$33),(BQ$33-BQ41-150-Sheep!$R$353                                            )&lt;=0),"Alt2-"   &amp;BQ40,""),"")</f>
        <v/>
      </c>
      <c r="BR42" s="274" t="str">
        <f xml:space="preserve">                    IF(AND((BR$33                                  -Sheep!$N$250                               )&gt;(BR$33-BS$33),(BR$33                                  -Sheep!$N$250                                )&lt;=0),"Born","")
&amp;                   IF(AND((BR$33-Sheep!$R$351-Sheep!$N$250                                )&gt;(BR$33-BS$33),(BR$33-Sheep!$R$351-Sheep!$N$250                                )&lt;=0),"WeanStd","")
&amp;                   IF(AND((BR$33-Sheep!$R$352-Sheep!$N$250                                )&gt;(BR$33-BS$33),(BR$33-Sheep!$R$352-Sheep!$N$250                                )&lt;=0),"WeanAlt1","")
&amp;                   IF(AND((BR$33-Sheep!$R$353-Sheep!$N$250                                )&gt;(BR$33-BS$33),(BR$33-Sheep!$R$353-Sheep!$N$250                                )&lt;=0),"WeanAlt2","")
&amp;IFERROR(IF(AND((BR$33-BR41                                                                                     )&gt;(BR$33-BS$33),(BR$33-BR41                                                                                     )&lt;=0),"Join-"    &amp;BR40,""),"")
&amp;IFERROR(IF(AND((BR$33-BR41-INDEX(Sheep!$V$358:$V$365,BR40,1))&gt;(BR$33-BS$33),(BR$33-BR41-INDEX(Sheep!$V$358:$V$365,BR40,1))&lt;=0),"Scan-"  &amp;BR40,""),"")
&amp;IFERROR(IF(AND((BR$33-BR41-150                                                                            )&gt;(BR$33-BS$33),(BR$33-BR41-150                                                                             )&lt;=0),"Birth-" &amp;BR40,""),"")
&amp;IFERROR(IF(AND((BR$33-BR41-150-Sheep!$R$351                                           )&gt;(BR$33-BS$33),(BR$33-BR41-150-Sheep!$R$351                                            )&lt;=0),"Wean-"&amp;BR40,""),"")
&amp;IFERROR(IF(AND((BR$33-BR41-150-Sheep!$R$352                                           )&gt;(BR$33-BS$33),(BR$33-BR41-150-Sheep!$R$352                                            )&lt;=0),"Alt1-"   &amp;BR40,""),"")
&amp;IFERROR(IF(AND((BR$33-BR41-150-Sheep!$R$353                                           )&gt;(BR$33-BS$33),(BR$33-BR41-150-Sheep!$R$353                                            )&lt;=0),"Alt2-"   &amp;BR40,""),"")</f>
        <v>Join-1</v>
      </c>
      <c r="BS42" s="274" t="str">
        <f xml:space="preserve">                    IF(AND((BS$33                                  -Sheep!$N$250                               )&gt;(BS$33-BT$33),(BS$33                                  -Sheep!$N$250                                )&lt;=0),"Born","")
&amp;                   IF(AND((BS$33-Sheep!$R$351-Sheep!$N$250                                )&gt;(BS$33-BT$33),(BS$33-Sheep!$R$351-Sheep!$N$250                                )&lt;=0),"WeanStd","")
&amp;                   IF(AND((BS$33-Sheep!$R$352-Sheep!$N$250                                )&gt;(BS$33-BT$33),(BS$33-Sheep!$R$352-Sheep!$N$250                                )&lt;=0),"WeanAlt1","")
&amp;                   IF(AND((BS$33-Sheep!$R$353-Sheep!$N$250                                )&gt;(BS$33-BT$33),(BS$33-Sheep!$R$353-Sheep!$N$250                                )&lt;=0),"WeanAlt2","")
&amp;IFERROR(IF(AND((BS$33-BS41                                                                                     )&gt;(BS$33-BT$33),(BS$33-BS41                                                                                     )&lt;=0),"Join-"    &amp;BS40,""),"")
&amp;IFERROR(IF(AND((BS$33-BS41-INDEX(Sheep!$V$358:$V$365,BS40,1))&gt;(BS$33-BT$33),(BS$33-BS41-INDEX(Sheep!$V$358:$V$365,BS40,1))&lt;=0),"Scan-"  &amp;BS40,""),"")
&amp;IFERROR(IF(AND((BS$33-BS41-150                                                                            )&gt;(BS$33-BT$33),(BS$33-BS41-150                                                                             )&lt;=0),"Birth-" &amp;BS40,""),"")
&amp;IFERROR(IF(AND((BS$33-BS41-150-Sheep!$R$351                                           )&gt;(BS$33-BT$33),(BS$33-BS41-150-Sheep!$R$351                                            )&lt;=0),"Wean-"&amp;BS40,""),"")
&amp;IFERROR(IF(AND((BS$33-BS41-150-Sheep!$R$352                                           )&gt;(BS$33-BT$33),(BS$33-BS41-150-Sheep!$R$352                                            )&lt;=0),"Alt1-"   &amp;BS40,""),"")
&amp;IFERROR(IF(AND((BS$33-BS41-150-Sheep!$R$353                                           )&gt;(BS$33-BT$33),(BS$33-BS41-150-Sheep!$R$353                                            )&lt;=0),"Alt2-"   &amp;BS40,""),"")</f>
        <v/>
      </c>
      <c r="BT42" s="274" t="str">
        <f xml:space="preserve">                    IF(AND((BT$33                                  -Sheep!$N$250                               )&gt;(BT$33-BU$33),(BT$33                                  -Sheep!$N$250                                )&lt;=0),"Born","")
&amp;                   IF(AND((BT$33-Sheep!$R$351-Sheep!$N$250                                )&gt;(BT$33-BU$33),(BT$33-Sheep!$R$351-Sheep!$N$250                                )&lt;=0),"WeanStd","")
&amp;                   IF(AND((BT$33-Sheep!$R$352-Sheep!$N$250                                )&gt;(BT$33-BU$33),(BT$33-Sheep!$R$352-Sheep!$N$250                                )&lt;=0),"WeanAlt1","")
&amp;                   IF(AND((BT$33-Sheep!$R$353-Sheep!$N$250                                )&gt;(BT$33-BU$33),(BT$33-Sheep!$R$353-Sheep!$N$250                                )&lt;=0),"WeanAlt2","")
&amp;IFERROR(IF(AND((BT$33-BT41                                                                                     )&gt;(BT$33-BU$33),(BT$33-BT41                                                                                     )&lt;=0),"Join-"    &amp;BT40,""),"")
&amp;IFERROR(IF(AND((BT$33-BT41-INDEX(Sheep!$V$358:$V$365,BT40,1))&gt;(BT$33-BU$33),(BT$33-BT41-INDEX(Sheep!$V$358:$V$365,BT40,1))&lt;=0),"Scan-"  &amp;BT40,""),"")
&amp;IFERROR(IF(AND((BT$33-BT41-150                                                                            )&gt;(BT$33-BU$33),(BT$33-BT41-150                                                                             )&lt;=0),"Birth-" &amp;BT40,""),"")
&amp;IFERROR(IF(AND((BT$33-BT41-150-Sheep!$R$351                                           )&gt;(BT$33-BU$33),(BT$33-BT41-150-Sheep!$R$351                                            )&lt;=0),"Wean-"&amp;BT40,""),"")
&amp;IFERROR(IF(AND((BT$33-BT41-150-Sheep!$R$352                                           )&gt;(BT$33-BU$33),(BT$33-BT41-150-Sheep!$R$352                                            )&lt;=0),"Alt1-"   &amp;BT40,""),"")
&amp;IFERROR(IF(AND((BT$33-BT41-150-Sheep!$R$353                                           )&gt;(BT$33-BU$33),(BT$33-BT41-150-Sheep!$R$353                                            )&lt;=0),"Alt2-"   &amp;BT40,""),"")</f>
        <v/>
      </c>
      <c r="BU42" s="274" t="str">
        <f xml:space="preserve">                    IF(AND((BU$33                                  -Sheep!$N$250                               )&gt;(BU$33-BV$33),(BU$33                                  -Sheep!$N$250                                )&lt;=0),"Born","")
&amp;                   IF(AND((BU$33-Sheep!$R$351-Sheep!$N$250                                )&gt;(BU$33-BV$33),(BU$33-Sheep!$R$351-Sheep!$N$250                                )&lt;=0),"WeanStd","")
&amp;                   IF(AND((BU$33-Sheep!$R$352-Sheep!$N$250                                )&gt;(BU$33-BV$33),(BU$33-Sheep!$R$352-Sheep!$N$250                                )&lt;=0),"WeanAlt1","")
&amp;                   IF(AND((BU$33-Sheep!$R$353-Sheep!$N$250                                )&gt;(BU$33-BV$33),(BU$33-Sheep!$R$353-Sheep!$N$250                                )&lt;=0),"WeanAlt2","")
&amp;IFERROR(IF(AND((BU$33-BU41                                                                                     )&gt;(BU$33-BV$33),(BU$33-BU41                                                                                     )&lt;=0),"Join-"    &amp;BU40,""),"")
&amp;IFERROR(IF(AND((BU$33-BU41-INDEX(Sheep!$V$358:$V$365,BU40,1))&gt;(BU$33-BV$33),(BU$33-BU41-INDEX(Sheep!$V$358:$V$365,BU40,1))&lt;=0),"Scan-"  &amp;BU40,""),"")
&amp;IFERROR(IF(AND((BU$33-BU41-150                                                                            )&gt;(BU$33-BV$33),(BU$33-BU41-150                                                                             )&lt;=0),"Birth-" &amp;BU40,""),"")
&amp;IFERROR(IF(AND((BU$33-BU41-150-Sheep!$R$351                                           )&gt;(BU$33-BV$33),(BU$33-BU41-150-Sheep!$R$351                                            )&lt;=0),"Wean-"&amp;BU40,""),"")
&amp;IFERROR(IF(AND((BU$33-BU41-150-Sheep!$R$352                                           )&gt;(BU$33-BV$33),(BU$33-BU41-150-Sheep!$R$352                                            )&lt;=0),"Alt1-"   &amp;BU40,""),"")
&amp;IFERROR(IF(AND((BU$33-BU41-150-Sheep!$R$353                                           )&gt;(BU$33-BV$33),(BU$33-BU41-150-Sheep!$R$353                                            )&lt;=0),"Alt2-"   &amp;BU40,""),"")</f>
        <v/>
      </c>
      <c r="BV42" s="274" t="str">
        <f xml:space="preserve">                    IF(AND((BV$33                                  -Sheep!$N$250                               )&gt;(BV$33-BW$33),(BV$33                                  -Sheep!$N$250                                )&lt;=0),"Born","")
&amp;                   IF(AND((BV$33-Sheep!$R$351-Sheep!$N$250                                )&gt;(BV$33-BW$33),(BV$33-Sheep!$R$351-Sheep!$N$250                                )&lt;=0),"WeanStd","")
&amp;                   IF(AND((BV$33-Sheep!$R$352-Sheep!$N$250                                )&gt;(BV$33-BW$33),(BV$33-Sheep!$R$352-Sheep!$N$250                                )&lt;=0),"WeanAlt1","")
&amp;                   IF(AND((BV$33-Sheep!$R$353-Sheep!$N$250                                )&gt;(BV$33-BW$33),(BV$33-Sheep!$R$353-Sheep!$N$250                                )&lt;=0),"WeanAlt2","")
&amp;IFERROR(IF(AND((BV$33-BV41                                                                                     )&gt;(BV$33-BW$33),(BV$33-BV41                                                                                     )&lt;=0),"Join-"    &amp;BV40,""),"")
&amp;IFERROR(IF(AND((BV$33-BV41-INDEX(Sheep!$V$358:$V$365,BV40,1))&gt;(BV$33-BW$33),(BV$33-BV41-INDEX(Sheep!$V$358:$V$365,BV40,1))&lt;=0),"Scan-"  &amp;BV40,""),"")
&amp;IFERROR(IF(AND((BV$33-BV41-150                                                                            )&gt;(BV$33-BW$33),(BV$33-BV41-150                                                                             )&lt;=0),"Birth-" &amp;BV40,""),"")
&amp;IFERROR(IF(AND((BV$33-BV41-150-Sheep!$R$351                                           )&gt;(BV$33-BW$33),(BV$33-BV41-150-Sheep!$R$351                                            )&lt;=0),"Wean-"&amp;BV40,""),"")
&amp;IFERROR(IF(AND((BV$33-BV41-150-Sheep!$R$352                                           )&gt;(BV$33-BW$33),(BV$33-BV41-150-Sheep!$R$352                                            )&lt;=0),"Alt1-"   &amp;BV40,""),"")
&amp;IFERROR(IF(AND((BV$33-BV41-150-Sheep!$R$353                                           )&gt;(BV$33-BW$33),(BV$33-BV41-150-Sheep!$R$353                                            )&lt;=0),"Alt2-"   &amp;BV40,""),"")</f>
        <v/>
      </c>
      <c r="BW42" s="274" t="str">
        <f xml:space="preserve">                    IF(AND((BW$33                                  -Sheep!$N$250                               )&gt;(BW$33-BX$33),(BW$33                                  -Sheep!$N$250                                )&lt;=0),"Born","")
&amp;                   IF(AND((BW$33-Sheep!$R$351-Sheep!$N$250                                )&gt;(BW$33-BX$33),(BW$33-Sheep!$R$351-Sheep!$N$250                                )&lt;=0),"WeanStd","")
&amp;                   IF(AND((BW$33-Sheep!$R$352-Sheep!$N$250                                )&gt;(BW$33-BX$33),(BW$33-Sheep!$R$352-Sheep!$N$250                                )&lt;=0),"WeanAlt1","")
&amp;                   IF(AND((BW$33-Sheep!$R$353-Sheep!$N$250                                )&gt;(BW$33-BX$33),(BW$33-Sheep!$R$353-Sheep!$N$250                                )&lt;=0),"WeanAlt2","")
&amp;IFERROR(IF(AND((BW$33-BW41                                                                                     )&gt;(BW$33-BX$33),(BW$33-BW41                                                                                     )&lt;=0),"Join-"    &amp;BW40,""),"")
&amp;IFERROR(IF(AND((BW$33-BW41-INDEX(Sheep!$V$358:$V$365,BW40,1))&gt;(BW$33-BX$33),(BW$33-BW41-INDEX(Sheep!$V$358:$V$365,BW40,1))&lt;=0),"Scan-"  &amp;BW40,""),"")
&amp;IFERROR(IF(AND((BW$33-BW41-150                                                                            )&gt;(BW$33-BX$33),(BW$33-BW41-150                                                                             )&lt;=0),"Birth-" &amp;BW40,""),"")
&amp;IFERROR(IF(AND((BW$33-BW41-150-Sheep!$R$351                                           )&gt;(BW$33-BX$33),(BW$33-BW41-150-Sheep!$R$351                                            )&lt;=0),"Wean-"&amp;BW40,""),"")
&amp;IFERROR(IF(AND((BW$33-BW41-150-Sheep!$R$352                                           )&gt;(BW$33-BX$33),(BW$33-BW41-150-Sheep!$R$352                                            )&lt;=0),"Alt1-"   &amp;BW40,""),"")
&amp;IFERROR(IF(AND((BW$33-BW41-150-Sheep!$R$353                                           )&gt;(BW$33-BX$33),(BW$33-BW41-150-Sheep!$R$353                                            )&lt;=0),"Alt2-"   &amp;BW40,""),"")</f>
        <v/>
      </c>
      <c r="BX42" s="274" t="str">
        <f xml:space="preserve">                    IF(AND((BX$33                                  -Sheep!$N$250                               )&gt;(BX$33-BY$33),(BX$33                                  -Sheep!$N$250                                )&lt;=0),"Born","")
&amp;                   IF(AND((BX$33-Sheep!$R$351-Sheep!$N$250                                )&gt;(BX$33-BY$33),(BX$33-Sheep!$R$351-Sheep!$N$250                                )&lt;=0),"WeanStd","")
&amp;                   IF(AND((BX$33-Sheep!$R$352-Sheep!$N$250                                )&gt;(BX$33-BY$33),(BX$33-Sheep!$R$352-Sheep!$N$250                                )&lt;=0),"WeanAlt1","")
&amp;                   IF(AND((BX$33-Sheep!$R$353-Sheep!$N$250                                )&gt;(BX$33-BY$33),(BX$33-Sheep!$R$353-Sheep!$N$250                                )&lt;=0),"WeanAlt2","")
&amp;IFERROR(IF(AND((BX$33-BX41                                                                                     )&gt;(BX$33-BY$33),(BX$33-BX41                                                                                     )&lt;=0),"Join-"    &amp;BX40,""),"")
&amp;IFERROR(IF(AND((BX$33-BX41-INDEX(Sheep!$V$358:$V$365,BX40,1))&gt;(BX$33-BY$33),(BX$33-BX41-INDEX(Sheep!$V$358:$V$365,BX40,1))&lt;=0),"Scan-"  &amp;BX40,""),"")
&amp;IFERROR(IF(AND((BX$33-BX41-150                                                                            )&gt;(BX$33-BY$33),(BX$33-BX41-150                                                                             )&lt;=0),"Birth-" &amp;BX40,""),"")
&amp;IFERROR(IF(AND((BX$33-BX41-150-Sheep!$R$351                                           )&gt;(BX$33-BY$33),(BX$33-BX41-150-Sheep!$R$351                                            )&lt;=0),"Wean-"&amp;BX40,""),"")
&amp;IFERROR(IF(AND((BX$33-BX41-150-Sheep!$R$352                                           )&gt;(BX$33-BY$33),(BX$33-BX41-150-Sheep!$R$352                                            )&lt;=0),"Alt1-"   &amp;BX40,""),"")
&amp;IFERROR(IF(AND((BX$33-BX41-150-Sheep!$R$353                                           )&gt;(BX$33-BY$33),(BX$33-BX41-150-Sheep!$R$353                                            )&lt;=0),"Alt2-"   &amp;BX40,""),"")</f>
        <v/>
      </c>
      <c r="BY42" s="274" t="str">
        <f xml:space="preserve">                    IF(AND((BY$33                                  -Sheep!$N$250                               )&gt;(BY$33-BZ$33),(BY$33                                  -Sheep!$N$250                                )&lt;=0),"Born","")
&amp;                   IF(AND((BY$33-Sheep!$R$351-Sheep!$N$250                                )&gt;(BY$33-BZ$33),(BY$33-Sheep!$R$351-Sheep!$N$250                                )&lt;=0),"WeanStd","")
&amp;                   IF(AND((BY$33-Sheep!$R$352-Sheep!$N$250                                )&gt;(BY$33-BZ$33),(BY$33-Sheep!$R$352-Sheep!$N$250                                )&lt;=0),"WeanAlt1","")
&amp;                   IF(AND((BY$33-Sheep!$R$353-Sheep!$N$250                                )&gt;(BY$33-BZ$33),(BY$33-Sheep!$R$353-Sheep!$N$250                                )&lt;=0),"WeanAlt2","")
&amp;IFERROR(IF(AND((BY$33-BY41                                                                                     )&gt;(BY$33-BZ$33),(BY$33-BY41                                                                                     )&lt;=0),"Join-"    &amp;BY40,""),"")
&amp;IFERROR(IF(AND((BY$33-BY41-INDEX(Sheep!$V$358:$V$365,BY40,1))&gt;(BY$33-BZ$33),(BY$33-BY41-INDEX(Sheep!$V$358:$V$365,BY40,1))&lt;=0),"Scan-"  &amp;BY40,""),"")
&amp;IFERROR(IF(AND((BY$33-BY41-150                                                                            )&gt;(BY$33-BZ$33),(BY$33-BY41-150                                                                             )&lt;=0),"Birth-" &amp;BY40,""),"")
&amp;IFERROR(IF(AND((BY$33-BY41-150-Sheep!$R$351                                           )&gt;(BY$33-BZ$33),(BY$33-BY41-150-Sheep!$R$351                                            )&lt;=0),"Wean-"&amp;BY40,""),"")
&amp;IFERROR(IF(AND((BY$33-BY41-150-Sheep!$R$352                                           )&gt;(BY$33-BZ$33),(BY$33-BY41-150-Sheep!$R$352                                            )&lt;=0),"Alt1-"   &amp;BY40,""),"")
&amp;IFERROR(IF(AND((BY$33-BY41-150-Sheep!$R$353                                           )&gt;(BY$33-BZ$33),(BY$33-BY41-150-Sheep!$R$353                                            )&lt;=0),"Alt2-"   &amp;BY40,""),"")</f>
        <v/>
      </c>
      <c r="BZ42" s="274" t="str">
        <f xml:space="preserve">                    IF(AND((BZ$33                                  -Sheep!$N$250                               )&gt;(BZ$33-CA$33),(BZ$33                                  -Sheep!$N$250                                )&lt;=0),"Born","")
&amp;                   IF(AND((BZ$33-Sheep!$R$351-Sheep!$N$250                                )&gt;(BZ$33-CA$33),(BZ$33-Sheep!$R$351-Sheep!$N$250                                )&lt;=0),"WeanStd","")
&amp;                   IF(AND((BZ$33-Sheep!$R$352-Sheep!$N$250                                )&gt;(BZ$33-CA$33),(BZ$33-Sheep!$R$352-Sheep!$N$250                                )&lt;=0),"WeanAlt1","")
&amp;                   IF(AND((BZ$33-Sheep!$R$353-Sheep!$N$250                                )&gt;(BZ$33-CA$33),(BZ$33-Sheep!$R$353-Sheep!$N$250                                )&lt;=0),"WeanAlt2","")
&amp;IFERROR(IF(AND((BZ$33-BZ41                                                                                     )&gt;(BZ$33-CA$33),(BZ$33-BZ41                                                                                     )&lt;=0),"Join-"    &amp;BZ40,""),"")
&amp;IFERROR(IF(AND((BZ$33-BZ41-INDEX(Sheep!$V$358:$V$365,BZ40,1))&gt;(BZ$33-CA$33),(BZ$33-BZ41-INDEX(Sheep!$V$358:$V$365,BZ40,1))&lt;=0),"Scan-"  &amp;BZ40,""),"")
&amp;IFERROR(IF(AND((BZ$33-BZ41-150                                                                            )&gt;(BZ$33-CA$33),(BZ$33-BZ41-150                                                                             )&lt;=0),"Birth-" &amp;BZ40,""),"")
&amp;IFERROR(IF(AND((BZ$33-BZ41-150-Sheep!$R$351                                           )&gt;(BZ$33-CA$33),(BZ$33-BZ41-150-Sheep!$R$351                                            )&lt;=0),"Wean-"&amp;BZ40,""),"")
&amp;IFERROR(IF(AND((BZ$33-BZ41-150-Sheep!$R$352                                           )&gt;(BZ$33-CA$33),(BZ$33-BZ41-150-Sheep!$R$352                                            )&lt;=0),"Alt1-"   &amp;BZ40,""),"")
&amp;IFERROR(IF(AND((BZ$33-BZ41-150-Sheep!$R$353                                           )&gt;(BZ$33-CA$33),(BZ$33-BZ41-150-Sheep!$R$353                                            )&lt;=0),"Alt2-"   &amp;BZ40,""),"")</f>
        <v/>
      </c>
      <c r="CA42" s="274" t="str">
        <f xml:space="preserve">                    IF(AND((CA$33                                  -Sheep!$N$250                               )&gt;(CA$33-CB$33),(CA$33                                  -Sheep!$N$250                                )&lt;=0),"Born","")
&amp;                   IF(AND((CA$33-Sheep!$R$351-Sheep!$N$250                                )&gt;(CA$33-CB$33),(CA$33-Sheep!$R$351-Sheep!$N$250                                )&lt;=0),"WeanStd","")
&amp;                   IF(AND((CA$33-Sheep!$R$352-Sheep!$N$250                                )&gt;(CA$33-CB$33),(CA$33-Sheep!$R$352-Sheep!$N$250                                )&lt;=0),"WeanAlt1","")
&amp;                   IF(AND((CA$33-Sheep!$R$353-Sheep!$N$250                                )&gt;(CA$33-CB$33),(CA$33-Sheep!$R$353-Sheep!$N$250                                )&lt;=0),"WeanAlt2","")
&amp;IFERROR(IF(AND((CA$33-CA41                                                                                     )&gt;(CA$33-CB$33),(CA$33-CA41                                                                                     )&lt;=0),"Join-"    &amp;CA40,""),"")
&amp;IFERROR(IF(AND((CA$33-CA41-INDEX(Sheep!$V$358:$V$365,CA40,1))&gt;(CA$33-CB$33),(CA$33-CA41-INDEX(Sheep!$V$358:$V$365,CA40,1))&lt;=0),"Scan-"  &amp;CA40,""),"")
&amp;IFERROR(IF(AND((CA$33-CA41-150                                                                            )&gt;(CA$33-CB$33),(CA$33-CA41-150                                                                             )&lt;=0),"Birth-" &amp;CA40,""),"")
&amp;IFERROR(IF(AND((CA$33-CA41-150-Sheep!$R$351                                           )&gt;(CA$33-CB$33),(CA$33-CA41-150-Sheep!$R$351                                            )&lt;=0),"Wean-"&amp;CA40,""),"")
&amp;IFERROR(IF(AND((CA$33-CA41-150-Sheep!$R$352                                           )&gt;(CA$33-CB$33),(CA$33-CA41-150-Sheep!$R$352                                            )&lt;=0),"Alt1-"   &amp;CA40,""),"")
&amp;IFERROR(IF(AND((CA$33-CA41-150-Sheep!$R$353                                           )&gt;(CA$33-CB$33),(CA$33-CA41-150-Sheep!$R$353                                            )&lt;=0),"Alt2-"   &amp;CA40,""),"")</f>
        <v/>
      </c>
      <c r="CB42" s="274" t="str">
        <f xml:space="preserve">                    IF(AND((CB$33                                  -Sheep!$N$250                               )&gt;(CB$33-CC$33),(CB$33                                  -Sheep!$N$250                                )&lt;=0),"Born","")
&amp;                   IF(AND((CB$33-Sheep!$R$351-Sheep!$N$250                                )&gt;(CB$33-CC$33),(CB$33-Sheep!$R$351-Sheep!$N$250                                )&lt;=0),"WeanStd","")
&amp;                   IF(AND((CB$33-Sheep!$R$352-Sheep!$N$250                                )&gt;(CB$33-CC$33),(CB$33-Sheep!$R$352-Sheep!$N$250                                )&lt;=0),"WeanAlt1","")
&amp;                   IF(AND((CB$33-Sheep!$R$353-Sheep!$N$250                                )&gt;(CB$33-CC$33),(CB$33-Sheep!$R$353-Sheep!$N$250                                )&lt;=0),"WeanAlt2","")
&amp;IFERROR(IF(AND((CB$33-CB41                                                                                     )&gt;(CB$33-CC$33),(CB$33-CB41                                                                                     )&lt;=0),"Join-"    &amp;CB40,""),"")
&amp;IFERROR(IF(AND((CB$33-CB41-INDEX(Sheep!$V$358:$V$365,CB40,1))&gt;(CB$33-CC$33),(CB$33-CB41-INDEX(Sheep!$V$358:$V$365,CB40,1))&lt;=0),"Scan-"  &amp;CB40,""),"")
&amp;IFERROR(IF(AND((CB$33-CB41-150                                                                            )&gt;(CB$33-CC$33),(CB$33-CB41-150                                                                             )&lt;=0),"Birth-" &amp;CB40,""),"")
&amp;IFERROR(IF(AND((CB$33-CB41-150-Sheep!$R$351                                           )&gt;(CB$33-CC$33),(CB$33-CB41-150-Sheep!$R$351                                            )&lt;=0),"Wean-"&amp;CB40,""),"")
&amp;IFERROR(IF(AND((CB$33-CB41-150-Sheep!$R$352                                           )&gt;(CB$33-CC$33),(CB$33-CB41-150-Sheep!$R$352                                            )&lt;=0),"Alt1-"   &amp;CB40,""),"")
&amp;IFERROR(IF(AND((CB$33-CB41-150-Sheep!$R$353                                           )&gt;(CB$33-CC$33),(CB$33-CB41-150-Sheep!$R$353                                            )&lt;=0),"Alt2-"   &amp;CB40,""),"")</f>
        <v>Scan-1</v>
      </c>
      <c r="CC42" s="274" t="str">
        <f xml:space="preserve">                    IF(AND((CC$33                                  -Sheep!$N$250                               )&gt;(CC$33-CD$33),(CC$33                                  -Sheep!$N$250                                )&lt;=0),"Born","")
&amp;                   IF(AND((CC$33-Sheep!$R$351-Sheep!$N$250                                )&gt;(CC$33-CD$33),(CC$33-Sheep!$R$351-Sheep!$N$250                                )&lt;=0),"WeanStd","")
&amp;                   IF(AND((CC$33-Sheep!$R$352-Sheep!$N$250                                )&gt;(CC$33-CD$33),(CC$33-Sheep!$R$352-Sheep!$N$250                                )&lt;=0),"WeanAlt1","")
&amp;                   IF(AND((CC$33-Sheep!$R$353-Sheep!$N$250                                )&gt;(CC$33-CD$33),(CC$33-Sheep!$R$353-Sheep!$N$250                                )&lt;=0),"WeanAlt2","")
&amp;IFERROR(IF(AND((CC$33-CC41                                                                                     )&gt;(CC$33-CD$33),(CC$33-CC41                                                                                     )&lt;=0),"Join-"    &amp;CC40,""),"")
&amp;IFERROR(IF(AND((CC$33-CC41-INDEX(Sheep!$V$358:$V$365,CC40,1))&gt;(CC$33-CD$33),(CC$33-CC41-INDEX(Sheep!$V$358:$V$365,CC40,1))&lt;=0),"Scan-"  &amp;CC40,""),"")
&amp;IFERROR(IF(AND((CC$33-CC41-150                                                                            )&gt;(CC$33-CD$33),(CC$33-CC41-150                                                                             )&lt;=0),"Birth-" &amp;CC40,""),"")
&amp;IFERROR(IF(AND((CC$33-CC41-150-Sheep!$R$351                                           )&gt;(CC$33-CD$33),(CC$33-CC41-150-Sheep!$R$351                                            )&lt;=0),"Wean-"&amp;CC40,""),"")
&amp;IFERROR(IF(AND((CC$33-CC41-150-Sheep!$R$352                                           )&gt;(CC$33-CD$33),(CC$33-CC41-150-Sheep!$R$352                                            )&lt;=0),"Alt1-"   &amp;CC40,""),"")
&amp;IFERROR(IF(AND((CC$33-CC41-150-Sheep!$R$353                                           )&gt;(CC$33-CD$33),(CC$33-CC41-150-Sheep!$R$353                                            )&lt;=0),"Alt2-"   &amp;CC40,""),"")</f>
        <v/>
      </c>
      <c r="CD42" s="274" t="str">
        <f xml:space="preserve">                    IF(AND((CD$33                                  -Sheep!$N$250                               )&gt;(CD$33-CE$33),(CD$33                                  -Sheep!$N$250                                )&lt;=0),"Born","")
&amp;                   IF(AND((CD$33-Sheep!$R$351-Sheep!$N$250                                )&gt;(CD$33-CE$33),(CD$33-Sheep!$R$351-Sheep!$N$250                                )&lt;=0),"WeanStd","")
&amp;                   IF(AND((CD$33-Sheep!$R$352-Sheep!$N$250                                )&gt;(CD$33-CE$33),(CD$33-Sheep!$R$352-Sheep!$N$250                                )&lt;=0),"WeanAlt1","")
&amp;                   IF(AND((CD$33-Sheep!$R$353-Sheep!$N$250                                )&gt;(CD$33-CE$33),(CD$33-Sheep!$R$353-Sheep!$N$250                                )&lt;=0),"WeanAlt2","")
&amp;IFERROR(IF(AND((CD$33-CD41                                                                                     )&gt;(CD$33-CE$33),(CD$33-CD41                                                                                     )&lt;=0),"Join-"    &amp;CD40,""),"")
&amp;IFERROR(IF(AND((CD$33-CD41-INDEX(Sheep!$V$358:$V$365,CD40,1))&gt;(CD$33-CE$33),(CD$33-CD41-INDEX(Sheep!$V$358:$V$365,CD40,1))&lt;=0),"Scan-"  &amp;CD40,""),"")
&amp;IFERROR(IF(AND((CD$33-CD41-150                                                                            )&gt;(CD$33-CE$33),(CD$33-CD41-150                                                                             )&lt;=0),"Birth-" &amp;CD40,""),"")
&amp;IFERROR(IF(AND((CD$33-CD41-150-Sheep!$R$351                                           )&gt;(CD$33-CE$33),(CD$33-CD41-150-Sheep!$R$351                                            )&lt;=0),"Wean-"&amp;CD40,""),"")
&amp;IFERROR(IF(AND((CD$33-CD41-150-Sheep!$R$352                                           )&gt;(CD$33-CE$33),(CD$33-CD41-150-Sheep!$R$352                                            )&lt;=0),"Alt1-"   &amp;CD40,""),"")
&amp;IFERROR(IF(AND((CD$33-CD41-150-Sheep!$R$353                                           )&gt;(CD$33-CE$33),(CD$33-CD41-150-Sheep!$R$353                                            )&lt;=0),"Alt2-"   &amp;CD40,""),"")</f>
        <v/>
      </c>
      <c r="CE42" s="274" t="str">
        <f xml:space="preserve">                    IF(AND((CE$33                                  -Sheep!$N$250                               )&gt;(CE$33-CF$33),(CE$33                                  -Sheep!$N$250                                )&lt;=0),"Born","")
&amp;                   IF(AND((CE$33-Sheep!$R$351-Sheep!$N$250                                )&gt;(CE$33-CF$33),(CE$33-Sheep!$R$351-Sheep!$N$250                                )&lt;=0),"WeanStd","")
&amp;                   IF(AND((CE$33-Sheep!$R$352-Sheep!$N$250                                )&gt;(CE$33-CF$33),(CE$33-Sheep!$R$352-Sheep!$N$250                                )&lt;=0),"WeanAlt1","")
&amp;                   IF(AND((CE$33-Sheep!$R$353-Sheep!$N$250                                )&gt;(CE$33-CF$33),(CE$33-Sheep!$R$353-Sheep!$N$250                                )&lt;=0),"WeanAlt2","")
&amp;IFERROR(IF(AND((CE$33-CE41                                                                                     )&gt;(CE$33-CF$33),(CE$33-CE41                                                                                     )&lt;=0),"Join-"    &amp;CE40,""),"")
&amp;IFERROR(IF(AND((CE$33-CE41-INDEX(Sheep!$V$358:$V$365,CE40,1))&gt;(CE$33-CF$33),(CE$33-CE41-INDEX(Sheep!$V$358:$V$365,CE40,1))&lt;=0),"Scan-"  &amp;CE40,""),"")
&amp;IFERROR(IF(AND((CE$33-CE41-150                                                                            )&gt;(CE$33-CF$33),(CE$33-CE41-150                                                                             )&lt;=0),"Birth-" &amp;CE40,""),"")
&amp;IFERROR(IF(AND((CE$33-CE41-150-Sheep!$R$351                                           )&gt;(CE$33-CF$33),(CE$33-CE41-150-Sheep!$R$351                                            )&lt;=0),"Wean-"&amp;CE40,""),"")
&amp;IFERROR(IF(AND((CE$33-CE41-150-Sheep!$R$352                                           )&gt;(CE$33-CF$33),(CE$33-CE41-150-Sheep!$R$352                                            )&lt;=0),"Alt1-"   &amp;CE40,""),"")
&amp;IFERROR(IF(AND((CE$33-CE41-150-Sheep!$R$353                                           )&gt;(CE$33-CF$33),(CE$33-CE41-150-Sheep!$R$353                                            )&lt;=0),"Alt2-"   &amp;CE40,""),"")</f>
        <v/>
      </c>
      <c r="CF42" s="274" t="str">
        <f xml:space="preserve">                    IF(AND((CF$33                                  -Sheep!$N$250                               )&gt;(CF$33-CG$33),(CF$33                                  -Sheep!$N$250                                )&lt;=0),"Born","")
&amp;                   IF(AND((CF$33-Sheep!$R$351-Sheep!$N$250                                )&gt;(CF$33-CG$33),(CF$33-Sheep!$R$351-Sheep!$N$250                                )&lt;=0),"WeanStd","")
&amp;                   IF(AND((CF$33-Sheep!$R$352-Sheep!$N$250                                )&gt;(CF$33-CG$33),(CF$33-Sheep!$R$352-Sheep!$N$250                                )&lt;=0),"WeanAlt1","")
&amp;                   IF(AND((CF$33-Sheep!$R$353-Sheep!$N$250                                )&gt;(CF$33-CG$33),(CF$33-Sheep!$R$353-Sheep!$N$250                                )&lt;=0),"WeanAlt2","")
&amp;IFERROR(IF(AND((CF$33-CF41                                                                                     )&gt;(CF$33-CG$33),(CF$33-CF41                                                                                     )&lt;=0),"Join-"    &amp;CF40,""),"")
&amp;IFERROR(IF(AND((CF$33-CF41-INDEX(Sheep!$V$358:$V$365,CF40,1))&gt;(CF$33-CG$33),(CF$33-CF41-INDEX(Sheep!$V$358:$V$365,CF40,1))&lt;=0),"Scan-"  &amp;CF40,""),"")
&amp;IFERROR(IF(AND((CF$33-CF41-150                                                                            )&gt;(CF$33-CG$33),(CF$33-CF41-150                                                                             )&lt;=0),"Birth-" &amp;CF40,""),"")
&amp;IFERROR(IF(AND((CF$33-CF41-150-Sheep!$R$351                                           )&gt;(CF$33-CG$33),(CF$33-CF41-150-Sheep!$R$351                                            )&lt;=0),"Wean-"&amp;CF40,""),"")
&amp;IFERROR(IF(AND((CF$33-CF41-150-Sheep!$R$352                                           )&gt;(CF$33-CG$33),(CF$33-CF41-150-Sheep!$R$352                                            )&lt;=0),"Alt1-"   &amp;CF40,""),"")
&amp;IFERROR(IF(AND((CF$33-CF41-150-Sheep!$R$353                                           )&gt;(CF$33-CG$33),(CF$33-CF41-150-Sheep!$R$353                                            )&lt;=0),"Alt2-"   &amp;CF40,""),"")</f>
        <v/>
      </c>
      <c r="CG42" s="274" t="str">
        <f xml:space="preserve">                    IF(AND((CG$33                                  -Sheep!$N$250                               )&gt;(CG$33-CH$33),(CG$33                                  -Sheep!$N$250                                )&lt;=0),"Born","")
&amp;                   IF(AND((CG$33-Sheep!$R$351-Sheep!$N$250                                )&gt;(CG$33-CH$33),(CG$33-Sheep!$R$351-Sheep!$N$250                                )&lt;=0),"WeanStd","")
&amp;                   IF(AND((CG$33-Sheep!$R$352-Sheep!$N$250                                )&gt;(CG$33-CH$33),(CG$33-Sheep!$R$352-Sheep!$N$250                                )&lt;=0),"WeanAlt1","")
&amp;                   IF(AND((CG$33-Sheep!$R$353-Sheep!$N$250                                )&gt;(CG$33-CH$33),(CG$33-Sheep!$R$353-Sheep!$N$250                                )&lt;=0),"WeanAlt2","")
&amp;IFERROR(IF(AND((CG$33-CG41                                                                                     )&gt;(CG$33-CH$33),(CG$33-CG41                                                                                     )&lt;=0),"Join-"    &amp;CG40,""),"")
&amp;IFERROR(IF(AND((CG$33-CG41-INDEX(Sheep!$V$358:$V$365,CG40,1))&gt;(CG$33-CH$33),(CG$33-CG41-INDEX(Sheep!$V$358:$V$365,CG40,1))&lt;=0),"Scan-"  &amp;CG40,""),"")
&amp;IFERROR(IF(AND((CG$33-CG41-150                                                                            )&gt;(CG$33-CH$33),(CG$33-CG41-150                                                                             )&lt;=0),"Birth-" &amp;CG40,""),"")
&amp;IFERROR(IF(AND((CG$33-CG41-150-Sheep!$R$351                                           )&gt;(CG$33-CH$33),(CG$33-CG41-150-Sheep!$R$351                                            )&lt;=0),"Wean-"&amp;CG40,""),"")
&amp;IFERROR(IF(AND((CG$33-CG41-150-Sheep!$R$352                                           )&gt;(CG$33-CH$33),(CG$33-CG41-150-Sheep!$R$352                                            )&lt;=0),"Alt1-"   &amp;CG40,""),"")
&amp;IFERROR(IF(AND((CG$33-CG41-150-Sheep!$R$353                                           )&gt;(CG$33-CH$33),(CG$33-CG41-150-Sheep!$R$353                                            )&lt;=0),"Alt2-"   &amp;CG40,""),"")</f>
        <v/>
      </c>
      <c r="CH42" s="274" t="str">
        <f xml:space="preserve">                    IF(AND((CH$33                                  -Sheep!$N$250                               )&gt;(CH$33-CI$33),(CH$33                                  -Sheep!$N$250                                )&lt;=0),"Born","")
&amp;                   IF(AND((CH$33-Sheep!$R$351-Sheep!$N$250                                )&gt;(CH$33-CI$33),(CH$33-Sheep!$R$351-Sheep!$N$250                                )&lt;=0),"WeanStd","")
&amp;                   IF(AND((CH$33-Sheep!$R$352-Sheep!$N$250                                )&gt;(CH$33-CI$33),(CH$33-Sheep!$R$352-Sheep!$N$250                                )&lt;=0),"WeanAlt1","")
&amp;                   IF(AND((CH$33-Sheep!$R$353-Sheep!$N$250                                )&gt;(CH$33-CI$33),(CH$33-Sheep!$R$353-Sheep!$N$250                                )&lt;=0),"WeanAlt2","")
&amp;IFERROR(IF(AND((CH$33-CH41                                                                                     )&gt;(CH$33-CI$33),(CH$33-CH41                                                                                     )&lt;=0),"Join-"    &amp;CH40,""),"")
&amp;IFERROR(IF(AND((CH$33-CH41-INDEX(Sheep!$V$358:$V$365,CH40,1))&gt;(CH$33-CI$33),(CH$33-CH41-INDEX(Sheep!$V$358:$V$365,CH40,1))&lt;=0),"Scan-"  &amp;CH40,""),"")
&amp;IFERROR(IF(AND((CH$33-CH41-150                                                                            )&gt;(CH$33-CI$33),(CH$33-CH41-150                                                                             )&lt;=0),"Birth-" &amp;CH40,""),"")
&amp;IFERROR(IF(AND((CH$33-CH41-150-Sheep!$R$351                                           )&gt;(CH$33-CI$33),(CH$33-CH41-150-Sheep!$R$351                                            )&lt;=0),"Wean-"&amp;CH40,""),"")
&amp;IFERROR(IF(AND((CH$33-CH41-150-Sheep!$R$352                                           )&gt;(CH$33-CI$33),(CH$33-CH41-150-Sheep!$R$352                                            )&lt;=0),"Alt1-"   &amp;CH40,""),"")
&amp;IFERROR(IF(AND((CH$33-CH41-150-Sheep!$R$353                                           )&gt;(CH$33-CI$33),(CH$33-CH41-150-Sheep!$R$353                                            )&lt;=0),"Alt2-"   &amp;CH40,""),"")</f>
        <v/>
      </c>
      <c r="CI42" s="274" t="str">
        <f xml:space="preserve">                    IF(AND((CI$33                                  -Sheep!$N$250                               )&gt;(CI$33-CJ$33),(CI$33                                  -Sheep!$N$250                                )&lt;=0),"Born","")
&amp;                   IF(AND((CI$33-Sheep!$R$351-Sheep!$N$250                                )&gt;(CI$33-CJ$33),(CI$33-Sheep!$R$351-Sheep!$N$250                                )&lt;=0),"WeanStd","")
&amp;                   IF(AND((CI$33-Sheep!$R$352-Sheep!$N$250                                )&gt;(CI$33-CJ$33),(CI$33-Sheep!$R$352-Sheep!$N$250                                )&lt;=0),"WeanAlt1","")
&amp;                   IF(AND((CI$33-Sheep!$R$353-Sheep!$N$250                                )&gt;(CI$33-CJ$33),(CI$33-Sheep!$R$353-Sheep!$N$250                                )&lt;=0),"WeanAlt2","")
&amp;IFERROR(IF(AND((CI$33-CI41                                                                                     )&gt;(CI$33-CJ$33),(CI$33-CI41                                                                                     )&lt;=0),"Join-"    &amp;CI40,""),"")
&amp;IFERROR(IF(AND((CI$33-CI41-INDEX(Sheep!$V$358:$V$365,CI40,1))&gt;(CI$33-CJ$33),(CI$33-CI41-INDEX(Sheep!$V$358:$V$365,CI40,1))&lt;=0),"Scan-"  &amp;CI40,""),"")
&amp;IFERROR(IF(AND((CI$33-CI41-150                                                                            )&gt;(CI$33-CJ$33),(CI$33-CI41-150                                                                             )&lt;=0),"Birth-" &amp;CI40,""),"")
&amp;IFERROR(IF(AND((CI$33-CI41-150-Sheep!$R$351                                           )&gt;(CI$33-CJ$33),(CI$33-CI41-150-Sheep!$R$351                                            )&lt;=0),"Wean-"&amp;CI40,""),"")
&amp;IFERROR(IF(AND((CI$33-CI41-150-Sheep!$R$352                                           )&gt;(CI$33-CJ$33),(CI$33-CI41-150-Sheep!$R$352                                            )&lt;=0),"Alt1-"   &amp;CI40,""),"")
&amp;IFERROR(IF(AND((CI$33-CI41-150-Sheep!$R$353                                           )&gt;(CI$33-CJ$33),(CI$33-CI41-150-Sheep!$R$353                                            )&lt;=0),"Alt2-"   &amp;CI40,""),"")</f>
        <v/>
      </c>
      <c r="CJ42" s="274" t="str">
        <f xml:space="preserve">                    IF(AND((CJ$33                                  -Sheep!$N$250                               )&gt;(CJ$33-CK$33),(CJ$33                                  -Sheep!$N$250                                )&lt;=0),"Born","")
&amp;                   IF(AND((CJ$33-Sheep!$R$351-Sheep!$N$250                                )&gt;(CJ$33-CK$33),(CJ$33-Sheep!$R$351-Sheep!$N$250                                )&lt;=0),"WeanStd","")
&amp;                   IF(AND((CJ$33-Sheep!$R$352-Sheep!$N$250                                )&gt;(CJ$33-CK$33),(CJ$33-Sheep!$R$352-Sheep!$N$250                                )&lt;=0),"WeanAlt1","")
&amp;                   IF(AND((CJ$33-Sheep!$R$353-Sheep!$N$250                                )&gt;(CJ$33-CK$33),(CJ$33-Sheep!$R$353-Sheep!$N$250                                )&lt;=0),"WeanAlt2","")
&amp;IFERROR(IF(AND((CJ$33-CJ41                                                                                     )&gt;(CJ$33-CK$33),(CJ$33-CJ41                                                                                     )&lt;=0),"Join-"    &amp;CJ40,""),"")
&amp;IFERROR(IF(AND((CJ$33-CJ41-INDEX(Sheep!$V$358:$V$365,CJ40,1))&gt;(CJ$33-CK$33),(CJ$33-CJ41-INDEX(Sheep!$V$358:$V$365,CJ40,1))&lt;=0),"Scan-"  &amp;CJ40,""),"")
&amp;IFERROR(IF(AND((CJ$33-CJ41-150                                                                            )&gt;(CJ$33-CK$33),(CJ$33-CJ41-150                                                                             )&lt;=0),"Birth-" &amp;CJ40,""),"")
&amp;IFERROR(IF(AND((CJ$33-CJ41-150-Sheep!$R$351                                           )&gt;(CJ$33-CK$33),(CJ$33-CJ41-150-Sheep!$R$351                                            )&lt;=0),"Wean-"&amp;CJ40,""),"")
&amp;IFERROR(IF(AND((CJ$33-CJ41-150-Sheep!$R$352                                           )&gt;(CJ$33-CK$33),(CJ$33-CJ41-150-Sheep!$R$352                                            )&lt;=0),"Alt1-"   &amp;CJ40,""),"")
&amp;IFERROR(IF(AND((CJ$33-CJ41-150-Sheep!$R$353                                           )&gt;(CJ$33-CK$33),(CJ$33-CJ41-150-Sheep!$R$353                                            )&lt;=0),"Alt2-"   &amp;CJ40,""),"")</f>
        <v/>
      </c>
      <c r="CK42" s="274" t="str">
        <f xml:space="preserve">                    IF(AND((CK$33                                  -Sheep!$N$250                               )&gt;(CK$33-CL$33),(CK$33                                  -Sheep!$N$250                                )&lt;=0),"Born","")
&amp;                   IF(AND((CK$33-Sheep!$R$351-Sheep!$N$250                                )&gt;(CK$33-CL$33),(CK$33-Sheep!$R$351-Sheep!$N$250                                )&lt;=0),"WeanStd","")
&amp;                   IF(AND((CK$33-Sheep!$R$352-Sheep!$N$250                                )&gt;(CK$33-CL$33),(CK$33-Sheep!$R$352-Sheep!$N$250                                )&lt;=0),"WeanAlt1","")
&amp;                   IF(AND((CK$33-Sheep!$R$353-Sheep!$N$250                                )&gt;(CK$33-CL$33),(CK$33-Sheep!$R$353-Sheep!$N$250                                )&lt;=0),"WeanAlt2","")
&amp;IFERROR(IF(AND((CK$33-CK41                                                                                     )&gt;(CK$33-CL$33),(CK$33-CK41                                                                                     )&lt;=0),"Join-"    &amp;CK40,""),"")
&amp;IFERROR(IF(AND((CK$33-CK41-INDEX(Sheep!$V$358:$V$365,CK40,1))&gt;(CK$33-CL$33),(CK$33-CK41-INDEX(Sheep!$V$358:$V$365,CK40,1))&lt;=0),"Scan-"  &amp;CK40,""),"")
&amp;IFERROR(IF(AND((CK$33-CK41-150                                                                            )&gt;(CK$33-CL$33),(CK$33-CK41-150                                                                             )&lt;=0),"Birth-" &amp;CK40,""),"")
&amp;IFERROR(IF(AND((CK$33-CK41-150-Sheep!$R$351                                           )&gt;(CK$33-CL$33),(CK$33-CK41-150-Sheep!$R$351                                            )&lt;=0),"Wean-"&amp;CK40,""),"")
&amp;IFERROR(IF(AND((CK$33-CK41-150-Sheep!$R$352                                           )&gt;(CK$33-CL$33),(CK$33-CK41-150-Sheep!$R$352                                            )&lt;=0),"Alt1-"   &amp;CK40,""),"")
&amp;IFERROR(IF(AND((CK$33-CK41-150-Sheep!$R$353                                           )&gt;(CK$33-CL$33),(CK$33-CK41-150-Sheep!$R$353                                            )&lt;=0),"Alt2-"   &amp;CK40,""),"")</f>
        <v/>
      </c>
      <c r="CL42" s="274" t="str">
        <f xml:space="preserve">                    IF(AND((CL$33                                  -Sheep!$N$250                               )&gt;(CL$33-CM$33),(CL$33                                  -Sheep!$N$250                                )&lt;=0),"Born","")
&amp;                   IF(AND((CL$33-Sheep!$R$351-Sheep!$N$250                                )&gt;(CL$33-CM$33),(CL$33-Sheep!$R$351-Sheep!$N$250                                )&lt;=0),"WeanStd","")
&amp;                   IF(AND((CL$33-Sheep!$R$352-Sheep!$N$250                                )&gt;(CL$33-CM$33),(CL$33-Sheep!$R$352-Sheep!$N$250                                )&lt;=0),"WeanAlt1","")
&amp;                   IF(AND((CL$33-Sheep!$R$353-Sheep!$N$250                                )&gt;(CL$33-CM$33),(CL$33-Sheep!$R$353-Sheep!$N$250                                )&lt;=0),"WeanAlt2","")
&amp;IFERROR(IF(AND((CL$33-CL41                                                                                     )&gt;(CL$33-CM$33),(CL$33-CL41                                                                                     )&lt;=0),"Join-"    &amp;CL40,""),"")
&amp;IFERROR(IF(AND((CL$33-CL41-INDEX(Sheep!$V$358:$V$365,CL40,1))&gt;(CL$33-CM$33),(CL$33-CL41-INDEX(Sheep!$V$358:$V$365,CL40,1))&lt;=0),"Scan-"  &amp;CL40,""),"")
&amp;IFERROR(IF(AND((CL$33-CL41-150                                                                            )&gt;(CL$33-CM$33),(CL$33-CL41-150                                                                             )&lt;=0),"Birth-" &amp;CL40,""),"")
&amp;IFERROR(IF(AND((CL$33-CL41-150-Sheep!$R$351                                           )&gt;(CL$33-CM$33),(CL$33-CL41-150-Sheep!$R$351                                            )&lt;=0),"Wean-"&amp;CL40,""),"")
&amp;IFERROR(IF(AND((CL$33-CL41-150-Sheep!$R$352                                           )&gt;(CL$33-CM$33),(CL$33-CL41-150-Sheep!$R$352                                            )&lt;=0),"Alt1-"   &amp;CL40,""),"")
&amp;IFERROR(IF(AND((CL$33-CL41-150-Sheep!$R$353                                           )&gt;(CL$33-CM$33),(CL$33-CL41-150-Sheep!$R$353                                            )&lt;=0),"Alt2-"   &amp;CL40,""),"")</f>
        <v/>
      </c>
      <c r="CM42" s="274" t="str">
        <f xml:space="preserve">                    IF(AND((CM$33                                  -Sheep!$N$250                               )&gt;(CM$33-CN$33),(CM$33                                  -Sheep!$N$250                                )&lt;=0),"Born","")
&amp;                   IF(AND((CM$33-Sheep!$R$351-Sheep!$N$250                                )&gt;(CM$33-CN$33),(CM$33-Sheep!$R$351-Sheep!$N$250                                )&lt;=0),"WeanStd","")
&amp;                   IF(AND((CM$33-Sheep!$R$352-Sheep!$N$250                                )&gt;(CM$33-CN$33),(CM$33-Sheep!$R$352-Sheep!$N$250                                )&lt;=0),"WeanAlt1","")
&amp;                   IF(AND((CM$33-Sheep!$R$353-Sheep!$N$250                                )&gt;(CM$33-CN$33),(CM$33-Sheep!$R$353-Sheep!$N$250                                )&lt;=0),"WeanAlt2","")
&amp;IFERROR(IF(AND((CM$33-CM41                                                                                     )&gt;(CM$33-CN$33),(CM$33-CM41                                                                                     )&lt;=0),"Join-"    &amp;CM40,""),"")
&amp;IFERROR(IF(AND((CM$33-CM41-INDEX(Sheep!$V$358:$V$365,CM40,1))&gt;(CM$33-CN$33),(CM$33-CM41-INDEX(Sheep!$V$358:$V$365,CM40,1))&lt;=0),"Scan-"  &amp;CM40,""),"")
&amp;IFERROR(IF(AND((CM$33-CM41-150                                                                            )&gt;(CM$33-CN$33),(CM$33-CM41-150                                                                             )&lt;=0),"Birth-" &amp;CM40,""),"")
&amp;IFERROR(IF(AND((CM$33-CM41-150-Sheep!$R$351                                           )&gt;(CM$33-CN$33),(CM$33-CM41-150-Sheep!$R$351                                            )&lt;=0),"Wean-"&amp;CM40,""),"")
&amp;IFERROR(IF(AND((CM$33-CM41-150-Sheep!$R$352                                           )&gt;(CM$33-CN$33),(CM$33-CM41-150-Sheep!$R$352                                            )&lt;=0),"Alt1-"   &amp;CM40,""),"")
&amp;IFERROR(IF(AND((CM$33-CM41-150-Sheep!$R$353                                           )&gt;(CM$33-CN$33),(CM$33-CM41-150-Sheep!$R$353                                            )&lt;=0),"Alt2-"   &amp;CM40,""),"")</f>
        <v/>
      </c>
      <c r="CN42" s="274" t="str">
        <f xml:space="preserve">                    IF(AND((CN$33                                  -Sheep!$N$250                               )&gt;(CN$33-CO$33),(CN$33                                  -Sheep!$N$250                                )&lt;=0),"Born","")
&amp;                   IF(AND((CN$33-Sheep!$R$351-Sheep!$N$250                                )&gt;(CN$33-CO$33),(CN$33-Sheep!$R$351-Sheep!$N$250                                )&lt;=0),"WeanStd","")
&amp;                   IF(AND((CN$33-Sheep!$R$352-Sheep!$N$250                                )&gt;(CN$33-CO$33),(CN$33-Sheep!$R$352-Sheep!$N$250                                )&lt;=0),"WeanAlt1","")
&amp;                   IF(AND((CN$33-Sheep!$R$353-Sheep!$N$250                                )&gt;(CN$33-CO$33),(CN$33-Sheep!$R$353-Sheep!$N$250                                )&lt;=0),"WeanAlt2","")
&amp;IFERROR(IF(AND((CN$33-CN41                                                                                     )&gt;(CN$33-CO$33),(CN$33-CN41                                                                                     )&lt;=0),"Join-"    &amp;CN40,""),"")
&amp;IFERROR(IF(AND((CN$33-CN41-INDEX(Sheep!$V$358:$V$365,CN40,1))&gt;(CN$33-CO$33),(CN$33-CN41-INDEX(Sheep!$V$358:$V$365,CN40,1))&lt;=0),"Scan-"  &amp;CN40,""),"")
&amp;IFERROR(IF(AND((CN$33-CN41-150                                                                            )&gt;(CN$33-CO$33),(CN$33-CN41-150                                                                             )&lt;=0),"Birth-" &amp;CN40,""),"")
&amp;IFERROR(IF(AND((CN$33-CN41-150-Sheep!$R$351                                           )&gt;(CN$33-CO$33),(CN$33-CN41-150-Sheep!$R$351                                            )&lt;=0),"Wean-"&amp;CN40,""),"")
&amp;IFERROR(IF(AND((CN$33-CN41-150-Sheep!$R$352                                           )&gt;(CN$33-CO$33),(CN$33-CN41-150-Sheep!$R$352                                            )&lt;=0),"Alt1-"   &amp;CN40,""),"")
&amp;IFERROR(IF(AND((CN$33-CN41-150-Sheep!$R$353                                           )&gt;(CN$33-CO$33),(CN$33-CN41-150-Sheep!$R$353                                            )&lt;=0),"Alt2-"   &amp;CN40,""),"")</f>
        <v>Birth-1</v>
      </c>
      <c r="CO42" s="274" t="str">
        <f xml:space="preserve">                    IF(AND((CO$33                                  -Sheep!$N$250                               )&gt;(CO$33-CP$33),(CO$33                                  -Sheep!$N$250                                )&lt;=0),"Born","")
&amp;                   IF(AND((CO$33-Sheep!$R$351-Sheep!$N$250                                )&gt;(CO$33-CP$33),(CO$33-Sheep!$R$351-Sheep!$N$250                                )&lt;=0),"WeanStd","")
&amp;                   IF(AND((CO$33-Sheep!$R$352-Sheep!$N$250                                )&gt;(CO$33-CP$33),(CO$33-Sheep!$R$352-Sheep!$N$250                                )&lt;=0),"WeanAlt1","")
&amp;                   IF(AND((CO$33-Sheep!$R$353-Sheep!$N$250                                )&gt;(CO$33-CP$33),(CO$33-Sheep!$R$353-Sheep!$N$250                                )&lt;=0),"WeanAlt2","")
&amp;IFERROR(IF(AND((CO$33-CO41                                                                                     )&gt;(CO$33-CP$33),(CO$33-CO41                                                                                     )&lt;=0),"Join-"    &amp;CO40,""),"")
&amp;IFERROR(IF(AND((CO$33-CO41-INDEX(Sheep!$V$358:$V$365,CO40,1))&gt;(CO$33-CP$33),(CO$33-CO41-INDEX(Sheep!$V$358:$V$365,CO40,1))&lt;=0),"Scan-"  &amp;CO40,""),"")
&amp;IFERROR(IF(AND((CO$33-CO41-150                                                                            )&gt;(CO$33-CP$33),(CO$33-CO41-150                                                                             )&lt;=0),"Birth-" &amp;CO40,""),"")
&amp;IFERROR(IF(AND((CO$33-CO41-150-Sheep!$R$351                                           )&gt;(CO$33-CP$33),(CO$33-CO41-150-Sheep!$R$351                                            )&lt;=0),"Wean-"&amp;CO40,""),"")
&amp;IFERROR(IF(AND((CO$33-CO41-150-Sheep!$R$352                                           )&gt;(CO$33-CP$33),(CO$33-CO41-150-Sheep!$R$352                                            )&lt;=0),"Alt1-"   &amp;CO40,""),"")
&amp;IFERROR(IF(AND((CO$33-CO41-150-Sheep!$R$353                                           )&gt;(CO$33-CP$33),(CO$33-CO41-150-Sheep!$R$353                                            )&lt;=0),"Alt2-"   &amp;CO40,""),"")</f>
        <v/>
      </c>
      <c r="CP42" s="274" t="str">
        <f xml:space="preserve">                    IF(AND((CP$33                                  -Sheep!$N$250                               )&gt;(CP$33-CQ$33),(CP$33                                  -Sheep!$N$250                                )&lt;=0),"Born","")
&amp;                   IF(AND((CP$33-Sheep!$R$351-Sheep!$N$250                                )&gt;(CP$33-CQ$33),(CP$33-Sheep!$R$351-Sheep!$N$250                                )&lt;=0),"WeanStd","")
&amp;                   IF(AND((CP$33-Sheep!$R$352-Sheep!$N$250                                )&gt;(CP$33-CQ$33),(CP$33-Sheep!$R$352-Sheep!$N$250                                )&lt;=0),"WeanAlt1","")
&amp;                   IF(AND((CP$33-Sheep!$R$353-Sheep!$N$250                                )&gt;(CP$33-CQ$33),(CP$33-Sheep!$R$353-Sheep!$N$250                                )&lt;=0),"WeanAlt2","")
&amp;IFERROR(IF(AND((CP$33-CP41                                                                                     )&gt;(CP$33-CQ$33),(CP$33-CP41                                                                                     )&lt;=0),"Join-"    &amp;CP40,""),"")
&amp;IFERROR(IF(AND((CP$33-CP41-INDEX(Sheep!$V$358:$V$365,CP40,1))&gt;(CP$33-CQ$33),(CP$33-CP41-INDEX(Sheep!$V$358:$V$365,CP40,1))&lt;=0),"Scan-"  &amp;CP40,""),"")
&amp;IFERROR(IF(AND((CP$33-CP41-150                                                                            )&gt;(CP$33-CQ$33),(CP$33-CP41-150                                                                             )&lt;=0),"Birth-" &amp;CP40,""),"")
&amp;IFERROR(IF(AND((CP$33-CP41-150-Sheep!$R$351                                           )&gt;(CP$33-CQ$33),(CP$33-CP41-150-Sheep!$R$351                                            )&lt;=0),"Wean-"&amp;CP40,""),"")
&amp;IFERROR(IF(AND((CP$33-CP41-150-Sheep!$R$352                                           )&gt;(CP$33-CQ$33),(CP$33-CP41-150-Sheep!$R$352                                            )&lt;=0),"Alt1-"   &amp;CP40,""),"")
&amp;IFERROR(IF(AND((CP$33-CP41-150-Sheep!$R$353                                           )&gt;(CP$33-CQ$33),(CP$33-CP41-150-Sheep!$R$353                                            )&lt;=0),"Alt2-"   &amp;CP40,""),"")</f>
        <v/>
      </c>
      <c r="CQ42" s="274" t="str">
        <f xml:space="preserve">                    IF(AND((CQ$33                                  -Sheep!$N$250                               )&gt;(CQ$33-CR$33),(CQ$33                                  -Sheep!$N$250                                )&lt;=0),"Born","")
&amp;                   IF(AND((CQ$33-Sheep!$R$351-Sheep!$N$250                                )&gt;(CQ$33-CR$33),(CQ$33-Sheep!$R$351-Sheep!$N$250                                )&lt;=0),"WeanStd","")
&amp;                   IF(AND((CQ$33-Sheep!$R$352-Sheep!$N$250                                )&gt;(CQ$33-CR$33),(CQ$33-Sheep!$R$352-Sheep!$N$250                                )&lt;=0),"WeanAlt1","")
&amp;                   IF(AND((CQ$33-Sheep!$R$353-Sheep!$N$250                                )&gt;(CQ$33-CR$33),(CQ$33-Sheep!$R$353-Sheep!$N$250                                )&lt;=0),"WeanAlt2","")
&amp;IFERROR(IF(AND((CQ$33-CQ41                                                                                     )&gt;(CQ$33-CR$33),(CQ$33-CQ41                                                                                     )&lt;=0),"Join-"    &amp;CQ40,""),"")
&amp;IFERROR(IF(AND((CQ$33-CQ41-INDEX(Sheep!$V$358:$V$365,CQ40,1))&gt;(CQ$33-CR$33),(CQ$33-CQ41-INDEX(Sheep!$V$358:$V$365,CQ40,1))&lt;=0),"Scan-"  &amp;CQ40,""),"")
&amp;IFERROR(IF(AND((CQ$33-CQ41-150                                                                            )&gt;(CQ$33-CR$33),(CQ$33-CQ41-150                                                                             )&lt;=0),"Birth-" &amp;CQ40,""),"")
&amp;IFERROR(IF(AND((CQ$33-CQ41-150-Sheep!$R$351                                           )&gt;(CQ$33-CR$33),(CQ$33-CQ41-150-Sheep!$R$351                                            )&lt;=0),"Wean-"&amp;CQ40,""),"")
&amp;IFERROR(IF(AND((CQ$33-CQ41-150-Sheep!$R$352                                           )&gt;(CQ$33-CR$33),(CQ$33-CQ41-150-Sheep!$R$352                                            )&lt;=0),"Alt1-"   &amp;CQ40,""),"")
&amp;IFERROR(IF(AND((CQ$33-CQ41-150-Sheep!$R$353                                           )&gt;(CQ$33-CR$33),(CQ$33-CQ41-150-Sheep!$R$353                                            )&lt;=0),"Alt2-"   &amp;CQ40,""),"")</f>
        <v/>
      </c>
      <c r="CR42" s="274" t="str">
        <f xml:space="preserve">                    IF(AND((CR$33                                  -Sheep!$N$250                               )&gt;(CR$33-CS$33),(CR$33                                  -Sheep!$N$250                                )&lt;=0),"Born","")
&amp;                   IF(AND((CR$33-Sheep!$R$351-Sheep!$N$250                                )&gt;(CR$33-CS$33),(CR$33-Sheep!$R$351-Sheep!$N$250                                )&lt;=0),"WeanStd","")
&amp;                   IF(AND((CR$33-Sheep!$R$352-Sheep!$N$250                                )&gt;(CR$33-CS$33),(CR$33-Sheep!$R$352-Sheep!$N$250                                )&lt;=0),"WeanAlt1","")
&amp;                   IF(AND((CR$33-Sheep!$R$353-Sheep!$N$250                                )&gt;(CR$33-CS$33),(CR$33-Sheep!$R$353-Sheep!$N$250                                )&lt;=0),"WeanAlt2","")
&amp;IFERROR(IF(AND((CR$33-CR41                                                                                     )&gt;(CR$33-CS$33),(CR$33-CR41                                                                                     )&lt;=0),"Join-"    &amp;CR40,""),"")
&amp;IFERROR(IF(AND((CR$33-CR41-INDEX(Sheep!$V$358:$V$365,CR40,1))&gt;(CR$33-CS$33),(CR$33-CR41-INDEX(Sheep!$V$358:$V$365,CR40,1))&lt;=0),"Scan-"  &amp;CR40,""),"")
&amp;IFERROR(IF(AND((CR$33-CR41-150                                                                            )&gt;(CR$33-CS$33),(CR$33-CR41-150                                                                             )&lt;=0),"Birth-" &amp;CR40,""),"")
&amp;IFERROR(IF(AND((CR$33-CR41-150-Sheep!$R$351                                           )&gt;(CR$33-CS$33),(CR$33-CR41-150-Sheep!$R$351                                            )&lt;=0),"Wean-"&amp;CR40,""),"")
&amp;IFERROR(IF(AND((CR$33-CR41-150-Sheep!$R$352                                           )&gt;(CR$33-CS$33),(CR$33-CR41-150-Sheep!$R$352                                            )&lt;=0),"Alt1-"   &amp;CR40,""),"")
&amp;IFERROR(IF(AND((CR$33-CR41-150-Sheep!$R$353                                           )&gt;(CR$33-CS$33),(CR$33-CR41-150-Sheep!$R$353                                            )&lt;=0),"Alt2-"   &amp;CR40,""),"")</f>
        <v/>
      </c>
      <c r="CS42" s="274" t="str">
        <f xml:space="preserve">                    IF(AND((CS$33                                  -Sheep!$N$250                               )&gt;(CS$33-CT$33),(CS$33                                  -Sheep!$N$250                                )&lt;=0),"Born","")
&amp;                   IF(AND((CS$33-Sheep!$R$351-Sheep!$N$250                                )&gt;(CS$33-CT$33),(CS$33-Sheep!$R$351-Sheep!$N$250                                )&lt;=0),"WeanStd","")
&amp;                   IF(AND((CS$33-Sheep!$R$352-Sheep!$N$250                                )&gt;(CS$33-CT$33),(CS$33-Sheep!$R$352-Sheep!$N$250                                )&lt;=0),"WeanAlt1","")
&amp;                   IF(AND((CS$33-Sheep!$R$353-Sheep!$N$250                                )&gt;(CS$33-CT$33),(CS$33-Sheep!$R$353-Sheep!$N$250                                )&lt;=0),"WeanAlt2","")
&amp;IFERROR(IF(AND((CS$33-CS41                                                                                     )&gt;(CS$33-CT$33),(CS$33-CS41                                                                                     )&lt;=0),"Join-"    &amp;CS40,""),"")
&amp;IFERROR(IF(AND((CS$33-CS41-INDEX(Sheep!$V$358:$V$365,CS40,1))&gt;(CS$33-CT$33),(CS$33-CS41-INDEX(Sheep!$V$358:$V$365,CS40,1))&lt;=0),"Scan-"  &amp;CS40,""),"")
&amp;IFERROR(IF(AND((CS$33-CS41-150                                                                            )&gt;(CS$33-CT$33),(CS$33-CS41-150                                                                             )&lt;=0),"Birth-" &amp;CS40,""),"")
&amp;IFERROR(IF(AND((CS$33-CS41-150-Sheep!$R$351                                           )&gt;(CS$33-CT$33),(CS$33-CS41-150-Sheep!$R$351                                            )&lt;=0),"Wean-"&amp;CS40,""),"")
&amp;IFERROR(IF(AND((CS$33-CS41-150-Sheep!$R$352                                           )&gt;(CS$33-CT$33),(CS$33-CS41-150-Sheep!$R$352                                            )&lt;=0),"Alt1-"   &amp;CS40,""),"")
&amp;IFERROR(IF(AND((CS$33-CS41-150-Sheep!$R$353                                           )&gt;(CS$33-CT$33),(CS$33-CS41-150-Sheep!$R$353                                            )&lt;=0),"Alt2-"   &amp;CS40,""),"")</f>
        <v/>
      </c>
      <c r="CT42" s="274" t="str">
        <f xml:space="preserve">                    IF(AND((CT$33                                  -Sheep!$N$250                               )&gt;(CT$33-CU$33),(CT$33                                  -Sheep!$N$250                                )&lt;=0),"Born","")
&amp;                   IF(AND((CT$33-Sheep!$R$351-Sheep!$N$250                                )&gt;(CT$33-CU$33),(CT$33-Sheep!$R$351-Sheep!$N$250                                )&lt;=0),"WeanStd","")
&amp;                   IF(AND((CT$33-Sheep!$R$352-Sheep!$N$250                                )&gt;(CT$33-CU$33),(CT$33-Sheep!$R$352-Sheep!$N$250                                )&lt;=0),"WeanAlt1","")
&amp;                   IF(AND((CT$33-Sheep!$R$353-Sheep!$N$250                                )&gt;(CT$33-CU$33),(CT$33-Sheep!$R$353-Sheep!$N$250                                )&lt;=0),"WeanAlt2","")
&amp;IFERROR(IF(AND((CT$33-CT41                                                                                     )&gt;(CT$33-CU$33),(CT$33-CT41                                                                                     )&lt;=0),"Join-"    &amp;CT40,""),"")
&amp;IFERROR(IF(AND((CT$33-CT41-INDEX(Sheep!$V$358:$V$365,CT40,1))&gt;(CT$33-CU$33),(CT$33-CT41-INDEX(Sheep!$V$358:$V$365,CT40,1))&lt;=0),"Scan-"  &amp;CT40,""),"")
&amp;IFERROR(IF(AND((CT$33-CT41-150                                                                            )&gt;(CT$33-CU$33),(CT$33-CT41-150                                                                             )&lt;=0),"Birth-" &amp;CT40,""),"")
&amp;IFERROR(IF(AND((CT$33-CT41-150-Sheep!$R$351                                           )&gt;(CT$33-CU$33),(CT$33-CT41-150-Sheep!$R$351                                            )&lt;=0),"Wean-"&amp;CT40,""),"")
&amp;IFERROR(IF(AND((CT$33-CT41-150-Sheep!$R$352                                           )&gt;(CT$33-CU$33),(CT$33-CT41-150-Sheep!$R$352                                            )&lt;=0),"Alt1-"   &amp;CT40,""),"")
&amp;IFERROR(IF(AND((CT$33-CT41-150-Sheep!$R$353                                           )&gt;(CT$33-CU$33),(CT$33-CT41-150-Sheep!$R$353                                            )&lt;=0),"Alt2-"   &amp;CT40,""),"")</f>
        <v/>
      </c>
      <c r="CU42" s="274" t="str">
        <f xml:space="preserve">                    IF(AND((CU$33                                  -Sheep!$N$250                               )&gt;(CU$33-CV$33),(CU$33                                  -Sheep!$N$250                                )&lt;=0),"Born","")
&amp;                   IF(AND((CU$33-Sheep!$R$351-Sheep!$N$250                                )&gt;(CU$33-CV$33),(CU$33-Sheep!$R$351-Sheep!$N$250                                )&lt;=0),"WeanStd","")
&amp;                   IF(AND((CU$33-Sheep!$R$352-Sheep!$N$250                                )&gt;(CU$33-CV$33),(CU$33-Sheep!$R$352-Sheep!$N$250                                )&lt;=0),"WeanAlt1","")
&amp;                   IF(AND((CU$33-Sheep!$R$353-Sheep!$N$250                                )&gt;(CU$33-CV$33),(CU$33-Sheep!$R$353-Sheep!$N$250                                )&lt;=0),"WeanAlt2","")
&amp;IFERROR(IF(AND((CU$33-CU41                                                                                     )&gt;(CU$33-CV$33),(CU$33-CU41                                                                                     )&lt;=0),"Join-"    &amp;CU40,""),"")
&amp;IFERROR(IF(AND((CU$33-CU41-INDEX(Sheep!$V$358:$V$365,CU40,1))&gt;(CU$33-CV$33),(CU$33-CU41-INDEX(Sheep!$V$358:$V$365,CU40,1))&lt;=0),"Scan-"  &amp;CU40,""),"")
&amp;IFERROR(IF(AND((CU$33-CU41-150                                                                            )&gt;(CU$33-CV$33),(CU$33-CU41-150                                                                             )&lt;=0),"Birth-" &amp;CU40,""),"")
&amp;IFERROR(IF(AND((CU$33-CU41-150-Sheep!$R$351                                           )&gt;(CU$33-CV$33),(CU$33-CU41-150-Sheep!$R$351                                            )&lt;=0),"Wean-"&amp;CU40,""),"")
&amp;IFERROR(IF(AND((CU$33-CU41-150-Sheep!$R$352                                           )&gt;(CU$33-CV$33),(CU$33-CU41-150-Sheep!$R$352                                            )&lt;=0),"Alt1-"   &amp;CU40,""),"")
&amp;IFERROR(IF(AND((CU$33-CU41-150-Sheep!$R$353                                           )&gt;(CU$33-CV$33),(CU$33-CU41-150-Sheep!$R$353                                            )&lt;=0),"Alt2-"   &amp;CU40,""),"")</f>
        <v/>
      </c>
      <c r="CV42" s="274" t="str">
        <f xml:space="preserve">                    IF(AND((CV$33                                  -Sheep!$N$250                               )&gt;(CV$33-CW$33),(CV$33                                  -Sheep!$N$250                                )&lt;=0),"Born","")
&amp;                   IF(AND((CV$33-Sheep!$R$351-Sheep!$N$250                                )&gt;(CV$33-CW$33),(CV$33-Sheep!$R$351-Sheep!$N$250                                )&lt;=0),"WeanStd","")
&amp;                   IF(AND((CV$33-Sheep!$R$352-Sheep!$N$250                                )&gt;(CV$33-CW$33),(CV$33-Sheep!$R$352-Sheep!$N$250                                )&lt;=0),"WeanAlt1","")
&amp;                   IF(AND((CV$33-Sheep!$R$353-Sheep!$N$250                                )&gt;(CV$33-CW$33),(CV$33-Sheep!$R$353-Sheep!$N$250                                )&lt;=0),"WeanAlt2","")
&amp;IFERROR(IF(AND((CV$33-CV41                                                                                     )&gt;(CV$33-CW$33),(CV$33-CV41                                                                                     )&lt;=0),"Join-"    &amp;CV40,""),"")
&amp;IFERROR(IF(AND((CV$33-CV41-INDEX(Sheep!$V$358:$V$365,CV40,1))&gt;(CV$33-CW$33),(CV$33-CV41-INDEX(Sheep!$V$358:$V$365,CV40,1))&lt;=0),"Scan-"  &amp;CV40,""),"")
&amp;IFERROR(IF(AND((CV$33-CV41-150                                                                            )&gt;(CV$33-CW$33),(CV$33-CV41-150                                                                             )&lt;=0),"Birth-" &amp;CV40,""),"")
&amp;IFERROR(IF(AND((CV$33-CV41-150-Sheep!$R$351                                           )&gt;(CV$33-CW$33),(CV$33-CV41-150-Sheep!$R$351                                            )&lt;=0),"Wean-"&amp;CV40,""),"")
&amp;IFERROR(IF(AND((CV$33-CV41-150-Sheep!$R$352                                           )&gt;(CV$33-CW$33),(CV$33-CV41-150-Sheep!$R$352                                            )&lt;=0),"Alt1-"   &amp;CV40,""),"")
&amp;IFERROR(IF(AND((CV$33-CV41-150-Sheep!$R$353                                           )&gt;(CV$33-CW$33),(CV$33-CV41-150-Sheep!$R$353                                            )&lt;=0),"Alt2-"   &amp;CV40,""),"")</f>
        <v/>
      </c>
      <c r="CW42" s="274" t="str">
        <f xml:space="preserve">                    IF(AND((CW$33                                  -Sheep!$N$250                               )&gt;(CW$33-CX$33),(CW$33                                  -Sheep!$N$250                                )&lt;=0),"Born","")
&amp;                   IF(AND((CW$33-Sheep!$R$351-Sheep!$N$250                                )&gt;(CW$33-CX$33),(CW$33-Sheep!$R$351-Sheep!$N$250                                )&lt;=0),"WeanStd","")
&amp;                   IF(AND((CW$33-Sheep!$R$352-Sheep!$N$250                                )&gt;(CW$33-CX$33),(CW$33-Sheep!$R$352-Sheep!$N$250                                )&lt;=0),"WeanAlt1","")
&amp;                   IF(AND((CW$33-Sheep!$R$353-Sheep!$N$250                                )&gt;(CW$33-CX$33),(CW$33-Sheep!$R$353-Sheep!$N$250                                )&lt;=0),"WeanAlt2","")
&amp;IFERROR(IF(AND((CW$33-CW41                                                                                     )&gt;(CW$33-CX$33),(CW$33-CW41                                                                                     )&lt;=0),"Join-"    &amp;CW40,""),"")
&amp;IFERROR(IF(AND((CW$33-CW41-INDEX(Sheep!$V$358:$V$365,CW40,1))&gt;(CW$33-CX$33),(CW$33-CW41-INDEX(Sheep!$V$358:$V$365,CW40,1))&lt;=0),"Scan-"  &amp;CW40,""),"")
&amp;IFERROR(IF(AND((CW$33-CW41-150                                                                            )&gt;(CW$33-CX$33),(CW$33-CW41-150                                                                             )&lt;=0),"Birth-" &amp;CW40,""),"")
&amp;IFERROR(IF(AND((CW$33-CW41-150-Sheep!$R$351                                           )&gt;(CW$33-CX$33),(CW$33-CW41-150-Sheep!$R$351                                            )&lt;=0),"Wean-"&amp;CW40,""),"")
&amp;IFERROR(IF(AND((CW$33-CW41-150-Sheep!$R$352                                           )&gt;(CW$33-CX$33),(CW$33-CW41-150-Sheep!$R$352                                            )&lt;=0),"Alt1-"   &amp;CW40,""),"")
&amp;IFERROR(IF(AND((CW$33-CW41-150-Sheep!$R$353                                           )&gt;(CW$33-CX$33),(CW$33-CW41-150-Sheep!$R$353                                            )&lt;=0),"Alt2-"   &amp;CW40,""),"")</f>
        <v/>
      </c>
      <c r="CX42" s="274" t="str">
        <f xml:space="preserve">                    IF(AND((CX$33                                  -Sheep!$N$250                               )&gt;(CX$33-CY$33),(CX$33                                  -Sheep!$N$250                                )&lt;=0),"Born","")
&amp;                   IF(AND((CX$33-Sheep!$R$351-Sheep!$N$250                                )&gt;(CX$33-CY$33),(CX$33-Sheep!$R$351-Sheep!$N$250                                )&lt;=0),"WeanStd","")
&amp;                   IF(AND((CX$33-Sheep!$R$352-Sheep!$N$250                                )&gt;(CX$33-CY$33),(CX$33-Sheep!$R$352-Sheep!$N$250                                )&lt;=0),"WeanAlt1","")
&amp;                   IF(AND((CX$33-Sheep!$R$353-Sheep!$N$250                                )&gt;(CX$33-CY$33),(CX$33-Sheep!$R$353-Sheep!$N$250                                )&lt;=0),"WeanAlt2","")
&amp;IFERROR(IF(AND((CX$33-CX41                                                                                     )&gt;(CX$33-CY$33),(CX$33-CX41                                                                                     )&lt;=0),"Join-"    &amp;CX40,""),"")
&amp;IFERROR(IF(AND((CX$33-CX41-INDEX(Sheep!$V$358:$V$365,CX40,1))&gt;(CX$33-CY$33),(CX$33-CX41-INDEX(Sheep!$V$358:$V$365,CX40,1))&lt;=0),"Scan-"  &amp;CX40,""),"")
&amp;IFERROR(IF(AND((CX$33-CX41-150                                                                            )&gt;(CX$33-CY$33),(CX$33-CX41-150                                                                             )&lt;=0),"Birth-" &amp;CX40,""),"")
&amp;IFERROR(IF(AND((CX$33-CX41-150-Sheep!$R$351                                           )&gt;(CX$33-CY$33),(CX$33-CX41-150-Sheep!$R$351                                            )&lt;=0),"Wean-"&amp;CX40,""),"")
&amp;IFERROR(IF(AND((CX$33-CX41-150-Sheep!$R$352                                           )&gt;(CX$33-CY$33),(CX$33-CX41-150-Sheep!$R$352                                            )&lt;=0),"Alt1-"   &amp;CX40,""),"")
&amp;IFERROR(IF(AND((CX$33-CX41-150-Sheep!$R$353                                           )&gt;(CX$33-CY$33),(CX$33-CX41-150-Sheep!$R$353                                            )&lt;=0),"Alt2-"   &amp;CX40,""),"")</f>
        <v/>
      </c>
      <c r="CY42" s="274" t="str">
        <f xml:space="preserve">                    IF(AND((CY$33                                  -Sheep!$N$250                               )&gt;(CY$33-CZ$33),(CY$33                                  -Sheep!$N$250                                )&lt;=0),"Born","")
&amp;                   IF(AND((CY$33-Sheep!$R$351-Sheep!$N$250                                )&gt;(CY$33-CZ$33),(CY$33-Sheep!$R$351-Sheep!$N$250                                )&lt;=0),"WeanStd","")
&amp;                   IF(AND((CY$33-Sheep!$R$352-Sheep!$N$250                                )&gt;(CY$33-CZ$33),(CY$33-Sheep!$R$352-Sheep!$N$250                                )&lt;=0),"WeanAlt1","")
&amp;                   IF(AND((CY$33-Sheep!$R$353-Sheep!$N$250                                )&gt;(CY$33-CZ$33),(CY$33-Sheep!$R$353-Sheep!$N$250                                )&lt;=0),"WeanAlt2","")
&amp;IFERROR(IF(AND((CY$33-CY41                                                                                     )&gt;(CY$33-CZ$33),(CY$33-CY41                                                                                     )&lt;=0),"Join-"    &amp;CY40,""),"")
&amp;IFERROR(IF(AND((CY$33-CY41-INDEX(Sheep!$V$358:$V$365,CY40,1))&gt;(CY$33-CZ$33),(CY$33-CY41-INDEX(Sheep!$V$358:$V$365,CY40,1))&lt;=0),"Scan-"  &amp;CY40,""),"")
&amp;IFERROR(IF(AND((CY$33-CY41-150                                                                            )&gt;(CY$33-CZ$33),(CY$33-CY41-150                                                                             )&lt;=0),"Birth-" &amp;CY40,""),"")
&amp;IFERROR(IF(AND((CY$33-CY41-150-Sheep!$R$351                                           )&gt;(CY$33-CZ$33),(CY$33-CY41-150-Sheep!$R$351                                            )&lt;=0),"Wean-"&amp;CY40,""),"")
&amp;IFERROR(IF(AND((CY$33-CY41-150-Sheep!$R$352                                           )&gt;(CY$33-CZ$33),(CY$33-CY41-150-Sheep!$R$352                                            )&lt;=0),"Alt1-"   &amp;CY40,""),"")
&amp;IFERROR(IF(AND((CY$33-CY41-150-Sheep!$R$353                                           )&gt;(CY$33-CZ$33),(CY$33-CY41-150-Sheep!$R$353                                            )&lt;=0),"Alt2-"   &amp;CY40,""),"")</f>
        <v/>
      </c>
      <c r="CZ42" s="274" t="str">
        <f xml:space="preserve">                    IF(AND((CZ$33                                  -Sheep!$N$250                               )&gt;(CZ$33-DA$33),(CZ$33                                  -Sheep!$N$250                                )&lt;=0),"Born","")
&amp;                   IF(AND((CZ$33-Sheep!$R$351-Sheep!$N$250                                )&gt;(CZ$33-DA$33),(CZ$33-Sheep!$R$351-Sheep!$N$250                                )&lt;=0),"WeanStd","")
&amp;                   IF(AND((CZ$33-Sheep!$R$352-Sheep!$N$250                                )&gt;(CZ$33-DA$33),(CZ$33-Sheep!$R$352-Sheep!$N$250                                )&lt;=0),"WeanAlt1","")
&amp;                   IF(AND((CZ$33-Sheep!$R$353-Sheep!$N$250                                )&gt;(CZ$33-DA$33),(CZ$33-Sheep!$R$353-Sheep!$N$250                                )&lt;=0),"WeanAlt2","")
&amp;IFERROR(IF(AND((CZ$33-CZ41                                                                                     )&gt;(CZ$33-DA$33),(CZ$33-CZ41                                                                                     )&lt;=0),"Join-"    &amp;CZ40,""),"")
&amp;IFERROR(IF(AND((CZ$33-CZ41-INDEX(Sheep!$V$358:$V$365,CZ40,1))&gt;(CZ$33-DA$33),(CZ$33-CZ41-INDEX(Sheep!$V$358:$V$365,CZ40,1))&lt;=0),"Scan-"  &amp;CZ40,""),"")
&amp;IFERROR(IF(AND((CZ$33-CZ41-150                                                                            )&gt;(CZ$33-DA$33),(CZ$33-CZ41-150                                                                             )&lt;=0),"Birth-" &amp;CZ40,""),"")
&amp;IFERROR(IF(AND((CZ$33-CZ41-150-Sheep!$R$351                                           )&gt;(CZ$33-DA$33),(CZ$33-CZ41-150-Sheep!$R$351                                            )&lt;=0),"Wean-"&amp;CZ40,""),"")
&amp;IFERROR(IF(AND((CZ$33-CZ41-150-Sheep!$R$352                                           )&gt;(CZ$33-DA$33),(CZ$33-CZ41-150-Sheep!$R$352                                            )&lt;=0),"Alt1-"   &amp;CZ40,""),"")
&amp;IFERROR(IF(AND((CZ$33-CZ41-150-Sheep!$R$353                                           )&gt;(CZ$33-DA$33),(CZ$33-CZ41-150-Sheep!$R$353                                            )&lt;=0),"Alt2-"   &amp;CZ40,""),"")</f>
        <v/>
      </c>
      <c r="DA42" s="274" t="str">
        <f xml:space="preserve">                    IF(AND((DA$33                                  -Sheep!$N$250                               )&gt;(DA$33-DB$33),(DA$33                                  -Sheep!$N$250                                )&lt;=0),"Born","")
&amp;                   IF(AND((DA$33-Sheep!$R$351-Sheep!$N$250                                )&gt;(DA$33-DB$33),(DA$33-Sheep!$R$351-Sheep!$N$250                                )&lt;=0),"WeanStd","")
&amp;                   IF(AND((DA$33-Sheep!$R$352-Sheep!$N$250                                )&gt;(DA$33-DB$33),(DA$33-Sheep!$R$352-Sheep!$N$250                                )&lt;=0),"WeanAlt1","")
&amp;                   IF(AND((DA$33-Sheep!$R$353-Sheep!$N$250                                )&gt;(DA$33-DB$33),(DA$33-Sheep!$R$353-Sheep!$N$250                                )&lt;=0),"WeanAlt2","")
&amp;IFERROR(IF(AND((DA$33-DA41                                                                                     )&gt;(DA$33-DB$33),(DA$33-DA41                                                                                     )&lt;=0),"Join-"    &amp;DA40,""),"")
&amp;IFERROR(IF(AND((DA$33-DA41-INDEX(Sheep!$V$358:$V$365,DA40,1))&gt;(DA$33-DB$33),(DA$33-DA41-INDEX(Sheep!$V$358:$V$365,DA40,1))&lt;=0),"Scan-"  &amp;DA40,""),"")
&amp;IFERROR(IF(AND((DA$33-DA41-150                                                                            )&gt;(DA$33-DB$33),(DA$33-DA41-150                                                                             )&lt;=0),"Birth-" &amp;DA40,""),"")
&amp;IFERROR(IF(AND((DA$33-DA41-150-Sheep!$R$351                                           )&gt;(DA$33-DB$33),(DA$33-DA41-150-Sheep!$R$351                                            )&lt;=0),"Wean-"&amp;DA40,""),"")
&amp;IFERROR(IF(AND((DA$33-DA41-150-Sheep!$R$352                                           )&gt;(DA$33-DB$33),(DA$33-DA41-150-Sheep!$R$352                                            )&lt;=0),"Alt1-"   &amp;DA40,""),"")
&amp;IFERROR(IF(AND((DA$33-DA41-150-Sheep!$R$353                                           )&gt;(DA$33-DB$33),(DA$33-DA41-150-Sheep!$R$353                                            )&lt;=0),"Alt2-"   &amp;DA40,""),"")</f>
        <v>Wean-1</v>
      </c>
      <c r="DB42" s="274" t="str">
        <f xml:space="preserve">                    IF(AND((DB$33                                  -Sheep!$N$250                               )&gt;(DB$33-DC$33),(DB$33                                  -Sheep!$N$250                                )&lt;=0),"Born","")
&amp;                   IF(AND((DB$33-Sheep!$R$351-Sheep!$N$250                                )&gt;(DB$33-DC$33),(DB$33-Sheep!$R$351-Sheep!$N$250                                )&lt;=0),"WeanStd","")
&amp;                   IF(AND((DB$33-Sheep!$R$352-Sheep!$N$250                                )&gt;(DB$33-DC$33),(DB$33-Sheep!$R$352-Sheep!$N$250                                )&lt;=0),"WeanAlt1","")
&amp;                   IF(AND((DB$33-Sheep!$R$353-Sheep!$N$250                                )&gt;(DB$33-DC$33),(DB$33-Sheep!$R$353-Sheep!$N$250                                )&lt;=0),"WeanAlt2","")
&amp;IFERROR(IF(AND((DB$33-DB41                                                                                     )&gt;(DB$33-DC$33),(DB$33-DB41                                                                                     )&lt;=0),"Join-"    &amp;DB40,""),"")
&amp;IFERROR(IF(AND((DB$33-DB41-INDEX(Sheep!$V$358:$V$365,DB40,1))&gt;(DB$33-DC$33),(DB$33-DB41-INDEX(Sheep!$V$358:$V$365,DB40,1))&lt;=0),"Scan-"  &amp;DB40,""),"")
&amp;IFERROR(IF(AND((DB$33-DB41-150                                                                            )&gt;(DB$33-DC$33),(DB$33-DB41-150                                                                             )&lt;=0),"Birth-" &amp;DB40,""),"")
&amp;IFERROR(IF(AND((DB$33-DB41-150-Sheep!$R$351                                           )&gt;(DB$33-DC$33),(DB$33-DB41-150-Sheep!$R$351                                            )&lt;=0),"Wean-"&amp;DB40,""),"")
&amp;IFERROR(IF(AND((DB$33-DB41-150-Sheep!$R$352                                           )&gt;(DB$33-DC$33),(DB$33-DB41-150-Sheep!$R$352                                            )&lt;=0),"Alt1-"   &amp;DB40,""),"")
&amp;IFERROR(IF(AND((DB$33-DB41-150-Sheep!$R$353                                           )&gt;(DB$33-DC$33),(DB$33-DB41-150-Sheep!$R$353                                            )&lt;=0),"Alt2-"   &amp;DB40,""),"")</f>
        <v/>
      </c>
      <c r="DC42" s="274" t="str">
        <f xml:space="preserve">                    IF(AND((DC$33                                  -Sheep!$N$250                               )&gt;(DC$33-DD$33),(DC$33                                  -Sheep!$N$250                                )&lt;=0),"Born","")
&amp;                   IF(AND((DC$33-Sheep!$R$351-Sheep!$N$250                                )&gt;(DC$33-DD$33),(DC$33-Sheep!$R$351-Sheep!$N$250                                )&lt;=0),"WeanStd","")
&amp;                   IF(AND((DC$33-Sheep!$R$352-Sheep!$N$250                                )&gt;(DC$33-DD$33),(DC$33-Sheep!$R$352-Sheep!$N$250                                )&lt;=0),"WeanAlt1","")
&amp;                   IF(AND((DC$33-Sheep!$R$353-Sheep!$N$250                                )&gt;(DC$33-DD$33),(DC$33-Sheep!$R$353-Sheep!$N$250                                )&lt;=0),"WeanAlt2","")
&amp;IFERROR(IF(AND((DC$33-DC41                                                                                     )&gt;(DC$33-DD$33),(DC$33-DC41                                                                                     )&lt;=0),"Join-"    &amp;DC40,""),"")
&amp;IFERROR(IF(AND((DC$33-DC41-INDEX(Sheep!$V$358:$V$365,DC40,1))&gt;(DC$33-DD$33),(DC$33-DC41-INDEX(Sheep!$V$358:$V$365,DC40,1))&lt;=0),"Scan-"  &amp;DC40,""),"")
&amp;IFERROR(IF(AND((DC$33-DC41-150                                                                            )&gt;(DC$33-DD$33),(DC$33-DC41-150                                                                             )&lt;=0),"Birth-" &amp;DC40,""),"")
&amp;IFERROR(IF(AND((DC$33-DC41-150-Sheep!$R$351                                           )&gt;(DC$33-DD$33),(DC$33-DC41-150-Sheep!$R$351                                            )&lt;=0),"Wean-"&amp;DC40,""),"")
&amp;IFERROR(IF(AND((DC$33-DC41-150-Sheep!$R$352                                           )&gt;(DC$33-DD$33),(DC$33-DC41-150-Sheep!$R$352                                            )&lt;=0),"Alt1-"   &amp;DC40,""),"")
&amp;IFERROR(IF(AND((DC$33-DC41-150-Sheep!$R$353                                           )&gt;(DC$33-DD$33),(DC$33-DC41-150-Sheep!$R$353                                            )&lt;=0),"Alt2-"   &amp;DC40,""),"")</f>
        <v/>
      </c>
      <c r="DD42" s="274" t="str">
        <f xml:space="preserve">                    IF(AND((DD$33                                  -Sheep!$N$250                               )&gt;(DD$33-DE$33),(DD$33                                  -Sheep!$N$250                                )&lt;=0),"Born","")
&amp;                   IF(AND((DD$33-Sheep!$R$351-Sheep!$N$250                                )&gt;(DD$33-DE$33),(DD$33-Sheep!$R$351-Sheep!$N$250                                )&lt;=0),"WeanStd","")
&amp;                   IF(AND((DD$33-Sheep!$R$352-Sheep!$N$250                                )&gt;(DD$33-DE$33),(DD$33-Sheep!$R$352-Sheep!$N$250                                )&lt;=0),"WeanAlt1","")
&amp;                   IF(AND((DD$33-Sheep!$R$353-Sheep!$N$250                                )&gt;(DD$33-DE$33),(DD$33-Sheep!$R$353-Sheep!$N$250                                )&lt;=0),"WeanAlt2","")
&amp;IFERROR(IF(AND((DD$33-DD41                                                                                     )&gt;(DD$33-DE$33),(DD$33-DD41                                                                                     )&lt;=0),"Join-"    &amp;DD40,""),"")
&amp;IFERROR(IF(AND((DD$33-DD41-INDEX(Sheep!$V$358:$V$365,DD40,1))&gt;(DD$33-DE$33),(DD$33-DD41-INDEX(Sheep!$V$358:$V$365,DD40,1))&lt;=0),"Scan-"  &amp;DD40,""),"")
&amp;IFERROR(IF(AND((DD$33-DD41-150                                                                            )&gt;(DD$33-DE$33),(DD$33-DD41-150                                                                             )&lt;=0),"Birth-" &amp;DD40,""),"")
&amp;IFERROR(IF(AND((DD$33-DD41-150-Sheep!$R$351                                           )&gt;(DD$33-DE$33),(DD$33-DD41-150-Sheep!$R$351                                            )&lt;=0),"Wean-"&amp;DD40,""),"")
&amp;IFERROR(IF(AND((DD$33-DD41-150-Sheep!$R$352                                           )&gt;(DD$33-DE$33),(DD$33-DD41-150-Sheep!$R$352                                            )&lt;=0),"Alt1-"   &amp;DD40,""),"")
&amp;IFERROR(IF(AND((DD$33-DD41-150-Sheep!$R$353                                           )&gt;(DD$33-DE$33),(DD$33-DD41-150-Sheep!$R$353                                            )&lt;=0),"Alt2-"   &amp;DD40,""),"")</f>
        <v/>
      </c>
      <c r="DE42" s="274" t="str">
        <f xml:space="preserve">                    IF(AND((DE$33                                  -Sheep!$N$250                               )&gt;(DE$33-DF$33),(DE$33                                  -Sheep!$N$250                                )&lt;=0),"Born","")
&amp;                   IF(AND((DE$33-Sheep!$R$351-Sheep!$N$250                                )&gt;(DE$33-DF$33),(DE$33-Sheep!$R$351-Sheep!$N$250                                )&lt;=0),"WeanStd","")
&amp;                   IF(AND((DE$33-Sheep!$R$352-Sheep!$N$250                                )&gt;(DE$33-DF$33),(DE$33-Sheep!$R$352-Sheep!$N$250                                )&lt;=0),"WeanAlt1","")
&amp;                   IF(AND((DE$33-Sheep!$R$353-Sheep!$N$250                                )&gt;(DE$33-DF$33),(DE$33-Sheep!$R$353-Sheep!$N$250                                )&lt;=0),"WeanAlt2","")
&amp;IFERROR(IF(AND((DE$33-DE41                                                                                     )&gt;(DE$33-DF$33),(DE$33-DE41                                                                                     )&lt;=0),"Join-"    &amp;DE40,""),"")
&amp;IFERROR(IF(AND((DE$33-DE41-INDEX(Sheep!$V$358:$V$365,DE40,1))&gt;(DE$33-DF$33),(DE$33-DE41-INDEX(Sheep!$V$358:$V$365,DE40,1))&lt;=0),"Scan-"  &amp;DE40,""),"")
&amp;IFERROR(IF(AND((DE$33-DE41-150                                                                            )&gt;(DE$33-DF$33),(DE$33-DE41-150                                                                             )&lt;=0),"Birth-" &amp;DE40,""),"")
&amp;IFERROR(IF(AND((DE$33-DE41-150-Sheep!$R$351                                           )&gt;(DE$33-DF$33),(DE$33-DE41-150-Sheep!$R$351                                            )&lt;=0),"Wean-"&amp;DE40,""),"")
&amp;IFERROR(IF(AND((DE$33-DE41-150-Sheep!$R$352                                           )&gt;(DE$33-DF$33),(DE$33-DE41-150-Sheep!$R$352                                            )&lt;=0),"Alt1-"   &amp;DE40,""),"")
&amp;IFERROR(IF(AND((DE$33-DE41-150-Sheep!$R$353                                           )&gt;(DE$33-DF$33),(DE$33-DE41-150-Sheep!$R$353                                            )&lt;=0),"Alt2-"   &amp;DE40,""),"")</f>
        <v>Alt1-1</v>
      </c>
      <c r="DF42" s="274" t="str">
        <f xml:space="preserve">                    IF(AND((DF$33                                  -Sheep!$N$250                               )&gt;(DF$33-DG$33),(DF$33                                  -Sheep!$N$250                                )&lt;=0),"Born","")
&amp;                   IF(AND((DF$33-Sheep!$R$351-Sheep!$N$250                                )&gt;(DF$33-DG$33),(DF$33-Sheep!$R$351-Sheep!$N$250                                )&lt;=0),"WeanStd","")
&amp;                   IF(AND((DF$33-Sheep!$R$352-Sheep!$N$250                                )&gt;(DF$33-DG$33),(DF$33-Sheep!$R$352-Sheep!$N$250                                )&lt;=0),"WeanAlt1","")
&amp;                   IF(AND((DF$33-Sheep!$R$353-Sheep!$N$250                                )&gt;(DF$33-DG$33),(DF$33-Sheep!$R$353-Sheep!$N$250                                )&lt;=0),"WeanAlt2","")
&amp;IFERROR(IF(AND((DF$33-DF41                                                                                     )&gt;(DF$33-DG$33),(DF$33-DF41                                                                                     )&lt;=0),"Join-"    &amp;DF40,""),"")
&amp;IFERROR(IF(AND((DF$33-DF41-INDEX(Sheep!$V$358:$V$365,DF40,1))&gt;(DF$33-DG$33),(DF$33-DF41-INDEX(Sheep!$V$358:$V$365,DF40,1))&lt;=0),"Scan-"  &amp;DF40,""),"")
&amp;IFERROR(IF(AND((DF$33-DF41-150                                                                            )&gt;(DF$33-DG$33),(DF$33-DF41-150                                                                             )&lt;=0),"Birth-" &amp;DF40,""),"")
&amp;IFERROR(IF(AND((DF$33-DF41-150-Sheep!$R$351                                           )&gt;(DF$33-DG$33),(DF$33-DF41-150-Sheep!$R$351                                            )&lt;=0),"Wean-"&amp;DF40,""),"")
&amp;IFERROR(IF(AND((DF$33-DF41-150-Sheep!$R$352                                           )&gt;(DF$33-DG$33),(DF$33-DF41-150-Sheep!$R$352                                            )&lt;=0),"Alt1-"   &amp;DF40,""),"")
&amp;IFERROR(IF(AND((DF$33-DF41-150-Sheep!$R$353                                           )&gt;(DF$33-DG$33),(DF$33-DF41-150-Sheep!$R$353                                            )&lt;=0),"Alt2-"   &amp;DF40,""),"")</f>
        <v/>
      </c>
      <c r="DG42" s="274" t="str">
        <f xml:space="preserve">                    IF(AND((DG$33                                  -Sheep!$N$250                               )&gt;(DG$33-DH$33),(DG$33                                  -Sheep!$N$250                                )&lt;=0),"Born","")
&amp;                   IF(AND((DG$33-Sheep!$R$351-Sheep!$N$250                                )&gt;(DG$33-DH$33),(DG$33-Sheep!$R$351-Sheep!$N$250                                )&lt;=0),"WeanStd","")
&amp;                   IF(AND((DG$33-Sheep!$R$352-Sheep!$N$250                                )&gt;(DG$33-DH$33),(DG$33-Sheep!$R$352-Sheep!$N$250                                )&lt;=0),"WeanAlt1","")
&amp;                   IF(AND((DG$33-Sheep!$R$353-Sheep!$N$250                                )&gt;(DG$33-DH$33),(DG$33-Sheep!$R$353-Sheep!$N$250                                )&lt;=0),"WeanAlt2","")
&amp;IFERROR(IF(AND((DG$33-DG41                                                                                     )&gt;(DG$33-DH$33),(DG$33-DG41                                                                                     )&lt;=0),"Join-"    &amp;DG40,""),"")
&amp;IFERROR(IF(AND((DG$33-DG41-INDEX(Sheep!$V$358:$V$365,DG40,1))&gt;(DG$33-DH$33),(DG$33-DG41-INDEX(Sheep!$V$358:$V$365,DG40,1))&lt;=0),"Scan-"  &amp;DG40,""),"")
&amp;IFERROR(IF(AND((DG$33-DG41-150                                                                            )&gt;(DG$33-DH$33),(DG$33-DG41-150                                                                             )&lt;=0),"Birth-" &amp;DG40,""),"")
&amp;IFERROR(IF(AND((DG$33-DG41-150-Sheep!$R$351                                           )&gt;(DG$33-DH$33),(DG$33-DG41-150-Sheep!$R$351                                            )&lt;=0),"Wean-"&amp;DG40,""),"")
&amp;IFERROR(IF(AND((DG$33-DG41-150-Sheep!$R$352                                           )&gt;(DG$33-DH$33),(DG$33-DG41-150-Sheep!$R$352                                            )&lt;=0),"Alt1-"   &amp;DG40,""),"")
&amp;IFERROR(IF(AND((DG$33-DG41-150-Sheep!$R$353                                           )&gt;(DG$33-DH$33),(DG$33-DG41-150-Sheep!$R$353                                            )&lt;=0),"Alt2-"   &amp;DG40,""),"")</f>
        <v/>
      </c>
      <c r="DH42" s="274" t="str">
        <f xml:space="preserve">                    IF(AND((DH$33                                  -Sheep!$N$250                               )&gt;(DH$33-DI$33),(DH$33                                  -Sheep!$N$250                                )&lt;=0),"Born","")
&amp;                   IF(AND((DH$33-Sheep!$R$351-Sheep!$N$250                                )&gt;(DH$33-DI$33),(DH$33-Sheep!$R$351-Sheep!$N$250                                )&lt;=0),"WeanStd","")
&amp;                   IF(AND((DH$33-Sheep!$R$352-Sheep!$N$250                                )&gt;(DH$33-DI$33),(DH$33-Sheep!$R$352-Sheep!$N$250                                )&lt;=0),"WeanAlt1","")
&amp;                   IF(AND((DH$33-Sheep!$R$353-Sheep!$N$250                                )&gt;(DH$33-DI$33),(DH$33-Sheep!$R$353-Sheep!$N$250                                )&lt;=0),"WeanAlt2","")
&amp;IFERROR(IF(AND((DH$33-DH41                                                                                     )&gt;(DH$33-DI$33),(DH$33-DH41                                                                                     )&lt;=0),"Join-"    &amp;DH40,""),"")
&amp;IFERROR(IF(AND((DH$33-DH41-INDEX(Sheep!$V$358:$V$365,DH40,1))&gt;(DH$33-DI$33),(DH$33-DH41-INDEX(Sheep!$V$358:$V$365,DH40,1))&lt;=0),"Scan-"  &amp;DH40,""),"")
&amp;IFERROR(IF(AND((DH$33-DH41-150                                                                            )&gt;(DH$33-DI$33),(DH$33-DH41-150                                                                             )&lt;=0),"Birth-" &amp;DH40,""),"")
&amp;IFERROR(IF(AND((DH$33-DH41-150-Sheep!$R$351                                           )&gt;(DH$33-DI$33),(DH$33-DH41-150-Sheep!$R$351                                            )&lt;=0),"Wean-"&amp;DH40,""),"")
&amp;IFERROR(IF(AND((DH$33-DH41-150-Sheep!$R$352                                           )&gt;(DH$33-DI$33),(DH$33-DH41-150-Sheep!$R$352                                            )&lt;=0),"Alt1-"   &amp;DH40,""),"")
&amp;IFERROR(IF(AND((DH$33-DH41-150-Sheep!$R$353                                           )&gt;(DH$33-DI$33),(DH$33-DH41-150-Sheep!$R$353                                            )&lt;=0),"Alt2-"   &amp;DH40,""),"")</f>
        <v/>
      </c>
      <c r="DI42" s="274" t="str">
        <f xml:space="preserve">                    IF(AND((DI$33                                  -Sheep!$N$250                               )&gt;(DI$33-DJ$33),(DI$33                                  -Sheep!$N$250                                )&lt;=0),"Born","")
&amp;                   IF(AND((DI$33-Sheep!$R$351-Sheep!$N$250                                )&gt;(DI$33-DJ$33),(DI$33-Sheep!$R$351-Sheep!$N$250                                )&lt;=0),"WeanStd","")
&amp;                   IF(AND((DI$33-Sheep!$R$352-Sheep!$N$250                                )&gt;(DI$33-DJ$33),(DI$33-Sheep!$R$352-Sheep!$N$250                                )&lt;=0),"WeanAlt1","")
&amp;                   IF(AND((DI$33-Sheep!$R$353-Sheep!$N$250                                )&gt;(DI$33-DJ$33),(DI$33-Sheep!$R$353-Sheep!$N$250                                )&lt;=0),"WeanAlt2","")
&amp;IFERROR(IF(AND((DI$33-DI41                                                                                     )&gt;(DI$33-DJ$33),(DI$33-DI41                                                                                     )&lt;=0),"Join-"    &amp;DI40,""),"")
&amp;IFERROR(IF(AND((DI$33-DI41-INDEX(Sheep!$V$358:$V$365,DI40,1))&gt;(DI$33-DJ$33),(DI$33-DI41-INDEX(Sheep!$V$358:$V$365,DI40,1))&lt;=0),"Scan-"  &amp;DI40,""),"")
&amp;IFERROR(IF(AND((DI$33-DI41-150                                                                            )&gt;(DI$33-DJ$33),(DI$33-DI41-150                                                                             )&lt;=0),"Birth-" &amp;DI40,""),"")
&amp;IFERROR(IF(AND((DI$33-DI41-150-Sheep!$R$351                                           )&gt;(DI$33-DJ$33),(DI$33-DI41-150-Sheep!$R$351                                            )&lt;=0),"Wean-"&amp;DI40,""),"")
&amp;IFERROR(IF(AND((DI$33-DI41-150-Sheep!$R$352                                           )&gt;(DI$33-DJ$33),(DI$33-DI41-150-Sheep!$R$352                                            )&lt;=0),"Alt1-"   &amp;DI40,""),"")
&amp;IFERROR(IF(AND((DI$33-DI41-150-Sheep!$R$353                                           )&gt;(DI$33-DJ$33),(DI$33-DI41-150-Sheep!$R$353                                            )&lt;=0),"Alt2-"   &amp;DI40,""),"")</f>
        <v>Alt2-1</v>
      </c>
      <c r="DJ42" s="274" t="str">
        <f xml:space="preserve">                    IF(AND((DJ$33                                  -Sheep!$N$250                               )&gt;(DJ$33-DK$33),(DJ$33                                  -Sheep!$N$250                                )&lt;=0),"Born","")
&amp;                   IF(AND((DJ$33-Sheep!$R$351-Sheep!$N$250                                )&gt;(DJ$33-DK$33),(DJ$33-Sheep!$R$351-Sheep!$N$250                                )&lt;=0),"WeanStd","")
&amp;                   IF(AND((DJ$33-Sheep!$R$352-Sheep!$N$250                                )&gt;(DJ$33-DK$33),(DJ$33-Sheep!$R$352-Sheep!$N$250                                )&lt;=0),"WeanAlt1","")
&amp;                   IF(AND((DJ$33-Sheep!$R$353-Sheep!$N$250                                )&gt;(DJ$33-DK$33),(DJ$33-Sheep!$R$353-Sheep!$N$250                                )&lt;=0),"WeanAlt2","")
&amp;IFERROR(IF(AND((DJ$33-DJ41                                                                                     )&gt;(DJ$33-DK$33),(DJ$33-DJ41                                                                                     )&lt;=0),"Join-"    &amp;DJ40,""),"")
&amp;IFERROR(IF(AND((DJ$33-DJ41-INDEX(Sheep!$V$358:$V$365,DJ40,1))&gt;(DJ$33-DK$33),(DJ$33-DJ41-INDEX(Sheep!$V$358:$V$365,DJ40,1))&lt;=0),"Scan-"  &amp;DJ40,""),"")
&amp;IFERROR(IF(AND((DJ$33-DJ41-150                                                                            )&gt;(DJ$33-DK$33),(DJ$33-DJ41-150                                                                             )&lt;=0),"Birth-" &amp;DJ40,""),"")
&amp;IFERROR(IF(AND((DJ$33-DJ41-150-Sheep!$R$351                                           )&gt;(DJ$33-DK$33),(DJ$33-DJ41-150-Sheep!$R$351                                            )&lt;=0),"Wean-"&amp;DJ40,""),"")
&amp;IFERROR(IF(AND((DJ$33-DJ41-150-Sheep!$R$352                                           )&gt;(DJ$33-DK$33),(DJ$33-DJ41-150-Sheep!$R$352                                            )&lt;=0),"Alt1-"   &amp;DJ40,""),"")
&amp;IFERROR(IF(AND((DJ$33-DJ41-150-Sheep!$R$353                                           )&gt;(DJ$33-DK$33),(DJ$33-DJ41-150-Sheep!$R$353                                            )&lt;=0),"Alt2-"   &amp;DJ40,""),"")</f>
        <v/>
      </c>
      <c r="DK42" s="274" t="str">
        <f xml:space="preserve">                    IF(AND((DK$33                                  -Sheep!$N$250                               )&gt;(DK$33-DL$33),(DK$33                                  -Sheep!$N$250                                )&lt;=0),"Born","")
&amp;                   IF(AND((DK$33-Sheep!$R$351-Sheep!$N$250                                )&gt;(DK$33-DL$33),(DK$33-Sheep!$R$351-Sheep!$N$250                                )&lt;=0),"WeanStd","")
&amp;                   IF(AND((DK$33-Sheep!$R$352-Sheep!$N$250                                )&gt;(DK$33-DL$33),(DK$33-Sheep!$R$352-Sheep!$N$250                                )&lt;=0),"WeanAlt1","")
&amp;                   IF(AND((DK$33-Sheep!$R$353-Sheep!$N$250                                )&gt;(DK$33-DL$33),(DK$33-Sheep!$R$353-Sheep!$N$250                                )&lt;=0),"WeanAlt2","")
&amp;IFERROR(IF(AND((DK$33-DK41                                                                                     )&gt;(DK$33-DL$33),(DK$33-DK41                                                                                     )&lt;=0),"Join-"    &amp;DK40,""),"")
&amp;IFERROR(IF(AND((DK$33-DK41-INDEX(Sheep!$V$358:$V$365,DK40,1))&gt;(DK$33-DL$33),(DK$33-DK41-INDEX(Sheep!$V$358:$V$365,DK40,1))&lt;=0),"Scan-"  &amp;DK40,""),"")
&amp;IFERROR(IF(AND((DK$33-DK41-150                                                                            )&gt;(DK$33-DL$33),(DK$33-DK41-150                                                                             )&lt;=0),"Birth-" &amp;DK40,""),"")
&amp;IFERROR(IF(AND((DK$33-DK41-150-Sheep!$R$351                                           )&gt;(DK$33-DL$33),(DK$33-DK41-150-Sheep!$R$351                                            )&lt;=0),"Wean-"&amp;DK40,""),"")
&amp;IFERROR(IF(AND((DK$33-DK41-150-Sheep!$R$352                                           )&gt;(DK$33-DL$33),(DK$33-DK41-150-Sheep!$R$352                                            )&lt;=0),"Alt1-"   &amp;DK40,""),"")
&amp;IFERROR(IF(AND((DK$33-DK41-150-Sheep!$R$353                                           )&gt;(DK$33-DL$33),(DK$33-DK41-150-Sheep!$R$353                                            )&lt;=0),"Alt2-"   &amp;DK40,""),"")</f>
        <v/>
      </c>
      <c r="DL42" s="274" t="str">
        <f xml:space="preserve">                    IF(AND((DL$33                                  -Sheep!$N$250                               )&gt;(DL$33-DM$33),(DL$33                                  -Sheep!$N$250                                )&lt;=0),"Born","")
&amp;                   IF(AND((DL$33-Sheep!$R$351-Sheep!$N$250                                )&gt;(DL$33-DM$33),(DL$33-Sheep!$R$351-Sheep!$N$250                                )&lt;=0),"WeanStd","")
&amp;                   IF(AND((DL$33-Sheep!$R$352-Sheep!$N$250                                )&gt;(DL$33-DM$33),(DL$33-Sheep!$R$352-Sheep!$N$250                                )&lt;=0),"WeanAlt1","")
&amp;                   IF(AND((DL$33-Sheep!$R$353-Sheep!$N$250                                )&gt;(DL$33-DM$33),(DL$33-Sheep!$R$353-Sheep!$N$250                                )&lt;=0),"WeanAlt2","")
&amp;IFERROR(IF(AND((DL$33-DL41                                                                                     )&gt;(DL$33-DM$33),(DL$33-DL41                                                                                     )&lt;=0),"Join-"    &amp;DL40,""),"")
&amp;IFERROR(IF(AND((DL$33-DL41-INDEX(Sheep!$V$358:$V$365,DL40,1))&gt;(DL$33-DM$33),(DL$33-DL41-INDEX(Sheep!$V$358:$V$365,DL40,1))&lt;=0),"Scan-"  &amp;DL40,""),"")
&amp;IFERROR(IF(AND((DL$33-DL41-150                                                                            )&gt;(DL$33-DM$33),(DL$33-DL41-150                                                                             )&lt;=0),"Birth-" &amp;DL40,""),"")
&amp;IFERROR(IF(AND((DL$33-DL41-150-Sheep!$R$351                                           )&gt;(DL$33-DM$33),(DL$33-DL41-150-Sheep!$R$351                                            )&lt;=0),"Wean-"&amp;DL40,""),"")
&amp;IFERROR(IF(AND((DL$33-DL41-150-Sheep!$R$352                                           )&gt;(DL$33-DM$33),(DL$33-DL41-150-Sheep!$R$352                                            )&lt;=0),"Alt1-"   &amp;DL40,""),"")
&amp;IFERROR(IF(AND((DL$33-DL41-150-Sheep!$R$353                                           )&gt;(DL$33-DM$33),(DL$33-DL41-150-Sheep!$R$353                                            )&lt;=0),"Alt2-"   &amp;DL40,""),"")</f>
        <v/>
      </c>
      <c r="DM42" s="274" t="str">
        <f xml:space="preserve">                    IF(AND((DM$33                                  -Sheep!$N$250                               )&gt;(DM$33-DN$33),(DM$33                                  -Sheep!$N$250                                )&lt;=0),"Born","")
&amp;                   IF(AND((DM$33-Sheep!$R$351-Sheep!$N$250                                )&gt;(DM$33-DN$33),(DM$33-Sheep!$R$351-Sheep!$N$250                                )&lt;=0),"WeanStd","")
&amp;                   IF(AND((DM$33-Sheep!$R$352-Sheep!$N$250                                )&gt;(DM$33-DN$33),(DM$33-Sheep!$R$352-Sheep!$N$250                                )&lt;=0),"WeanAlt1","")
&amp;                   IF(AND((DM$33-Sheep!$R$353-Sheep!$N$250                                )&gt;(DM$33-DN$33),(DM$33-Sheep!$R$353-Sheep!$N$250                                )&lt;=0),"WeanAlt2","")
&amp;IFERROR(IF(AND((DM$33-DM41                                                                                     )&gt;(DM$33-DN$33),(DM$33-DM41                                                                                     )&lt;=0),"Join-"    &amp;DM40,""),"")
&amp;IFERROR(IF(AND((DM$33-DM41-INDEX(Sheep!$V$358:$V$365,DM40,1))&gt;(DM$33-DN$33),(DM$33-DM41-INDEX(Sheep!$V$358:$V$365,DM40,1))&lt;=0),"Scan-"  &amp;DM40,""),"")
&amp;IFERROR(IF(AND((DM$33-DM41-150                                                                            )&gt;(DM$33-DN$33),(DM$33-DM41-150                                                                             )&lt;=0),"Birth-" &amp;DM40,""),"")
&amp;IFERROR(IF(AND((DM$33-DM41-150-Sheep!$R$351                                           )&gt;(DM$33-DN$33),(DM$33-DM41-150-Sheep!$R$351                                            )&lt;=0),"Wean-"&amp;DM40,""),"")
&amp;IFERROR(IF(AND((DM$33-DM41-150-Sheep!$R$352                                           )&gt;(DM$33-DN$33),(DM$33-DM41-150-Sheep!$R$352                                            )&lt;=0),"Alt1-"   &amp;DM40,""),"")
&amp;IFERROR(IF(AND((DM$33-DM41-150-Sheep!$R$353                                           )&gt;(DM$33-DN$33),(DM$33-DM41-150-Sheep!$R$353                                            )&lt;=0),"Alt2-"   &amp;DM40,""),"")</f>
        <v/>
      </c>
      <c r="DN42" s="274" t="str">
        <f xml:space="preserve">                    IF(AND((DN$33                                  -Sheep!$N$250                               )&gt;(DN$33-DO$33),(DN$33                                  -Sheep!$N$250                                )&lt;=0),"Born","")
&amp;                   IF(AND((DN$33-Sheep!$R$351-Sheep!$N$250                                )&gt;(DN$33-DO$33),(DN$33-Sheep!$R$351-Sheep!$N$250                                )&lt;=0),"WeanStd","")
&amp;                   IF(AND((DN$33-Sheep!$R$352-Sheep!$N$250                                )&gt;(DN$33-DO$33),(DN$33-Sheep!$R$352-Sheep!$N$250                                )&lt;=0),"WeanAlt1","")
&amp;                   IF(AND((DN$33-Sheep!$R$353-Sheep!$N$250                                )&gt;(DN$33-DO$33),(DN$33-Sheep!$R$353-Sheep!$N$250                                )&lt;=0),"WeanAlt2","")
&amp;IFERROR(IF(AND((DN$33-DN41                                                                                     )&gt;(DN$33-DO$33),(DN$33-DN41                                                                                     )&lt;=0),"Join-"    &amp;DN40,""),"")
&amp;IFERROR(IF(AND((DN$33-DN41-INDEX(Sheep!$V$358:$V$365,DN40,1))&gt;(DN$33-DO$33),(DN$33-DN41-INDEX(Sheep!$V$358:$V$365,DN40,1))&lt;=0),"Scan-"  &amp;DN40,""),"")
&amp;IFERROR(IF(AND((DN$33-DN41-150                                                                            )&gt;(DN$33-DO$33),(DN$33-DN41-150                                                                             )&lt;=0),"Birth-" &amp;DN40,""),"")
&amp;IFERROR(IF(AND((DN$33-DN41-150-Sheep!$R$351                                           )&gt;(DN$33-DO$33),(DN$33-DN41-150-Sheep!$R$351                                            )&lt;=0),"Wean-"&amp;DN40,""),"")
&amp;IFERROR(IF(AND((DN$33-DN41-150-Sheep!$R$352                                           )&gt;(DN$33-DO$33),(DN$33-DN41-150-Sheep!$R$352                                            )&lt;=0),"Alt1-"   &amp;DN40,""),"")
&amp;IFERROR(IF(AND((DN$33-DN41-150-Sheep!$R$353                                           )&gt;(DN$33-DO$33),(DN$33-DN41-150-Sheep!$R$353                                            )&lt;=0),"Alt2-"   &amp;DN40,""),"")</f>
        <v/>
      </c>
      <c r="DO42" s="274" t="str">
        <f xml:space="preserve">                    IF(AND((DO$33                                  -Sheep!$N$250                               )&gt;(DO$33-DP$33),(DO$33                                  -Sheep!$N$250                                )&lt;=0),"Born","")
&amp;                   IF(AND((DO$33-Sheep!$R$351-Sheep!$N$250                                )&gt;(DO$33-DP$33),(DO$33-Sheep!$R$351-Sheep!$N$250                                )&lt;=0),"WeanStd","")
&amp;                   IF(AND((DO$33-Sheep!$R$352-Sheep!$N$250                                )&gt;(DO$33-DP$33),(DO$33-Sheep!$R$352-Sheep!$N$250                                )&lt;=0),"WeanAlt1","")
&amp;                   IF(AND((DO$33-Sheep!$R$353-Sheep!$N$250                                )&gt;(DO$33-DP$33),(DO$33-Sheep!$R$353-Sheep!$N$250                                )&lt;=0),"WeanAlt2","")
&amp;IFERROR(IF(AND((DO$33-DO41                                                                                     )&gt;(DO$33-DP$33),(DO$33-DO41                                                                                     )&lt;=0),"Join-"    &amp;DO40,""),"")
&amp;IFERROR(IF(AND((DO$33-DO41-INDEX(Sheep!$V$358:$V$365,DO40,1))&gt;(DO$33-DP$33),(DO$33-DO41-INDEX(Sheep!$V$358:$V$365,DO40,1))&lt;=0),"Scan-"  &amp;DO40,""),"")
&amp;IFERROR(IF(AND((DO$33-DO41-150                                                                            )&gt;(DO$33-DP$33),(DO$33-DO41-150                                                                             )&lt;=0),"Birth-" &amp;DO40,""),"")
&amp;IFERROR(IF(AND((DO$33-DO41-150-Sheep!$R$351                                           )&gt;(DO$33-DP$33),(DO$33-DO41-150-Sheep!$R$351                                            )&lt;=0),"Wean-"&amp;DO40,""),"")
&amp;IFERROR(IF(AND((DO$33-DO41-150-Sheep!$R$352                                           )&gt;(DO$33-DP$33),(DO$33-DO41-150-Sheep!$R$352                                            )&lt;=0),"Alt1-"   &amp;DO40,""),"")
&amp;IFERROR(IF(AND((DO$33-DO41-150-Sheep!$R$353                                           )&gt;(DO$33-DP$33),(DO$33-DO41-150-Sheep!$R$353                                            )&lt;=0),"Alt2-"   &amp;DO40,""),"")</f>
        <v/>
      </c>
      <c r="DP42" s="274" t="str">
        <f xml:space="preserve">                    IF(AND((DP$33                                  -Sheep!$N$250                               )&gt;(DP$33-DQ$33),(DP$33                                  -Sheep!$N$250                                )&lt;=0),"Born","")
&amp;                   IF(AND((DP$33-Sheep!$R$351-Sheep!$N$250                                )&gt;(DP$33-DQ$33),(DP$33-Sheep!$R$351-Sheep!$N$250                                )&lt;=0),"WeanStd","")
&amp;                   IF(AND((DP$33-Sheep!$R$352-Sheep!$N$250                                )&gt;(DP$33-DQ$33),(DP$33-Sheep!$R$352-Sheep!$N$250                                )&lt;=0),"WeanAlt1","")
&amp;                   IF(AND((DP$33-Sheep!$R$353-Sheep!$N$250                                )&gt;(DP$33-DQ$33),(DP$33-Sheep!$R$353-Sheep!$N$250                                )&lt;=0),"WeanAlt2","")
&amp;IFERROR(IF(AND((DP$33-DP41                                                                                     )&gt;(DP$33-DQ$33),(DP$33-DP41                                                                                     )&lt;=0),"Join-"    &amp;DP40,""),"")
&amp;IFERROR(IF(AND((DP$33-DP41-INDEX(Sheep!$V$358:$V$365,DP40,1))&gt;(DP$33-DQ$33),(DP$33-DP41-INDEX(Sheep!$V$358:$V$365,DP40,1))&lt;=0),"Scan-"  &amp;DP40,""),"")
&amp;IFERROR(IF(AND((DP$33-DP41-150                                                                            )&gt;(DP$33-DQ$33),(DP$33-DP41-150                                                                             )&lt;=0),"Birth-" &amp;DP40,""),"")
&amp;IFERROR(IF(AND((DP$33-DP41-150-Sheep!$R$351                                           )&gt;(DP$33-DQ$33),(DP$33-DP41-150-Sheep!$R$351                                            )&lt;=0),"Wean-"&amp;DP40,""),"")
&amp;IFERROR(IF(AND((DP$33-DP41-150-Sheep!$R$352                                           )&gt;(DP$33-DQ$33),(DP$33-DP41-150-Sheep!$R$352                                            )&lt;=0),"Alt1-"   &amp;DP40,""),"")
&amp;IFERROR(IF(AND((DP$33-DP41-150-Sheep!$R$353                                           )&gt;(DP$33-DQ$33),(DP$33-DP41-150-Sheep!$R$353                                            )&lt;=0),"Alt2-"   &amp;DP40,""),"")</f>
        <v/>
      </c>
      <c r="DQ42" s="274" t="str">
        <f xml:space="preserve">                    IF(AND((DQ$33                                  -Sheep!$N$250                               )&gt;(DQ$33-DR$33),(DQ$33                                  -Sheep!$N$250                                )&lt;=0),"Born","")
&amp;                   IF(AND((DQ$33-Sheep!$R$351-Sheep!$N$250                                )&gt;(DQ$33-DR$33),(DQ$33-Sheep!$R$351-Sheep!$N$250                                )&lt;=0),"WeanStd","")
&amp;                   IF(AND((DQ$33-Sheep!$R$352-Sheep!$N$250                                )&gt;(DQ$33-DR$33),(DQ$33-Sheep!$R$352-Sheep!$N$250                                )&lt;=0),"WeanAlt1","")
&amp;                   IF(AND((DQ$33-Sheep!$R$353-Sheep!$N$250                                )&gt;(DQ$33-DR$33),(DQ$33-Sheep!$R$353-Sheep!$N$250                                )&lt;=0),"WeanAlt2","")
&amp;IFERROR(IF(AND((DQ$33-DQ41                                                                                     )&gt;(DQ$33-DR$33),(DQ$33-DQ41                                                                                     )&lt;=0),"Join-"    &amp;DQ40,""),"")
&amp;IFERROR(IF(AND((DQ$33-DQ41-INDEX(Sheep!$V$358:$V$365,DQ40,1))&gt;(DQ$33-DR$33),(DQ$33-DQ41-INDEX(Sheep!$V$358:$V$365,DQ40,1))&lt;=0),"Scan-"  &amp;DQ40,""),"")
&amp;IFERROR(IF(AND((DQ$33-DQ41-150                                                                            )&gt;(DQ$33-DR$33),(DQ$33-DQ41-150                                                                             )&lt;=0),"Birth-" &amp;DQ40,""),"")
&amp;IFERROR(IF(AND((DQ$33-DQ41-150-Sheep!$R$351                                           )&gt;(DQ$33-DR$33),(DQ$33-DQ41-150-Sheep!$R$351                                            )&lt;=0),"Wean-"&amp;DQ40,""),"")
&amp;IFERROR(IF(AND((DQ$33-DQ41-150-Sheep!$R$352                                           )&gt;(DQ$33-DR$33),(DQ$33-DQ41-150-Sheep!$R$352                                            )&lt;=0),"Alt1-"   &amp;DQ40,""),"")
&amp;IFERROR(IF(AND((DQ$33-DQ41-150-Sheep!$R$353                                           )&gt;(DQ$33-DR$33),(DQ$33-DQ41-150-Sheep!$R$353                                            )&lt;=0),"Alt2-"   &amp;DQ40,""),"")</f>
        <v/>
      </c>
      <c r="DR42" s="274" t="str">
        <f xml:space="preserve">                    IF(AND((DR$33                                  -Sheep!$N$250                               )&gt;(DR$33-DS$33),(DR$33                                  -Sheep!$N$250                                )&lt;=0),"Born","")
&amp;                   IF(AND((DR$33-Sheep!$R$351-Sheep!$N$250                                )&gt;(DR$33-DS$33),(DR$33-Sheep!$R$351-Sheep!$N$250                                )&lt;=0),"WeanStd","")
&amp;                   IF(AND((DR$33-Sheep!$R$352-Sheep!$N$250                                )&gt;(DR$33-DS$33),(DR$33-Sheep!$R$352-Sheep!$N$250                                )&lt;=0),"WeanAlt1","")
&amp;                   IF(AND((DR$33-Sheep!$R$353-Sheep!$N$250                                )&gt;(DR$33-DS$33),(DR$33-Sheep!$R$353-Sheep!$N$250                                )&lt;=0),"WeanAlt2","")
&amp;IFERROR(IF(AND((DR$33-DR41                                                                                     )&gt;(DR$33-DS$33),(DR$33-DR41                                                                                     )&lt;=0),"Join-"    &amp;DR40,""),"")
&amp;IFERROR(IF(AND((DR$33-DR41-INDEX(Sheep!$V$358:$V$365,DR40,1))&gt;(DR$33-DS$33),(DR$33-DR41-INDEX(Sheep!$V$358:$V$365,DR40,1))&lt;=0),"Scan-"  &amp;DR40,""),"")
&amp;IFERROR(IF(AND((DR$33-DR41-150                                                                            )&gt;(DR$33-DS$33),(DR$33-DR41-150                                                                             )&lt;=0),"Birth-" &amp;DR40,""),"")
&amp;IFERROR(IF(AND((DR$33-DR41-150-Sheep!$R$351                                           )&gt;(DR$33-DS$33),(DR$33-DR41-150-Sheep!$R$351                                            )&lt;=0),"Wean-"&amp;DR40,""),"")
&amp;IFERROR(IF(AND((DR$33-DR41-150-Sheep!$R$352                                           )&gt;(DR$33-DS$33),(DR$33-DR41-150-Sheep!$R$352                                            )&lt;=0),"Alt1-"   &amp;DR40,""),"")
&amp;IFERROR(IF(AND((DR$33-DR41-150-Sheep!$R$353                                           )&gt;(DR$33-DS$33),(DR$33-DR41-150-Sheep!$R$353                                            )&lt;=0),"Alt2-"   &amp;DR40,""),"")</f>
        <v>Join-2</v>
      </c>
      <c r="DS42" s="274" t="str">
        <f xml:space="preserve">                    IF(AND((DS$33                                  -Sheep!$N$250                               )&gt;(DS$33-DT$33),(DS$33                                  -Sheep!$N$250                                )&lt;=0),"Born","")
&amp;                   IF(AND((DS$33-Sheep!$R$351-Sheep!$N$250                                )&gt;(DS$33-DT$33),(DS$33-Sheep!$R$351-Sheep!$N$250                                )&lt;=0),"WeanStd","")
&amp;                   IF(AND((DS$33-Sheep!$R$352-Sheep!$N$250                                )&gt;(DS$33-DT$33),(DS$33-Sheep!$R$352-Sheep!$N$250                                )&lt;=0),"WeanAlt1","")
&amp;                   IF(AND((DS$33-Sheep!$R$353-Sheep!$N$250                                )&gt;(DS$33-DT$33),(DS$33-Sheep!$R$353-Sheep!$N$250                                )&lt;=0),"WeanAlt2","")
&amp;IFERROR(IF(AND((DS$33-DS41                                                                                     )&gt;(DS$33-DT$33),(DS$33-DS41                                                                                     )&lt;=0),"Join-"    &amp;DS40,""),"")
&amp;IFERROR(IF(AND((DS$33-DS41-INDEX(Sheep!$V$358:$V$365,DS40,1))&gt;(DS$33-DT$33),(DS$33-DS41-INDEX(Sheep!$V$358:$V$365,DS40,1))&lt;=0),"Scan-"  &amp;DS40,""),"")
&amp;IFERROR(IF(AND((DS$33-DS41-150                                                                            )&gt;(DS$33-DT$33),(DS$33-DS41-150                                                                             )&lt;=0),"Birth-" &amp;DS40,""),"")
&amp;IFERROR(IF(AND((DS$33-DS41-150-Sheep!$R$351                                           )&gt;(DS$33-DT$33),(DS$33-DS41-150-Sheep!$R$351                                            )&lt;=0),"Wean-"&amp;DS40,""),"")
&amp;IFERROR(IF(AND((DS$33-DS41-150-Sheep!$R$352                                           )&gt;(DS$33-DT$33),(DS$33-DS41-150-Sheep!$R$352                                            )&lt;=0),"Alt1-"   &amp;DS40,""),"")
&amp;IFERROR(IF(AND((DS$33-DS41-150-Sheep!$R$353                                           )&gt;(DS$33-DT$33),(DS$33-DS41-150-Sheep!$R$353                                            )&lt;=0),"Alt2-"   &amp;DS40,""),"")</f>
        <v/>
      </c>
      <c r="DT42" s="274" t="str">
        <f xml:space="preserve">                    IF(AND((DT$33                                  -Sheep!$N$250                               )&gt;(DT$33-DU$33),(DT$33                                  -Sheep!$N$250                                )&lt;=0),"Born","")
&amp;                   IF(AND((DT$33-Sheep!$R$351-Sheep!$N$250                                )&gt;(DT$33-DU$33),(DT$33-Sheep!$R$351-Sheep!$N$250                                )&lt;=0),"WeanStd","")
&amp;                   IF(AND((DT$33-Sheep!$R$352-Sheep!$N$250                                )&gt;(DT$33-DU$33),(DT$33-Sheep!$R$352-Sheep!$N$250                                )&lt;=0),"WeanAlt1","")
&amp;                   IF(AND((DT$33-Sheep!$R$353-Sheep!$N$250                                )&gt;(DT$33-DU$33),(DT$33-Sheep!$R$353-Sheep!$N$250                                )&lt;=0),"WeanAlt2","")
&amp;IFERROR(IF(AND((DT$33-DT41                                                                                     )&gt;(DT$33-DU$33),(DT$33-DT41                                                                                     )&lt;=0),"Join-"    &amp;DT40,""),"")
&amp;IFERROR(IF(AND((DT$33-DT41-INDEX(Sheep!$V$358:$V$365,DT40,1))&gt;(DT$33-DU$33),(DT$33-DT41-INDEX(Sheep!$V$358:$V$365,DT40,1))&lt;=0),"Scan-"  &amp;DT40,""),"")
&amp;IFERROR(IF(AND((DT$33-DT41-150                                                                            )&gt;(DT$33-DU$33),(DT$33-DT41-150                                                                             )&lt;=0),"Birth-" &amp;DT40,""),"")
&amp;IFERROR(IF(AND((DT$33-DT41-150-Sheep!$R$351                                           )&gt;(DT$33-DU$33),(DT$33-DT41-150-Sheep!$R$351                                            )&lt;=0),"Wean-"&amp;DT40,""),"")
&amp;IFERROR(IF(AND((DT$33-DT41-150-Sheep!$R$352                                           )&gt;(DT$33-DU$33),(DT$33-DT41-150-Sheep!$R$352                                            )&lt;=0),"Alt1-"   &amp;DT40,""),"")
&amp;IFERROR(IF(AND((DT$33-DT41-150-Sheep!$R$353                                           )&gt;(DT$33-DU$33),(DT$33-DT41-150-Sheep!$R$353                                            )&lt;=0),"Alt2-"   &amp;DT40,""),"")</f>
        <v/>
      </c>
      <c r="DU42" s="274" t="str">
        <f xml:space="preserve">                    IF(AND((DU$33                                  -Sheep!$N$250                               )&gt;(DU$33-DV$33),(DU$33                                  -Sheep!$N$250                                )&lt;=0),"Born","")
&amp;                   IF(AND((DU$33-Sheep!$R$351-Sheep!$N$250                                )&gt;(DU$33-DV$33),(DU$33-Sheep!$R$351-Sheep!$N$250                                )&lt;=0),"WeanStd","")
&amp;                   IF(AND((DU$33-Sheep!$R$352-Sheep!$N$250                                )&gt;(DU$33-DV$33),(DU$33-Sheep!$R$352-Sheep!$N$250                                )&lt;=0),"WeanAlt1","")
&amp;                   IF(AND((DU$33-Sheep!$R$353-Sheep!$N$250                                )&gt;(DU$33-DV$33),(DU$33-Sheep!$R$353-Sheep!$N$250                                )&lt;=0),"WeanAlt2","")
&amp;IFERROR(IF(AND((DU$33-DU41                                                                                     )&gt;(DU$33-DV$33),(DU$33-DU41                                                                                     )&lt;=0),"Join-"    &amp;DU40,""),"")
&amp;IFERROR(IF(AND((DU$33-DU41-INDEX(Sheep!$V$358:$V$365,DU40,1))&gt;(DU$33-DV$33),(DU$33-DU41-INDEX(Sheep!$V$358:$V$365,DU40,1))&lt;=0),"Scan-"  &amp;DU40,""),"")
&amp;IFERROR(IF(AND((DU$33-DU41-150                                                                            )&gt;(DU$33-DV$33),(DU$33-DU41-150                                                                             )&lt;=0),"Birth-" &amp;DU40,""),"")
&amp;IFERROR(IF(AND((DU$33-DU41-150-Sheep!$R$351                                           )&gt;(DU$33-DV$33),(DU$33-DU41-150-Sheep!$R$351                                            )&lt;=0),"Wean-"&amp;DU40,""),"")
&amp;IFERROR(IF(AND((DU$33-DU41-150-Sheep!$R$352                                           )&gt;(DU$33-DV$33),(DU$33-DU41-150-Sheep!$R$352                                            )&lt;=0),"Alt1-"   &amp;DU40,""),"")
&amp;IFERROR(IF(AND((DU$33-DU41-150-Sheep!$R$353                                           )&gt;(DU$33-DV$33),(DU$33-DU41-150-Sheep!$R$353                                            )&lt;=0),"Alt2-"   &amp;DU40,""),"")</f>
        <v/>
      </c>
      <c r="DV42" s="274" t="str">
        <f xml:space="preserve">                    IF(AND((DV$33                                  -Sheep!$N$250                               )&gt;(DV$33-DW$33),(DV$33                                  -Sheep!$N$250                                )&lt;=0),"Born","")
&amp;                   IF(AND((DV$33-Sheep!$R$351-Sheep!$N$250                                )&gt;(DV$33-DW$33),(DV$33-Sheep!$R$351-Sheep!$N$250                                )&lt;=0),"WeanStd","")
&amp;                   IF(AND((DV$33-Sheep!$R$352-Sheep!$N$250                                )&gt;(DV$33-DW$33),(DV$33-Sheep!$R$352-Sheep!$N$250                                )&lt;=0),"WeanAlt1","")
&amp;                   IF(AND((DV$33-Sheep!$R$353-Sheep!$N$250                                )&gt;(DV$33-DW$33),(DV$33-Sheep!$R$353-Sheep!$N$250                                )&lt;=0),"WeanAlt2","")
&amp;IFERROR(IF(AND((DV$33-DV41                                                                                     )&gt;(DV$33-DW$33),(DV$33-DV41                                                                                     )&lt;=0),"Join-"    &amp;DV40,""),"")
&amp;IFERROR(IF(AND((DV$33-DV41-INDEX(Sheep!$V$358:$V$365,DV40,1))&gt;(DV$33-DW$33),(DV$33-DV41-INDEX(Sheep!$V$358:$V$365,DV40,1))&lt;=0),"Scan-"  &amp;DV40,""),"")
&amp;IFERROR(IF(AND((DV$33-DV41-150                                                                            )&gt;(DV$33-DW$33),(DV$33-DV41-150                                                                             )&lt;=0),"Birth-" &amp;DV40,""),"")
&amp;IFERROR(IF(AND((DV$33-DV41-150-Sheep!$R$351                                           )&gt;(DV$33-DW$33),(DV$33-DV41-150-Sheep!$R$351                                            )&lt;=0),"Wean-"&amp;DV40,""),"")
&amp;IFERROR(IF(AND((DV$33-DV41-150-Sheep!$R$352                                           )&gt;(DV$33-DW$33),(DV$33-DV41-150-Sheep!$R$352                                            )&lt;=0),"Alt1-"   &amp;DV40,""),"")
&amp;IFERROR(IF(AND((DV$33-DV41-150-Sheep!$R$353                                           )&gt;(DV$33-DW$33),(DV$33-DV41-150-Sheep!$R$353                                            )&lt;=0),"Alt2-"   &amp;DV40,""),"")</f>
        <v/>
      </c>
      <c r="DW42" s="274" t="str">
        <f xml:space="preserve">                    IF(AND((DW$33                                  -Sheep!$N$250                               )&gt;(DW$33-DX$33),(DW$33                                  -Sheep!$N$250                                )&lt;=0),"Born","")
&amp;                   IF(AND((DW$33-Sheep!$R$351-Sheep!$N$250                                )&gt;(DW$33-DX$33),(DW$33-Sheep!$R$351-Sheep!$N$250                                )&lt;=0),"WeanStd","")
&amp;                   IF(AND((DW$33-Sheep!$R$352-Sheep!$N$250                                )&gt;(DW$33-DX$33),(DW$33-Sheep!$R$352-Sheep!$N$250                                )&lt;=0),"WeanAlt1","")
&amp;                   IF(AND((DW$33-Sheep!$R$353-Sheep!$N$250                                )&gt;(DW$33-DX$33),(DW$33-Sheep!$R$353-Sheep!$N$250                                )&lt;=0),"WeanAlt2","")
&amp;IFERROR(IF(AND((DW$33-DW41                                                                                     )&gt;(DW$33-DX$33),(DW$33-DW41                                                                                     )&lt;=0),"Join-"    &amp;DW40,""),"")
&amp;IFERROR(IF(AND((DW$33-DW41-INDEX(Sheep!$V$358:$V$365,DW40,1))&gt;(DW$33-DX$33),(DW$33-DW41-INDEX(Sheep!$V$358:$V$365,DW40,1))&lt;=0),"Scan-"  &amp;DW40,""),"")
&amp;IFERROR(IF(AND((DW$33-DW41-150                                                                            )&gt;(DW$33-DX$33),(DW$33-DW41-150                                                                             )&lt;=0),"Birth-" &amp;DW40,""),"")
&amp;IFERROR(IF(AND((DW$33-DW41-150-Sheep!$R$351                                           )&gt;(DW$33-DX$33),(DW$33-DW41-150-Sheep!$R$351                                            )&lt;=0),"Wean-"&amp;DW40,""),"")
&amp;IFERROR(IF(AND((DW$33-DW41-150-Sheep!$R$352                                           )&gt;(DW$33-DX$33),(DW$33-DW41-150-Sheep!$R$352                                            )&lt;=0),"Alt1-"   &amp;DW40,""),"")
&amp;IFERROR(IF(AND((DW$33-DW41-150-Sheep!$R$353                                           )&gt;(DW$33-DX$33),(DW$33-DW41-150-Sheep!$R$353                                            )&lt;=0),"Alt2-"   &amp;DW40,""),"")</f>
        <v/>
      </c>
      <c r="DX42" s="274" t="str">
        <f xml:space="preserve">                    IF(AND((DX$33                                  -Sheep!$N$250                               )&gt;(DX$33-DY$33),(DX$33                                  -Sheep!$N$250                                )&lt;=0),"Born","")
&amp;                   IF(AND((DX$33-Sheep!$R$351-Sheep!$N$250                                )&gt;(DX$33-DY$33),(DX$33-Sheep!$R$351-Sheep!$N$250                                )&lt;=0),"WeanStd","")
&amp;                   IF(AND((DX$33-Sheep!$R$352-Sheep!$N$250                                )&gt;(DX$33-DY$33),(DX$33-Sheep!$R$352-Sheep!$N$250                                )&lt;=0),"WeanAlt1","")
&amp;                   IF(AND((DX$33-Sheep!$R$353-Sheep!$N$250                                )&gt;(DX$33-DY$33),(DX$33-Sheep!$R$353-Sheep!$N$250                                )&lt;=0),"WeanAlt2","")
&amp;IFERROR(IF(AND((DX$33-DX41                                                                                     )&gt;(DX$33-DY$33),(DX$33-DX41                                                                                     )&lt;=0),"Join-"    &amp;DX40,""),"")
&amp;IFERROR(IF(AND((DX$33-DX41-INDEX(Sheep!$V$358:$V$365,DX40,1))&gt;(DX$33-DY$33),(DX$33-DX41-INDEX(Sheep!$V$358:$V$365,DX40,1))&lt;=0),"Scan-"  &amp;DX40,""),"")
&amp;IFERROR(IF(AND((DX$33-DX41-150                                                                            )&gt;(DX$33-DY$33),(DX$33-DX41-150                                                                             )&lt;=0),"Birth-" &amp;DX40,""),"")
&amp;IFERROR(IF(AND((DX$33-DX41-150-Sheep!$R$351                                           )&gt;(DX$33-DY$33),(DX$33-DX41-150-Sheep!$R$351                                            )&lt;=0),"Wean-"&amp;DX40,""),"")
&amp;IFERROR(IF(AND((DX$33-DX41-150-Sheep!$R$352                                           )&gt;(DX$33-DY$33),(DX$33-DX41-150-Sheep!$R$352                                            )&lt;=0),"Alt1-"   &amp;DX40,""),"")
&amp;IFERROR(IF(AND((DX$33-DX41-150-Sheep!$R$353                                           )&gt;(DX$33-DY$33),(DX$33-DX41-150-Sheep!$R$353                                            )&lt;=0),"Alt2-"   &amp;DX40,""),"")</f>
        <v/>
      </c>
      <c r="DY42" s="274" t="str">
        <f xml:space="preserve">                    IF(AND((DY$33                                  -Sheep!$N$250                               )&gt;(DY$33-DZ$33),(DY$33                                  -Sheep!$N$250                                )&lt;=0),"Born","")
&amp;                   IF(AND((DY$33-Sheep!$R$351-Sheep!$N$250                                )&gt;(DY$33-DZ$33),(DY$33-Sheep!$R$351-Sheep!$N$250                                )&lt;=0),"WeanStd","")
&amp;                   IF(AND((DY$33-Sheep!$R$352-Sheep!$N$250                                )&gt;(DY$33-DZ$33),(DY$33-Sheep!$R$352-Sheep!$N$250                                )&lt;=0),"WeanAlt1","")
&amp;                   IF(AND((DY$33-Sheep!$R$353-Sheep!$N$250                                )&gt;(DY$33-DZ$33),(DY$33-Sheep!$R$353-Sheep!$N$250                                )&lt;=0),"WeanAlt2","")
&amp;IFERROR(IF(AND((DY$33-DY41                                                                                     )&gt;(DY$33-DZ$33),(DY$33-DY41                                                                                     )&lt;=0),"Join-"    &amp;DY40,""),"")
&amp;IFERROR(IF(AND((DY$33-DY41-INDEX(Sheep!$V$358:$V$365,DY40,1))&gt;(DY$33-DZ$33),(DY$33-DY41-INDEX(Sheep!$V$358:$V$365,DY40,1))&lt;=0),"Scan-"  &amp;DY40,""),"")
&amp;IFERROR(IF(AND((DY$33-DY41-150                                                                            )&gt;(DY$33-DZ$33),(DY$33-DY41-150                                                                             )&lt;=0),"Birth-" &amp;DY40,""),"")
&amp;IFERROR(IF(AND((DY$33-DY41-150-Sheep!$R$351                                           )&gt;(DY$33-DZ$33),(DY$33-DY41-150-Sheep!$R$351                                            )&lt;=0),"Wean-"&amp;DY40,""),"")
&amp;IFERROR(IF(AND((DY$33-DY41-150-Sheep!$R$352                                           )&gt;(DY$33-DZ$33),(DY$33-DY41-150-Sheep!$R$352                                            )&lt;=0),"Alt1-"   &amp;DY40,""),"")
&amp;IFERROR(IF(AND((DY$33-DY41-150-Sheep!$R$353                                           )&gt;(DY$33-DZ$33),(DY$33-DY41-150-Sheep!$R$353                                            )&lt;=0),"Alt2-"   &amp;DY40,""),"")</f>
        <v/>
      </c>
      <c r="DZ42" s="274" t="str">
        <f xml:space="preserve">                    IF(AND((DZ$33                                  -Sheep!$N$250                               )&gt;(DZ$33-EA$33),(DZ$33                                  -Sheep!$N$250                                )&lt;=0),"Born","")
&amp;                   IF(AND((DZ$33-Sheep!$R$351-Sheep!$N$250                                )&gt;(DZ$33-EA$33),(DZ$33-Sheep!$R$351-Sheep!$N$250                                )&lt;=0),"WeanStd","")
&amp;                   IF(AND((DZ$33-Sheep!$R$352-Sheep!$N$250                                )&gt;(DZ$33-EA$33),(DZ$33-Sheep!$R$352-Sheep!$N$250                                )&lt;=0),"WeanAlt1","")
&amp;                   IF(AND((DZ$33-Sheep!$R$353-Sheep!$N$250                                )&gt;(DZ$33-EA$33),(DZ$33-Sheep!$R$353-Sheep!$N$250                                )&lt;=0),"WeanAlt2","")
&amp;IFERROR(IF(AND((DZ$33-DZ41                                                                                     )&gt;(DZ$33-EA$33),(DZ$33-DZ41                                                                                     )&lt;=0),"Join-"    &amp;DZ40,""),"")
&amp;IFERROR(IF(AND((DZ$33-DZ41-INDEX(Sheep!$V$358:$V$365,DZ40,1))&gt;(DZ$33-EA$33),(DZ$33-DZ41-INDEX(Sheep!$V$358:$V$365,DZ40,1))&lt;=0),"Scan-"  &amp;DZ40,""),"")
&amp;IFERROR(IF(AND((DZ$33-DZ41-150                                                                            )&gt;(DZ$33-EA$33),(DZ$33-DZ41-150                                                                             )&lt;=0),"Birth-" &amp;DZ40,""),"")
&amp;IFERROR(IF(AND((DZ$33-DZ41-150-Sheep!$R$351                                           )&gt;(DZ$33-EA$33),(DZ$33-DZ41-150-Sheep!$R$351                                            )&lt;=0),"Wean-"&amp;DZ40,""),"")
&amp;IFERROR(IF(AND((DZ$33-DZ41-150-Sheep!$R$352                                           )&gt;(DZ$33-EA$33),(DZ$33-DZ41-150-Sheep!$R$352                                            )&lt;=0),"Alt1-"   &amp;DZ40,""),"")
&amp;IFERROR(IF(AND((DZ$33-DZ41-150-Sheep!$R$353                                           )&gt;(DZ$33-EA$33),(DZ$33-DZ41-150-Sheep!$R$353                                            )&lt;=0),"Alt2-"   &amp;DZ40,""),"")</f>
        <v/>
      </c>
      <c r="EA42" s="274" t="str">
        <f xml:space="preserve">                    IF(AND((EA$33                                  -Sheep!$N$250                               )&gt;(EA$33-EB$33),(EA$33                                  -Sheep!$N$250                                )&lt;=0),"Born","")
&amp;                   IF(AND((EA$33-Sheep!$R$351-Sheep!$N$250                                )&gt;(EA$33-EB$33),(EA$33-Sheep!$R$351-Sheep!$N$250                                )&lt;=0),"WeanStd","")
&amp;                   IF(AND((EA$33-Sheep!$R$352-Sheep!$N$250                                )&gt;(EA$33-EB$33),(EA$33-Sheep!$R$352-Sheep!$N$250                                )&lt;=0),"WeanAlt1","")
&amp;                   IF(AND((EA$33-Sheep!$R$353-Sheep!$N$250                                )&gt;(EA$33-EB$33),(EA$33-Sheep!$R$353-Sheep!$N$250                                )&lt;=0),"WeanAlt2","")
&amp;IFERROR(IF(AND((EA$33-EA41                                                                                     )&gt;(EA$33-EB$33),(EA$33-EA41                                                                                     )&lt;=0),"Join-"    &amp;EA40,""),"")
&amp;IFERROR(IF(AND((EA$33-EA41-INDEX(Sheep!$V$358:$V$365,EA40,1))&gt;(EA$33-EB$33),(EA$33-EA41-INDEX(Sheep!$V$358:$V$365,EA40,1))&lt;=0),"Scan-"  &amp;EA40,""),"")
&amp;IFERROR(IF(AND((EA$33-EA41-150                                                                            )&gt;(EA$33-EB$33),(EA$33-EA41-150                                                                             )&lt;=0),"Birth-" &amp;EA40,""),"")
&amp;IFERROR(IF(AND((EA$33-EA41-150-Sheep!$R$351                                           )&gt;(EA$33-EB$33),(EA$33-EA41-150-Sheep!$R$351                                            )&lt;=0),"Wean-"&amp;EA40,""),"")
&amp;IFERROR(IF(AND((EA$33-EA41-150-Sheep!$R$352                                           )&gt;(EA$33-EB$33),(EA$33-EA41-150-Sheep!$R$352                                            )&lt;=0),"Alt1-"   &amp;EA40,""),"")
&amp;IFERROR(IF(AND((EA$33-EA41-150-Sheep!$R$353                                           )&gt;(EA$33-EB$33),(EA$33-EA41-150-Sheep!$R$353                                            )&lt;=0),"Alt2-"   &amp;EA40,""),"")</f>
        <v/>
      </c>
      <c r="EB42" s="274" t="str">
        <f xml:space="preserve">                    IF(AND((EB$33                                  -Sheep!$N$250                               )&gt;(EB$33-EC$33),(EB$33                                  -Sheep!$N$250                                )&lt;=0),"Born","")
&amp;                   IF(AND((EB$33-Sheep!$R$351-Sheep!$N$250                                )&gt;(EB$33-EC$33),(EB$33-Sheep!$R$351-Sheep!$N$250                                )&lt;=0),"WeanStd","")
&amp;                   IF(AND((EB$33-Sheep!$R$352-Sheep!$N$250                                )&gt;(EB$33-EC$33),(EB$33-Sheep!$R$352-Sheep!$N$250                                )&lt;=0),"WeanAlt1","")
&amp;                   IF(AND((EB$33-Sheep!$R$353-Sheep!$N$250                                )&gt;(EB$33-EC$33),(EB$33-Sheep!$R$353-Sheep!$N$250                                )&lt;=0),"WeanAlt2","")
&amp;IFERROR(IF(AND((EB$33-EB41                                                                                     )&gt;(EB$33-EC$33),(EB$33-EB41                                                                                     )&lt;=0),"Join-"    &amp;EB40,""),"")
&amp;IFERROR(IF(AND((EB$33-EB41-INDEX(Sheep!$V$358:$V$365,EB40,1))&gt;(EB$33-EC$33),(EB$33-EB41-INDEX(Sheep!$V$358:$V$365,EB40,1))&lt;=0),"Scan-"  &amp;EB40,""),"")
&amp;IFERROR(IF(AND((EB$33-EB41-150                                                                            )&gt;(EB$33-EC$33),(EB$33-EB41-150                                                                             )&lt;=0),"Birth-" &amp;EB40,""),"")
&amp;IFERROR(IF(AND((EB$33-EB41-150-Sheep!$R$351                                           )&gt;(EB$33-EC$33),(EB$33-EB41-150-Sheep!$R$351                                            )&lt;=0),"Wean-"&amp;EB40,""),"")
&amp;IFERROR(IF(AND((EB$33-EB41-150-Sheep!$R$352                                           )&gt;(EB$33-EC$33),(EB$33-EB41-150-Sheep!$R$352                                            )&lt;=0),"Alt1-"   &amp;EB40,""),"")
&amp;IFERROR(IF(AND((EB$33-EB41-150-Sheep!$R$353                                           )&gt;(EB$33-EC$33),(EB$33-EB41-150-Sheep!$R$353                                            )&lt;=0),"Alt2-"   &amp;EB40,""),"")</f>
        <v>Scan-2</v>
      </c>
      <c r="EC42" s="274" t="str">
        <f xml:space="preserve">                    IF(AND((EC$33                                  -Sheep!$N$250                               )&gt;(EC$33-ED$33),(EC$33                                  -Sheep!$N$250                                )&lt;=0),"Born","")
&amp;                   IF(AND((EC$33-Sheep!$R$351-Sheep!$N$250                                )&gt;(EC$33-ED$33),(EC$33-Sheep!$R$351-Sheep!$N$250                                )&lt;=0),"WeanStd","")
&amp;                   IF(AND((EC$33-Sheep!$R$352-Sheep!$N$250                                )&gt;(EC$33-ED$33),(EC$33-Sheep!$R$352-Sheep!$N$250                                )&lt;=0),"WeanAlt1","")
&amp;                   IF(AND((EC$33-Sheep!$R$353-Sheep!$N$250                                )&gt;(EC$33-ED$33),(EC$33-Sheep!$R$353-Sheep!$N$250                                )&lt;=0),"WeanAlt2","")
&amp;IFERROR(IF(AND((EC$33-EC41                                                                                     )&gt;(EC$33-ED$33),(EC$33-EC41                                                                                     )&lt;=0),"Join-"    &amp;EC40,""),"")
&amp;IFERROR(IF(AND((EC$33-EC41-INDEX(Sheep!$V$358:$V$365,EC40,1))&gt;(EC$33-ED$33),(EC$33-EC41-INDEX(Sheep!$V$358:$V$365,EC40,1))&lt;=0),"Scan-"  &amp;EC40,""),"")
&amp;IFERROR(IF(AND((EC$33-EC41-150                                                                            )&gt;(EC$33-ED$33),(EC$33-EC41-150                                                                             )&lt;=0),"Birth-" &amp;EC40,""),"")
&amp;IFERROR(IF(AND((EC$33-EC41-150-Sheep!$R$351                                           )&gt;(EC$33-ED$33),(EC$33-EC41-150-Sheep!$R$351                                            )&lt;=0),"Wean-"&amp;EC40,""),"")
&amp;IFERROR(IF(AND((EC$33-EC41-150-Sheep!$R$352                                           )&gt;(EC$33-ED$33),(EC$33-EC41-150-Sheep!$R$352                                            )&lt;=0),"Alt1-"   &amp;EC40,""),"")
&amp;IFERROR(IF(AND((EC$33-EC41-150-Sheep!$R$353                                           )&gt;(EC$33-ED$33),(EC$33-EC41-150-Sheep!$R$353                                            )&lt;=0),"Alt2-"   &amp;EC40,""),"")</f>
        <v/>
      </c>
      <c r="ED42" s="274" t="str">
        <f xml:space="preserve">                    IF(AND((ED$33                                  -Sheep!$N$250                               )&gt;(ED$33-EE$33),(ED$33                                  -Sheep!$N$250                                )&lt;=0),"Born","")
&amp;                   IF(AND((ED$33-Sheep!$R$351-Sheep!$N$250                                )&gt;(ED$33-EE$33),(ED$33-Sheep!$R$351-Sheep!$N$250                                )&lt;=0),"WeanStd","")
&amp;                   IF(AND((ED$33-Sheep!$R$352-Sheep!$N$250                                )&gt;(ED$33-EE$33),(ED$33-Sheep!$R$352-Sheep!$N$250                                )&lt;=0),"WeanAlt1","")
&amp;                   IF(AND((ED$33-Sheep!$R$353-Sheep!$N$250                                )&gt;(ED$33-EE$33),(ED$33-Sheep!$R$353-Sheep!$N$250                                )&lt;=0),"WeanAlt2","")
&amp;IFERROR(IF(AND((ED$33-ED41                                                                                     )&gt;(ED$33-EE$33),(ED$33-ED41                                                                                     )&lt;=0),"Join-"    &amp;ED40,""),"")
&amp;IFERROR(IF(AND((ED$33-ED41-INDEX(Sheep!$V$358:$V$365,ED40,1))&gt;(ED$33-EE$33),(ED$33-ED41-INDEX(Sheep!$V$358:$V$365,ED40,1))&lt;=0),"Scan-"  &amp;ED40,""),"")
&amp;IFERROR(IF(AND((ED$33-ED41-150                                                                            )&gt;(ED$33-EE$33),(ED$33-ED41-150                                                                             )&lt;=0),"Birth-" &amp;ED40,""),"")
&amp;IFERROR(IF(AND((ED$33-ED41-150-Sheep!$R$351                                           )&gt;(ED$33-EE$33),(ED$33-ED41-150-Sheep!$R$351                                            )&lt;=0),"Wean-"&amp;ED40,""),"")
&amp;IFERROR(IF(AND((ED$33-ED41-150-Sheep!$R$352                                           )&gt;(ED$33-EE$33),(ED$33-ED41-150-Sheep!$R$352                                            )&lt;=0),"Alt1-"   &amp;ED40,""),"")
&amp;IFERROR(IF(AND((ED$33-ED41-150-Sheep!$R$353                                           )&gt;(ED$33-EE$33),(ED$33-ED41-150-Sheep!$R$353                                            )&lt;=0),"Alt2-"   &amp;ED40,""),"")</f>
        <v/>
      </c>
      <c r="EE42" s="274" t="str">
        <f xml:space="preserve">                    IF(AND((EE$33                                  -Sheep!$N$250                               )&gt;(EE$33-EF$33),(EE$33                                  -Sheep!$N$250                                )&lt;=0),"Born","")
&amp;                   IF(AND((EE$33-Sheep!$R$351-Sheep!$N$250                                )&gt;(EE$33-EF$33),(EE$33-Sheep!$R$351-Sheep!$N$250                                )&lt;=0),"WeanStd","")
&amp;                   IF(AND((EE$33-Sheep!$R$352-Sheep!$N$250                                )&gt;(EE$33-EF$33),(EE$33-Sheep!$R$352-Sheep!$N$250                                )&lt;=0),"WeanAlt1","")
&amp;                   IF(AND((EE$33-Sheep!$R$353-Sheep!$N$250                                )&gt;(EE$33-EF$33),(EE$33-Sheep!$R$353-Sheep!$N$250                                )&lt;=0),"WeanAlt2","")
&amp;IFERROR(IF(AND((EE$33-EE41                                                                                     )&gt;(EE$33-EF$33),(EE$33-EE41                                                                                     )&lt;=0),"Join-"    &amp;EE40,""),"")
&amp;IFERROR(IF(AND((EE$33-EE41-INDEX(Sheep!$V$358:$V$365,EE40,1))&gt;(EE$33-EF$33),(EE$33-EE41-INDEX(Sheep!$V$358:$V$365,EE40,1))&lt;=0),"Scan-"  &amp;EE40,""),"")
&amp;IFERROR(IF(AND((EE$33-EE41-150                                                                            )&gt;(EE$33-EF$33),(EE$33-EE41-150                                                                             )&lt;=0),"Birth-" &amp;EE40,""),"")
&amp;IFERROR(IF(AND((EE$33-EE41-150-Sheep!$R$351                                           )&gt;(EE$33-EF$33),(EE$33-EE41-150-Sheep!$R$351                                            )&lt;=0),"Wean-"&amp;EE40,""),"")
&amp;IFERROR(IF(AND((EE$33-EE41-150-Sheep!$R$352                                           )&gt;(EE$33-EF$33),(EE$33-EE41-150-Sheep!$R$352                                            )&lt;=0),"Alt1-"   &amp;EE40,""),"")
&amp;IFERROR(IF(AND((EE$33-EE41-150-Sheep!$R$353                                           )&gt;(EE$33-EF$33),(EE$33-EE41-150-Sheep!$R$353                                            )&lt;=0),"Alt2-"   &amp;EE40,""),"")</f>
        <v/>
      </c>
      <c r="EF42" s="274" t="str">
        <f xml:space="preserve">                    IF(AND((EF$33                                  -Sheep!$N$250                               )&gt;(EF$33-EG$33),(EF$33                                  -Sheep!$N$250                                )&lt;=0),"Born","")
&amp;                   IF(AND((EF$33-Sheep!$R$351-Sheep!$N$250                                )&gt;(EF$33-EG$33),(EF$33-Sheep!$R$351-Sheep!$N$250                                )&lt;=0),"WeanStd","")
&amp;                   IF(AND((EF$33-Sheep!$R$352-Sheep!$N$250                                )&gt;(EF$33-EG$33),(EF$33-Sheep!$R$352-Sheep!$N$250                                )&lt;=0),"WeanAlt1","")
&amp;                   IF(AND((EF$33-Sheep!$R$353-Sheep!$N$250                                )&gt;(EF$33-EG$33),(EF$33-Sheep!$R$353-Sheep!$N$250                                )&lt;=0),"WeanAlt2","")
&amp;IFERROR(IF(AND((EF$33-EF41                                                                                     )&gt;(EF$33-EG$33),(EF$33-EF41                                                                                     )&lt;=0),"Join-"    &amp;EF40,""),"")
&amp;IFERROR(IF(AND((EF$33-EF41-INDEX(Sheep!$V$358:$V$365,EF40,1))&gt;(EF$33-EG$33),(EF$33-EF41-INDEX(Sheep!$V$358:$V$365,EF40,1))&lt;=0),"Scan-"  &amp;EF40,""),"")
&amp;IFERROR(IF(AND((EF$33-EF41-150                                                                            )&gt;(EF$33-EG$33),(EF$33-EF41-150                                                                             )&lt;=0),"Birth-" &amp;EF40,""),"")
&amp;IFERROR(IF(AND((EF$33-EF41-150-Sheep!$R$351                                           )&gt;(EF$33-EG$33),(EF$33-EF41-150-Sheep!$R$351                                            )&lt;=0),"Wean-"&amp;EF40,""),"")
&amp;IFERROR(IF(AND((EF$33-EF41-150-Sheep!$R$352                                           )&gt;(EF$33-EG$33),(EF$33-EF41-150-Sheep!$R$352                                            )&lt;=0),"Alt1-"   &amp;EF40,""),"")
&amp;IFERROR(IF(AND((EF$33-EF41-150-Sheep!$R$353                                           )&gt;(EF$33-EG$33),(EF$33-EF41-150-Sheep!$R$353                                            )&lt;=0),"Alt2-"   &amp;EF40,""),"")</f>
        <v/>
      </c>
      <c r="EG42" s="274" t="str">
        <f xml:space="preserve">                    IF(AND((EG$33                                  -Sheep!$N$250                               )&gt;(EG$33-EH$33),(EG$33                                  -Sheep!$N$250                                )&lt;=0),"Born","")
&amp;                   IF(AND((EG$33-Sheep!$R$351-Sheep!$N$250                                )&gt;(EG$33-EH$33),(EG$33-Sheep!$R$351-Sheep!$N$250                                )&lt;=0),"WeanStd","")
&amp;                   IF(AND((EG$33-Sheep!$R$352-Sheep!$N$250                                )&gt;(EG$33-EH$33),(EG$33-Sheep!$R$352-Sheep!$N$250                                )&lt;=0),"WeanAlt1","")
&amp;                   IF(AND((EG$33-Sheep!$R$353-Sheep!$N$250                                )&gt;(EG$33-EH$33),(EG$33-Sheep!$R$353-Sheep!$N$250                                )&lt;=0),"WeanAlt2","")
&amp;IFERROR(IF(AND((EG$33-EG41                                                                                     )&gt;(EG$33-EH$33),(EG$33-EG41                                                                                     )&lt;=0),"Join-"    &amp;EG40,""),"")
&amp;IFERROR(IF(AND((EG$33-EG41-INDEX(Sheep!$V$358:$V$365,EG40,1))&gt;(EG$33-EH$33),(EG$33-EG41-INDEX(Sheep!$V$358:$V$365,EG40,1))&lt;=0),"Scan-"  &amp;EG40,""),"")
&amp;IFERROR(IF(AND((EG$33-EG41-150                                                                            )&gt;(EG$33-EH$33),(EG$33-EG41-150                                                                             )&lt;=0),"Birth-" &amp;EG40,""),"")
&amp;IFERROR(IF(AND((EG$33-EG41-150-Sheep!$R$351                                           )&gt;(EG$33-EH$33),(EG$33-EG41-150-Sheep!$R$351                                            )&lt;=0),"Wean-"&amp;EG40,""),"")
&amp;IFERROR(IF(AND((EG$33-EG41-150-Sheep!$R$352                                           )&gt;(EG$33-EH$33),(EG$33-EG41-150-Sheep!$R$352                                            )&lt;=0),"Alt1-"   &amp;EG40,""),"")
&amp;IFERROR(IF(AND((EG$33-EG41-150-Sheep!$R$353                                           )&gt;(EG$33-EH$33),(EG$33-EG41-150-Sheep!$R$353                                            )&lt;=0),"Alt2-"   &amp;EG40,""),"")</f>
        <v/>
      </c>
      <c r="EH42" s="274" t="str">
        <f xml:space="preserve">                    IF(AND((EH$33                                  -Sheep!$N$250                               )&gt;(EH$33-EI$33),(EH$33                                  -Sheep!$N$250                                )&lt;=0),"Born","")
&amp;                   IF(AND((EH$33-Sheep!$R$351-Sheep!$N$250                                )&gt;(EH$33-EI$33),(EH$33-Sheep!$R$351-Sheep!$N$250                                )&lt;=0),"WeanStd","")
&amp;                   IF(AND((EH$33-Sheep!$R$352-Sheep!$N$250                                )&gt;(EH$33-EI$33),(EH$33-Sheep!$R$352-Sheep!$N$250                                )&lt;=0),"WeanAlt1","")
&amp;                   IF(AND((EH$33-Sheep!$R$353-Sheep!$N$250                                )&gt;(EH$33-EI$33),(EH$33-Sheep!$R$353-Sheep!$N$250                                )&lt;=0),"WeanAlt2","")
&amp;IFERROR(IF(AND((EH$33-EH41                                                                                     )&gt;(EH$33-EI$33),(EH$33-EH41                                                                                     )&lt;=0),"Join-"    &amp;EH40,""),"")
&amp;IFERROR(IF(AND((EH$33-EH41-INDEX(Sheep!$V$358:$V$365,EH40,1))&gt;(EH$33-EI$33),(EH$33-EH41-INDEX(Sheep!$V$358:$V$365,EH40,1))&lt;=0),"Scan-"  &amp;EH40,""),"")
&amp;IFERROR(IF(AND((EH$33-EH41-150                                                                            )&gt;(EH$33-EI$33),(EH$33-EH41-150                                                                             )&lt;=0),"Birth-" &amp;EH40,""),"")
&amp;IFERROR(IF(AND((EH$33-EH41-150-Sheep!$R$351                                           )&gt;(EH$33-EI$33),(EH$33-EH41-150-Sheep!$R$351                                            )&lt;=0),"Wean-"&amp;EH40,""),"")
&amp;IFERROR(IF(AND((EH$33-EH41-150-Sheep!$R$352                                           )&gt;(EH$33-EI$33),(EH$33-EH41-150-Sheep!$R$352                                            )&lt;=0),"Alt1-"   &amp;EH40,""),"")
&amp;IFERROR(IF(AND((EH$33-EH41-150-Sheep!$R$353                                           )&gt;(EH$33-EI$33),(EH$33-EH41-150-Sheep!$R$353                                            )&lt;=0),"Alt2-"   &amp;EH40,""),"")</f>
        <v/>
      </c>
      <c r="EI42" s="274" t="str">
        <f xml:space="preserve">                    IF(AND((EI$33                                  -Sheep!$N$250                               )&gt;(EI$33-EJ$33),(EI$33                                  -Sheep!$N$250                                )&lt;=0),"Born","")
&amp;                   IF(AND((EI$33-Sheep!$R$351-Sheep!$N$250                                )&gt;(EI$33-EJ$33),(EI$33-Sheep!$R$351-Sheep!$N$250                                )&lt;=0),"WeanStd","")
&amp;                   IF(AND((EI$33-Sheep!$R$352-Sheep!$N$250                                )&gt;(EI$33-EJ$33),(EI$33-Sheep!$R$352-Sheep!$N$250                                )&lt;=0),"WeanAlt1","")
&amp;                   IF(AND((EI$33-Sheep!$R$353-Sheep!$N$250                                )&gt;(EI$33-EJ$33),(EI$33-Sheep!$R$353-Sheep!$N$250                                )&lt;=0),"WeanAlt2","")
&amp;IFERROR(IF(AND((EI$33-EI41                                                                                     )&gt;(EI$33-EJ$33),(EI$33-EI41                                                                                     )&lt;=0),"Join-"    &amp;EI40,""),"")
&amp;IFERROR(IF(AND((EI$33-EI41-INDEX(Sheep!$V$358:$V$365,EI40,1))&gt;(EI$33-EJ$33),(EI$33-EI41-INDEX(Sheep!$V$358:$V$365,EI40,1))&lt;=0),"Scan-"  &amp;EI40,""),"")
&amp;IFERROR(IF(AND((EI$33-EI41-150                                                                            )&gt;(EI$33-EJ$33),(EI$33-EI41-150                                                                             )&lt;=0),"Birth-" &amp;EI40,""),"")
&amp;IFERROR(IF(AND((EI$33-EI41-150-Sheep!$R$351                                           )&gt;(EI$33-EJ$33),(EI$33-EI41-150-Sheep!$R$351                                            )&lt;=0),"Wean-"&amp;EI40,""),"")
&amp;IFERROR(IF(AND((EI$33-EI41-150-Sheep!$R$352                                           )&gt;(EI$33-EJ$33),(EI$33-EI41-150-Sheep!$R$352                                            )&lt;=0),"Alt1-"   &amp;EI40,""),"")
&amp;IFERROR(IF(AND((EI$33-EI41-150-Sheep!$R$353                                           )&gt;(EI$33-EJ$33),(EI$33-EI41-150-Sheep!$R$353                                            )&lt;=0),"Alt2-"   &amp;EI40,""),"")</f>
        <v/>
      </c>
      <c r="EJ42" s="274" t="str">
        <f xml:space="preserve">                    IF(AND((EJ$33                                  -Sheep!$N$250                               )&gt;(EJ$33-EK$33),(EJ$33                                  -Sheep!$N$250                                )&lt;=0),"Born","")
&amp;                   IF(AND((EJ$33-Sheep!$R$351-Sheep!$N$250                                )&gt;(EJ$33-EK$33),(EJ$33-Sheep!$R$351-Sheep!$N$250                                )&lt;=0),"WeanStd","")
&amp;                   IF(AND((EJ$33-Sheep!$R$352-Sheep!$N$250                                )&gt;(EJ$33-EK$33),(EJ$33-Sheep!$R$352-Sheep!$N$250                                )&lt;=0),"WeanAlt1","")
&amp;                   IF(AND((EJ$33-Sheep!$R$353-Sheep!$N$250                                )&gt;(EJ$33-EK$33),(EJ$33-Sheep!$R$353-Sheep!$N$250                                )&lt;=0),"WeanAlt2","")
&amp;IFERROR(IF(AND((EJ$33-EJ41                                                                                     )&gt;(EJ$33-EK$33),(EJ$33-EJ41                                                                                     )&lt;=0),"Join-"    &amp;EJ40,""),"")
&amp;IFERROR(IF(AND((EJ$33-EJ41-INDEX(Sheep!$V$358:$V$365,EJ40,1))&gt;(EJ$33-EK$33),(EJ$33-EJ41-INDEX(Sheep!$V$358:$V$365,EJ40,1))&lt;=0),"Scan-"  &amp;EJ40,""),"")
&amp;IFERROR(IF(AND((EJ$33-EJ41-150                                                                            )&gt;(EJ$33-EK$33),(EJ$33-EJ41-150                                                                             )&lt;=0),"Birth-" &amp;EJ40,""),"")
&amp;IFERROR(IF(AND((EJ$33-EJ41-150-Sheep!$R$351                                           )&gt;(EJ$33-EK$33),(EJ$33-EJ41-150-Sheep!$R$351                                            )&lt;=0),"Wean-"&amp;EJ40,""),"")
&amp;IFERROR(IF(AND((EJ$33-EJ41-150-Sheep!$R$352                                           )&gt;(EJ$33-EK$33),(EJ$33-EJ41-150-Sheep!$R$352                                            )&lt;=0),"Alt1-"   &amp;EJ40,""),"")
&amp;IFERROR(IF(AND((EJ$33-EJ41-150-Sheep!$R$353                                           )&gt;(EJ$33-EK$33),(EJ$33-EJ41-150-Sheep!$R$353                                            )&lt;=0),"Alt2-"   &amp;EJ40,""),"")</f>
        <v/>
      </c>
      <c r="EK42" s="274" t="str">
        <f xml:space="preserve">                    IF(AND((EK$33                                  -Sheep!$N$250                               )&gt;(EK$33-EL$33),(EK$33                                  -Sheep!$N$250                                )&lt;=0),"Born","")
&amp;                   IF(AND((EK$33-Sheep!$R$351-Sheep!$N$250                                )&gt;(EK$33-EL$33),(EK$33-Sheep!$R$351-Sheep!$N$250                                )&lt;=0),"WeanStd","")
&amp;                   IF(AND((EK$33-Sheep!$R$352-Sheep!$N$250                                )&gt;(EK$33-EL$33),(EK$33-Sheep!$R$352-Sheep!$N$250                                )&lt;=0),"WeanAlt1","")
&amp;                   IF(AND((EK$33-Sheep!$R$353-Sheep!$N$250                                )&gt;(EK$33-EL$33),(EK$33-Sheep!$R$353-Sheep!$N$250                                )&lt;=0),"WeanAlt2","")
&amp;IFERROR(IF(AND((EK$33-EK41                                                                                     )&gt;(EK$33-EL$33),(EK$33-EK41                                                                                     )&lt;=0),"Join-"    &amp;EK40,""),"")
&amp;IFERROR(IF(AND((EK$33-EK41-INDEX(Sheep!$V$358:$V$365,EK40,1))&gt;(EK$33-EL$33),(EK$33-EK41-INDEX(Sheep!$V$358:$V$365,EK40,1))&lt;=0),"Scan-"  &amp;EK40,""),"")
&amp;IFERROR(IF(AND((EK$33-EK41-150                                                                            )&gt;(EK$33-EL$33),(EK$33-EK41-150                                                                             )&lt;=0),"Birth-" &amp;EK40,""),"")
&amp;IFERROR(IF(AND((EK$33-EK41-150-Sheep!$R$351                                           )&gt;(EK$33-EL$33),(EK$33-EK41-150-Sheep!$R$351                                            )&lt;=0),"Wean-"&amp;EK40,""),"")
&amp;IFERROR(IF(AND((EK$33-EK41-150-Sheep!$R$352                                           )&gt;(EK$33-EL$33),(EK$33-EK41-150-Sheep!$R$352                                            )&lt;=0),"Alt1-"   &amp;EK40,""),"")
&amp;IFERROR(IF(AND((EK$33-EK41-150-Sheep!$R$353                                           )&gt;(EK$33-EL$33),(EK$33-EK41-150-Sheep!$R$353                                            )&lt;=0),"Alt2-"   &amp;EK40,""),"")</f>
        <v/>
      </c>
      <c r="EL42" s="274" t="str">
        <f xml:space="preserve">                    IF(AND((EL$33                                  -Sheep!$N$250                               )&gt;(EL$33-EM$33),(EL$33                                  -Sheep!$N$250                                )&lt;=0),"Born","")
&amp;                   IF(AND((EL$33-Sheep!$R$351-Sheep!$N$250                                )&gt;(EL$33-EM$33),(EL$33-Sheep!$R$351-Sheep!$N$250                                )&lt;=0),"WeanStd","")
&amp;                   IF(AND((EL$33-Sheep!$R$352-Sheep!$N$250                                )&gt;(EL$33-EM$33),(EL$33-Sheep!$R$352-Sheep!$N$250                                )&lt;=0),"WeanAlt1","")
&amp;                   IF(AND((EL$33-Sheep!$R$353-Sheep!$N$250                                )&gt;(EL$33-EM$33),(EL$33-Sheep!$R$353-Sheep!$N$250                                )&lt;=0),"WeanAlt2","")
&amp;IFERROR(IF(AND((EL$33-EL41                                                                                     )&gt;(EL$33-EM$33),(EL$33-EL41                                                                                     )&lt;=0),"Join-"    &amp;EL40,""),"")
&amp;IFERROR(IF(AND((EL$33-EL41-INDEX(Sheep!$V$358:$V$365,EL40,1))&gt;(EL$33-EM$33),(EL$33-EL41-INDEX(Sheep!$V$358:$V$365,EL40,1))&lt;=0),"Scan-"  &amp;EL40,""),"")
&amp;IFERROR(IF(AND((EL$33-EL41-150                                                                            )&gt;(EL$33-EM$33),(EL$33-EL41-150                                                                             )&lt;=0),"Birth-" &amp;EL40,""),"")
&amp;IFERROR(IF(AND((EL$33-EL41-150-Sheep!$R$351                                           )&gt;(EL$33-EM$33),(EL$33-EL41-150-Sheep!$R$351                                            )&lt;=0),"Wean-"&amp;EL40,""),"")
&amp;IFERROR(IF(AND((EL$33-EL41-150-Sheep!$R$352                                           )&gt;(EL$33-EM$33),(EL$33-EL41-150-Sheep!$R$352                                            )&lt;=0),"Alt1-"   &amp;EL40,""),"")
&amp;IFERROR(IF(AND((EL$33-EL41-150-Sheep!$R$353                                           )&gt;(EL$33-EM$33),(EL$33-EL41-150-Sheep!$R$353                                            )&lt;=0),"Alt2-"   &amp;EL40,""),"")</f>
        <v/>
      </c>
      <c r="EM42" s="274" t="str">
        <f xml:space="preserve">                    IF(AND((EM$33                                  -Sheep!$N$250                               )&gt;(EM$33-EN$33),(EM$33                                  -Sheep!$N$250                                )&lt;=0),"Born","")
&amp;                   IF(AND((EM$33-Sheep!$R$351-Sheep!$N$250                                )&gt;(EM$33-EN$33),(EM$33-Sheep!$R$351-Sheep!$N$250                                )&lt;=0),"WeanStd","")
&amp;                   IF(AND((EM$33-Sheep!$R$352-Sheep!$N$250                                )&gt;(EM$33-EN$33),(EM$33-Sheep!$R$352-Sheep!$N$250                                )&lt;=0),"WeanAlt1","")
&amp;                   IF(AND((EM$33-Sheep!$R$353-Sheep!$N$250                                )&gt;(EM$33-EN$33),(EM$33-Sheep!$R$353-Sheep!$N$250                                )&lt;=0),"WeanAlt2","")
&amp;IFERROR(IF(AND((EM$33-EM41                                                                                     )&gt;(EM$33-EN$33),(EM$33-EM41                                                                                     )&lt;=0),"Join-"    &amp;EM40,""),"")
&amp;IFERROR(IF(AND((EM$33-EM41-INDEX(Sheep!$V$358:$V$365,EM40,1))&gt;(EM$33-EN$33),(EM$33-EM41-INDEX(Sheep!$V$358:$V$365,EM40,1))&lt;=0),"Scan-"  &amp;EM40,""),"")
&amp;IFERROR(IF(AND((EM$33-EM41-150                                                                            )&gt;(EM$33-EN$33),(EM$33-EM41-150                                                                             )&lt;=0),"Birth-" &amp;EM40,""),"")
&amp;IFERROR(IF(AND((EM$33-EM41-150-Sheep!$R$351                                           )&gt;(EM$33-EN$33),(EM$33-EM41-150-Sheep!$R$351                                            )&lt;=0),"Wean-"&amp;EM40,""),"")
&amp;IFERROR(IF(AND((EM$33-EM41-150-Sheep!$R$352                                           )&gt;(EM$33-EN$33),(EM$33-EM41-150-Sheep!$R$352                                            )&lt;=0),"Alt1-"   &amp;EM40,""),"")
&amp;IFERROR(IF(AND((EM$33-EM41-150-Sheep!$R$353                                           )&gt;(EM$33-EN$33),(EM$33-EM41-150-Sheep!$R$353                                            )&lt;=0),"Alt2-"   &amp;EM40,""),"")</f>
        <v/>
      </c>
      <c r="EN42" s="274" t="str">
        <f xml:space="preserve">                    IF(AND((EN$33                                  -Sheep!$N$250                               )&gt;(EN$33-EO$33),(EN$33                                  -Sheep!$N$250                                )&lt;=0),"Born","")
&amp;                   IF(AND((EN$33-Sheep!$R$351-Sheep!$N$250                                )&gt;(EN$33-EO$33),(EN$33-Sheep!$R$351-Sheep!$N$250                                )&lt;=0),"WeanStd","")
&amp;                   IF(AND((EN$33-Sheep!$R$352-Sheep!$N$250                                )&gt;(EN$33-EO$33),(EN$33-Sheep!$R$352-Sheep!$N$250                                )&lt;=0),"WeanAlt1","")
&amp;                   IF(AND((EN$33-Sheep!$R$353-Sheep!$N$250                                )&gt;(EN$33-EO$33),(EN$33-Sheep!$R$353-Sheep!$N$250                                )&lt;=0),"WeanAlt2","")
&amp;IFERROR(IF(AND((EN$33-EN41                                                                                     )&gt;(EN$33-EO$33),(EN$33-EN41                                                                                     )&lt;=0),"Join-"    &amp;EN40,""),"")
&amp;IFERROR(IF(AND((EN$33-EN41-INDEX(Sheep!$V$358:$V$365,EN40,1))&gt;(EN$33-EO$33),(EN$33-EN41-INDEX(Sheep!$V$358:$V$365,EN40,1))&lt;=0),"Scan-"  &amp;EN40,""),"")
&amp;IFERROR(IF(AND((EN$33-EN41-150                                                                            )&gt;(EN$33-EO$33),(EN$33-EN41-150                                                                             )&lt;=0),"Birth-" &amp;EN40,""),"")
&amp;IFERROR(IF(AND((EN$33-EN41-150-Sheep!$R$351                                           )&gt;(EN$33-EO$33),(EN$33-EN41-150-Sheep!$R$351                                            )&lt;=0),"Wean-"&amp;EN40,""),"")
&amp;IFERROR(IF(AND((EN$33-EN41-150-Sheep!$R$352                                           )&gt;(EN$33-EO$33),(EN$33-EN41-150-Sheep!$R$352                                            )&lt;=0),"Alt1-"   &amp;EN40,""),"")
&amp;IFERROR(IF(AND((EN$33-EN41-150-Sheep!$R$353                                           )&gt;(EN$33-EO$33),(EN$33-EN41-150-Sheep!$R$353                                            )&lt;=0),"Alt2-"   &amp;EN40,""),"")</f>
        <v>Birth-2</v>
      </c>
      <c r="EO42" s="274" t="str">
        <f xml:space="preserve">                    IF(AND((EO$33                                  -Sheep!$N$250                               )&gt;(EO$33-EP$33),(EO$33                                  -Sheep!$N$250                                )&lt;=0),"Born","")
&amp;                   IF(AND((EO$33-Sheep!$R$351-Sheep!$N$250                                )&gt;(EO$33-EP$33),(EO$33-Sheep!$R$351-Sheep!$N$250                                )&lt;=0),"WeanStd","")
&amp;                   IF(AND((EO$33-Sheep!$R$352-Sheep!$N$250                                )&gt;(EO$33-EP$33),(EO$33-Sheep!$R$352-Sheep!$N$250                                )&lt;=0),"WeanAlt1","")
&amp;                   IF(AND((EO$33-Sheep!$R$353-Sheep!$N$250                                )&gt;(EO$33-EP$33),(EO$33-Sheep!$R$353-Sheep!$N$250                                )&lt;=0),"WeanAlt2","")
&amp;IFERROR(IF(AND((EO$33-EO41                                                                                     )&gt;(EO$33-EP$33),(EO$33-EO41                                                                                     )&lt;=0),"Join-"    &amp;EO40,""),"")
&amp;IFERROR(IF(AND((EO$33-EO41-INDEX(Sheep!$V$358:$V$365,EO40,1))&gt;(EO$33-EP$33),(EO$33-EO41-INDEX(Sheep!$V$358:$V$365,EO40,1))&lt;=0),"Scan-"  &amp;EO40,""),"")
&amp;IFERROR(IF(AND((EO$33-EO41-150                                                                            )&gt;(EO$33-EP$33),(EO$33-EO41-150                                                                             )&lt;=0),"Birth-" &amp;EO40,""),"")
&amp;IFERROR(IF(AND((EO$33-EO41-150-Sheep!$R$351                                           )&gt;(EO$33-EP$33),(EO$33-EO41-150-Sheep!$R$351                                            )&lt;=0),"Wean-"&amp;EO40,""),"")
&amp;IFERROR(IF(AND((EO$33-EO41-150-Sheep!$R$352                                           )&gt;(EO$33-EP$33),(EO$33-EO41-150-Sheep!$R$352                                            )&lt;=0),"Alt1-"   &amp;EO40,""),"")
&amp;IFERROR(IF(AND((EO$33-EO41-150-Sheep!$R$353                                           )&gt;(EO$33-EP$33),(EO$33-EO41-150-Sheep!$R$353                                            )&lt;=0),"Alt2-"   &amp;EO40,""),"")</f>
        <v/>
      </c>
      <c r="EP42" s="274" t="str">
        <f xml:space="preserve">                    IF(AND((EP$33                                  -Sheep!$N$250                               )&gt;(EP$33-EQ$33),(EP$33                                  -Sheep!$N$250                                )&lt;=0),"Born","")
&amp;                   IF(AND((EP$33-Sheep!$R$351-Sheep!$N$250                                )&gt;(EP$33-EQ$33),(EP$33-Sheep!$R$351-Sheep!$N$250                                )&lt;=0),"WeanStd","")
&amp;                   IF(AND((EP$33-Sheep!$R$352-Sheep!$N$250                                )&gt;(EP$33-EQ$33),(EP$33-Sheep!$R$352-Sheep!$N$250                                )&lt;=0),"WeanAlt1","")
&amp;                   IF(AND((EP$33-Sheep!$R$353-Sheep!$N$250                                )&gt;(EP$33-EQ$33),(EP$33-Sheep!$R$353-Sheep!$N$250                                )&lt;=0),"WeanAlt2","")
&amp;IFERROR(IF(AND((EP$33-EP41                                                                                     )&gt;(EP$33-EQ$33),(EP$33-EP41                                                                                     )&lt;=0),"Join-"    &amp;EP40,""),"")
&amp;IFERROR(IF(AND((EP$33-EP41-INDEX(Sheep!$V$358:$V$365,EP40,1))&gt;(EP$33-EQ$33),(EP$33-EP41-INDEX(Sheep!$V$358:$V$365,EP40,1))&lt;=0),"Scan-"  &amp;EP40,""),"")
&amp;IFERROR(IF(AND((EP$33-EP41-150                                                                            )&gt;(EP$33-EQ$33),(EP$33-EP41-150                                                                             )&lt;=0),"Birth-" &amp;EP40,""),"")
&amp;IFERROR(IF(AND((EP$33-EP41-150-Sheep!$R$351                                           )&gt;(EP$33-EQ$33),(EP$33-EP41-150-Sheep!$R$351                                            )&lt;=0),"Wean-"&amp;EP40,""),"")
&amp;IFERROR(IF(AND((EP$33-EP41-150-Sheep!$R$352                                           )&gt;(EP$33-EQ$33),(EP$33-EP41-150-Sheep!$R$352                                            )&lt;=0),"Alt1-"   &amp;EP40,""),"")
&amp;IFERROR(IF(AND((EP$33-EP41-150-Sheep!$R$353                                           )&gt;(EP$33-EQ$33),(EP$33-EP41-150-Sheep!$R$353                                            )&lt;=0),"Alt2-"   &amp;EP40,""),"")</f>
        <v/>
      </c>
      <c r="EQ42" s="274" t="str">
        <f xml:space="preserve">                    IF(AND((EQ$33                                  -Sheep!$N$250                               )&gt;(EQ$33-ER$33),(EQ$33                                  -Sheep!$N$250                                )&lt;=0),"Born","")
&amp;                   IF(AND((EQ$33-Sheep!$R$351-Sheep!$N$250                                )&gt;(EQ$33-ER$33),(EQ$33-Sheep!$R$351-Sheep!$N$250                                )&lt;=0),"WeanStd","")
&amp;                   IF(AND((EQ$33-Sheep!$R$352-Sheep!$N$250                                )&gt;(EQ$33-ER$33),(EQ$33-Sheep!$R$352-Sheep!$N$250                                )&lt;=0),"WeanAlt1","")
&amp;                   IF(AND((EQ$33-Sheep!$R$353-Sheep!$N$250                                )&gt;(EQ$33-ER$33),(EQ$33-Sheep!$R$353-Sheep!$N$250                                )&lt;=0),"WeanAlt2","")
&amp;IFERROR(IF(AND((EQ$33-EQ41                                                                                     )&gt;(EQ$33-ER$33),(EQ$33-EQ41                                                                                     )&lt;=0),"Join-"    &amp;EQ40,""),"")
&amp;IFERROR(IF(AND((EQ$33-EQ41-INDEX(Sheep!$V$358:$V$365,EQ40,1))&gt;(EQ$33-ER$33),(EQ$33-EQ41-INDEX(Sheep!$V$358:$V$365,EQ40,1))&lt;=0),"Scan-"  &amp;EQ40,""),"")
&amp;IFERROR(IF(AND((EQ$33-EQ41-150                                                                            )&gt;(EQ$33-ER$33),(EQ$33-EQ41-150                                                                             )&lt;=0),"Birth-" &amp;EQ40,""),"")
&amp;IFERROR(IF(AND((EQ$33-EQ41-150-Sheep!$R$351                                           )&gt;(EQ$33-ER$33),(EQ$33-EQ41-150-Sheep!$R$351                                            )&lt;=0),"Wean-"&amp;EQ40,""),"")
&amp;IFERROR(IF(AND((EQ$33-EQ41-150-Sheep!$R$352                                           )&gt;(EQ$33-ER$33),(EQ$33-EQ41-150-Sheep!$R$352                                            )&lt;=0),"Alt1-"   &amp;EQ40,""),"")
&amp;IFERROR(IF(AND((EQ$33-EQ41-150-Sheep!$R$353                                           )&gt;(EQ$33-ER$33),(EQ$33-EQ41-150-Sheep!$R$353                                            )&lt;=0),"Alt2-"   &amp;EQ40,""),"")</f>
        <v/>
      </c>
      <c r="ER42" s="274" t="str">
        <f xml:space="preserve">                    IF(AND((ER$33                                  -Sheep!$N$250                               )&gt;(ER$33-ES$33),(ER$33                                  -Sheep!$N$250                                )&lt;=0),"Born","")
&amp;                   IF(AND((ER$33-Sheep!$R$351-Sheep!$N$250                                )&gt;(ER$33-ES$33),(ER$33-Sheep!$R$351-Sheep!$N$250                                )&lt;=0),"WeanStd","")
&amp;                   IF(AND((ER$33-Sheep!$R$352-Sheep!$N$250                                )&gt;(ER$33-ES$33),(ER$33-Sheep!$R$352-Sheep!$N$250                                )&lt;=0),"WeanAlt1","")
&amp;                   IF(AND((ER$33-Sheep!$R$353-Sheep!$N$250                                )&gt;(ER$33-ES$33),(ER$33-Sheep!$R$353-Sheep!$N$250                                )&lt;=0),"WeanAlt2","")
&amp;IFERROR(IF(AND((ER$33-ER41                                                                                     )&gt;(ER$33-ES$33),(ER$33-ER41                                                                                     )&lt;=0),"Join-"    &amp;ER40,""),"")
&amp;IFERROR(IF(AND((ER$33-ER41-INDEX(Sheep!$V$358:$V$365,ER40,1))&gt;(ER$33-ES$33),(ER$33-ER41-INDEX(Sheep!$V$358:$V$365,ER40,1))&lt;=0),"Scan-"  &amp;ER40,""),"")
&amp;IFERROR(IF(AND((ER$33-ER41-150                                                                            )&gt;(ER$33-ES$33),(ER$33-ER41-150                                                                             )&lt;=0),"Birth-" &amp;ER40,""),"")
&amp;IFERROR(IF(AND((ER$33-ER41-150-Sheep!$R$351                                           )&gt;(ER$33-ES$33),(ER$33-ER41-150-Sheep!$R$351                                            )&lt;=0),"Wean-"&amp;ER40,""),"")
&amp;IFERROR(IF(AND((ER$33-ER41-150-Sheep!$R$352                                           )&gt;(ER$33-ES$33),(ER$33-ER41-150-Sheep!$R$352                                            )&lt;=0),"Alt1-"   &amp;ER40,""),"")
&amp;IFERROR(IF(AND((ER$33-ER41-150-Sheep!$R$353                                           )&gt;(ER$33-ES$33),(ER$33-ER41-150-Sheep!$R$353                                            )&lt;=0),"Alt2-"   &amp;ER40,""),"")</f>
        <v/>
      </c>
      <c r="ES42" s="274" t="str">
        <f xml:space="preserve">                    IF(AND((ES$33                                  -Sheep!$N$250                               )&gt;(ES$33-ET$33),(ES$33                                  -Sheep!$N$250                                )&lt;=0),"Born","")
&amp;                   IF(AND((ES$33-Sheep!$R$351-Sheep!$N$250                                )&gt;(ES$33-ET$33),(ES$33-Sheep!$R$351-Sheep!$N$250                                )&lt;=0),"WeanStd","")
&amp;                   IF(AND((ES$33-Sheep!$R$352-Sheep!$N$250                                )&gt;(ES$33-ET$33),(ES$33-Sheep!$R$352-Sheep!$N$250                                )&lt;=0),"WeanAlt1","")
&amp;                   IF(AND((ES$33-Sheep!$R$353-Sheep!$N$250                                )&gt;(ES$33-ET$33),(ES$33-Sheep!$R$353-Sheep!$N$250                                )&lt;=0),"WeanAlt2","")
&amp;IFERROR(IF(AND((ES$33-ES41                                                                                     )&gt;(ES$33-ET$33),(ES$33-ES41                                                                                     )&lt;=0),"Join-"    &amp;ES40,""),"")
&amp;IFERROR(IF(AND((ES$33-ES41-INDEX(Sheep!$V$358:$V$365,ES40,1))&gt;(ES$33-ET$33),(ES$33-ES41-INDEX(Sheep!$V$358:$V$365,ES40,1))&lt;=0),"Scan-"  &amp;ES40,""),"")
&amp;IFERROR(IF(AND((ES$33-ES41-150                                                                            )&gt;(ES$33-ET$33),(ES$33-ES41-150                                                                             )&lt;=0),"Birth-" &amp;ES40,""),"")
&amp;IFERROR(IF(AND((ES$33-ES41-150-Sheep!$R$351                                           )&gt;(ES$33-ET$33),(ES$33-ES41-150-Sheep!$R$351                                            )&lt;=0),"Wean-"&amp;ES40,""),"")
&amp;IFERROR(IF(AND((ES$33-ES41-150-Sheep!$R$352                                           )&gt;(ES$33-ET$33),(ES$33-ES41-150-Sheep!$R$352                                            )&lt;=0),"Alt1-"   &amp;ES40,""),"")
&amp;IFERROR(IF(AND((ES$33-ES41-150-Sheep!$R$353                                           )&gt;(ES$33-ET$33),(ES$33-ES41-150-Sheep!$R$353                                            )&lt;=0),"Alt2-"   &amp;ES40,""),"")</f>
        <v/>
      </c>
      <c r="ET42" s="274" t="str">
        <f xml:space="preserve">                    IF(AND((ET$33                                  -Sheep!$N$250                               )&gt;(ET$33-EU$33),(ET$33                                  -Sheep!$N$250                                )&lt;=0),"Born","")
&amp;                   IF(AND((ET$33-Sheep!$R$351-Sheep!$N$250                                )&gt;(ET$33-EU$33),(ET$33-Sheep!$R$351-Sheep!$N$250                                )&lt;=0),"WeanStd","")
&amp;                   IF(AND((ET$33-Sheep!$R$352-Sheep!$N$250                                )&gt;(ET$33-EU$33),(ET$33-Sheep!$R$352-Sheep!$N$250                                )&lt;=0),"WeanAlt1","")
&amp;                   IF(AND((ET$33-Sheep!$R$353-Sheep!$N$250                                )&gt;(ET$33-EU$33),(ET$33-Sheep!$R$353-Sheep!$N$250                                )&lt;=0),"WeanAlt2","")
&amp;IFERROR(IF(AND((ET$33-ET41                                                                                     )&gt;(ET$33-EU$33),(ET$33-ET41                                                                                     )&lt;=0),"Join-"    &amp;ET40,""),"")
&amp;IFERROR(IF(AND((ET$33-ET41-INDEX(Sheep!$V$358:$V$365,ET40,1))&gt;(ET$33-EU$33),(ET$33-ET41-INDEX(Sheep!$V$358:$V$365,ET40,1))&lt;=0),"Scan-"  &amp;ET40,""),"")
&amp;IFERROR(IF(AND((ET$33-ET41-150                                                                            )&gt;(ET$33-EU$33),(ET$33-ET41-150                                                                             )&lt;=0),"Birth-" &amp;ET40,""),"")
&amp;IFERROR(IF(AND((ET$33-ET41-150-Sheep!$R$351                                           )&gt;(ET$33-EU$33),(ET$33-ET41-150-Sheep!$R$351                                            )&lt;=0),"Wean-"&amp;ET40,""),"")
&amp;IFERROR(IF(AND((ET$33-ET41-150-Sheep!$R$352                                           )&gt;(ET$33-EU$33),(ET$33-ET41-150-Sheep!$R$352                                            )&lt;=0),"Alt1-"   &amp;ET40,""),"")
&amp;IFERROR(IF(AND((ET$33-ET41-150-Sheep!$R$353                                           )&gt;(ET$33-EU$33),(ET$33-ET41-150-Sheep!$R$353                                            )&lt;=0),"Alt2-"   &amp;ET40,""),"")</f>
        <v/>
      </c>
      <c r="EU42" s="274" t="str">
        <f xml:space="preserve">                    IF(AND((EU$33                                  -Sheep!$N$250                               )&gt;(EU$33-EV$33),(EU$33                                  -Sheep!$N$250                                )&lt;=0),"Born","")
&amp;                   IF(AND((EU$33-Sheep!$R$351-Sheep!$N$250                                )&gt;(EU$33-EV$33),(EU$33-Sheep!$R$351-Sheep!$N$250                                )&lt;=0),"WeanStd","")
&amp;                   IF(AND((EU$33-Sheep!$R$352-Sheep!$N$250                                )&gt;(EU$33-EV$33),(EU$33-Sheep!$R$352-Sheep!$N$250                                )&lt;=0),"WeanAlt1","")
&amp;                   IF(AND((EU$33-Sheep!$R$353-Sheep!$N$250                                )&gt;(EU$33-EV$33),(EU$33-Sheep!$R$353-Sheep!$N$250                                )&lt;=0),"WeanAlt2","")
&amp;IFERROR(IF(AND((EU$33-EU41                                                                                     )&gt;(EU$33-EV$33),(EU$33-EU41                                                                                     )&lt;=0),"Join-"    &amp;EU40,""),"")
&amp;IFERROR(IF(AND((EU$33-EU41-INDEX(Sheep!$V$358:$V$365,EU40,1))&gt;(EU$33-EV$33),(EU$33-EU41-INDEX(Sheep!$V$358:$V$365,EU40,1))&lt;=0),"Scan-"  &amp;EU40,""),"")
&amp;IFERROR(IF(AND((EU$33-EU41-150                                                                            )&gt;(EU$33-EV$33),(EU$33-EU41-150                                                                             )&lt;=0),"Birth-" &amp;EU40,""),"")
&amp;IFERROR(IF(AND((EU$33-EU41-150-Sheep!$R$351                                           )&gt;(EU$33-EV$33),(EU$33-EU41-150-Sheep!$R$351                                            )&lt;=0),"Wean-"&amp;EU40,""),"")
&amp;IFERROR(IF(AND((EU$33-EU41-150-Sheep!$R$352                                           )&gt;(EU$33-EV$33),(EU$33-EU41-150-Sheep!$R$352                                            )&lt;=0),"Alt1-"   &amp;EU40,""),"")
&amp;IFERROR(IF(AND((EU$33-EU41-150-Sheep!$R$353                                           )&gt;(EU$33-EV$33),(EU$33-EU41-150-Sheep!$R$353                                            )&lt;=0),"Alt2-"   &amp;EU40,""),"")</f>
        <v/>
      </c>
      <c r="EV42" s="274" t="str">
        <f xml:space="preserve">                    IF(AND((EV$33                                  -Sheep!$N$250                               )&gt;(EV$33-EW$33),(EV$33                                  -Sheep!$N$250                                )&lt;=0),"Born","")
&amp;                   IF(AND((EV$33-Sheep!$R$351-Sheep!$N$250                                )&gt;(EV$33-EW$33),(EV$33-Sheep!$R$351-Sheep!$N$250                                )&lt;=0),"WeanStd","")
&amp;                   IF(AND((EV$33-Sheep!$R$352-Sheep!$N$250                                )&gt;(EV$33-EW$33),(EV$33-Sheep!$R$352-Sheep!$N$250                                )&lt;=0),"WeanAlt1","")
&amp;                   IF(AND((EV$33-Sheep!$R$353-Sheep!$N$250                                )&gt;(EV$33-EW$33),(EV$33-Sheep!$R$353-Sheep!$N$250                                )&lt;=0),"WeanAlt2","")
&amp;IFERROR(IF(AND((EV$33-EV41                                                                                     )&gt;(EV$33-EW$33),(EV$33-EV41                                                                                     )&lt;=0),"Join-"    &amp;EV40,""),"")
&amp;IFERROR(IF(AND((EV$33-EV41-INDEX(Sheep!$V$358:$V$365,EV40,1))&gt;(EV$33-EW$33),(EV$33-EV41-INDEX(Sheep!$V$358:$V$365,EV40,1))&lt;=0),"Scan-"  &amp;EV40,""),"")
&amp;IFERROR(IF(AND((EV$33-EV41-150                                                                            )&gt;(EV$33-EW$33),(EV$33-EV41-150                                                                             )&lt;=0),"Birth-" &amp;EV40,""),"")
&amp;IFERROR(IF(AND((EV$33-EV41-150-Sheep!$R$351                                           )&gt;(EV$33-EW$33),(EV$33-EV41-150-Sheep!$R$351                                            )&lt;=0),"Wean-"&amp;EV40,""),"")
&amp;IFERROR(IF(AND((EV$33-EV41-150-Sheep!$R$352                                           )&gt;(EV$33-EW$33),(EV$33-EV41-150-Sheep!$R$352                                            )&lt;=0),"Alt1-"   &amp;EV40,""),"")
&amp;IFERROR(IF(AND((EV$33-EV41-150-Sheep!$R$353                                           )&gt;(EV$33-EW$33),(EV$33-EV41-150-Sheep!$R$353                                            )&lt;=0),"Alt2-"   &amp;EV40,""),"")</f>
        <v/>
      </c>
      <c r="EW42" s="274" t="str">
        <f xml:space="preserve">                    IF(AND((EW$33                                  -Sheep!$N$250                               )&gt;(EW$33-EX$33),(EW$33                                  -Sheep!$N$250                                )&lt;=0),"Born","")
&amp;                   IF(AND((EW$33-Sheep!$R$351-Sheep!$N$250                                )&gt;(EW$33-EX$33),(EW$33-Sheep!$R$351-Sheep!$N$250                                )&lt;=0),"WeanStd","")
&amp;                   IF(AND((EW$33-Sheep!$R$352-Sheep!$N$250                                )&gt;(EW$33-EX$33),(EW$33-Sheep!$R$352-Sheep!$N$250                                )&lt;=0),"WeanAlt1","")
&amp;                   IF(AND((EW$33-Sheep!$R$353-Sheep!$N$250                                )&gt;(EW$33-EX$33),(EW$33-Sheep!$R$353-Sheep!$N$250                                )&lt;=0),"WeanAlt2","")
&amp;IFERROR(IF(AND((EW$33-EW41                                                                                     )&gt;(EW$33-EX$33),(EW$33-EW41                                                                                     )&lt;=0),"Join-"    &amp;EW40,""),"")
&amp;IFERROR(IF(AND((EW$33-EW41-INDEX(Sheep!$V$358:$V$365,EW40,1))&gt;(EW$33-EX$33),(EW$33-EW41-INDEX(Sheep!$V$358:$V$365,EW40,1))&lt;=0),"Scan-"  &amp;EW40,""),"")
&amp;IFERROR(IF(AND((EW$33-EW41-150                                                                            )&gt;(EW$33-EX$33),(EW$33-EW41-150                                                                             )&lt;=0),"Birth-" &amp;EW40,""),"")
&amp;IFERROR(IF(AND((EW$33-EW41-150-Sheep!$R$351                                           )&gt;(EW$33-EX$33),(EW$33-EW41-150-Sheep!$R$351                                            )&lt;=0),"Wean-"&amp;EW40,""),"")
&amp;IFERROR(IF(AND((EW$33-EW41-150-Sheep!$R$352                                           )&gt;(EW$33-EX$33),(EW$33-EW41-150-Sheep!$R$352                                            )&lt;=0),"Alt1-"   &amp;EW40,""),"")
&amp;IFERROR(IF(AND((EW$33-EW41-150-Sheep!$R$353                                           )&gt;(EW$33-EX$33),(EW$33-EW41-150-Sheep!$R$353                                            )&lt;=0),"Alt2-"   &amp;EW40,""),"")</f>
        <v/>
      </c>
      <c r="EX42" s="274" t="str">
        <f xml:space="preserve">                    IF(AND((EX$33                                  -Sheep!$N$250                               )&gt;(EX$33-EY$33),(EX$33                                  -Sheep!$N$250                                )&lt;=0),"Born","")
&amp;                   IF(AND((EX$33-Sheep!$R$351-Sheep!$N$250                                )&gt;(EX$33-EY$33),(EX$33-Sheep!$R$351-Sheep!$N$250                                )&lt;=0),"WeanStd","")
&amp;                   IF(AND((EX$33-Sheep!$R$352-Sheep!$N$250                                )&gt;(EX$33-EY$33),(EX$33-Sheep!$R$352-Sheep!$N$250                                )&lt;=0),"WeanAlt1","")
&amp;                   IF(AND((EX$33-Sheep!$R$353-Sheep!$N$250                                )&gt;(EX$33-EY$33),(EX$33-Sheep!$R$353-Sheep!$N$250                                )&lt;=0),"WeanAlt2","")
&amp;IFERROR(IF(AND((EX$33-EX41                                                                                     )&gt;(EX$33-EY$33),(EX$33-EX41                                                                                     )&lt;=0),"Join-"    &amp;EX40,""),"")
&amp;IFERROR(IF(AND((EX$33-EX41-INDEX(Sheep!$V$358:$V$365,EX40,1))&gt;(EX$33-EY$33),(EX$33-EX41-INDEX(Sheep!$V$358:$V$365,EX40,1))&lt;=0),"Scan-"  &amp;EX40,""),"")
&amp;IFERROR(IF(AND((EX$33-EX41-150                                                                            )&gt;(EX$33-EY$33),(EX$33-EX41-150                                                                             )&lt;=0),"Birth-" &amp;EX40,""),"")
&amp;IFERROR(IF(AND((EX$33-EX41-150-Sheep!$R$351                                           )&gt;(EX$33-EY$33),(EX$33-EX41-150-Sheep!$R$351                                            )&lt;=0),"Wean-"&amp;EX40,""),"")
&amp;IFERROR(IF(AND((EX$33-EX41-150-Sheep!$R$352                                           )&gt;(EX$33-EY$33),(EX$33-EX41-150-Sheep!$R$352                                            )&lt;=0),"Alt1-"   &amp;EX40,""),"")
&amp;IFERROR(IF(AND((EX$33-EX41-150-Sheep!$R$353                                           )&gt;(EX$33-EY$33),(EX$33-EX41-150-Sheep!$R$353                                            )&lt;=0),"Alt2-"   &amp;EX40,""),"")</f>
        <v/>
      </c>
      <c r="EY42" s="274" t="str">
        <f xml:space="preserve">                    IF(AND((EY$33                                  -Sheep!$N$250                               )&gt;(EY$33-EZ$33),(EY$33                                  -Sheep!$N$250                                )&lt;=0),"Born","")
&amp;                   IF(AND((EY$33-Sheep!$R$351-Sheep!$N$250                                )&gt;(EY$33-EZ$33),(EY$33-Sheep!$R$351-Sheep!$N$250                                )&lt;=0),"WeanStd","")
&amp;                   IF(AND((EY$33-Sheep!$R$352-Sheep!$N$250                                )&gt;(EY$33-EZ$33),(EY$33-Sheep!$R$352-Sheep!$N$250                                )&lt;=0),"WeanAlt1","")
&amp;                   IF(AND((EY$33-Sheep!$R$353-Sheep!$N$250                                )&gt;(EY$33-EZ$33),(EY$33-Sheep!$R$353-Sheep!$N$250                                )&lt;=0),"WeanAlt2","")
&amp;IFERROR(IF(AND((EY$33-EY41                                                                                     )&gt;(EY$33-EZ$33),(EY$33-EY41                                                                                     )&lt;=0),"Join-"    &amp;EY40,""),"")
&amp;IFERROR(IF(AND((EY$33-EY41-INDEX(Sheep!$V$358:$V$365,EY40,1))&gt;(EY$33-EZ$33),(EY$33-EY41-INDEX(Sheep!$V$358:$V$365,EY40,1))&lt;=0),"Scan-"  &amp;EY40,""),"")
&amp;IFERROR(IF(AND((EY$33-EY41-150                                                                            )&gt;(EY$33-EZ$33),(EY$33-EY41-150                                                                             )&lt;=0),"Birth-" &amp;EY40,""),"")
&amp;IFERROR(IF(AND((EY$33-EY41-150-Sheep!$R$351                                           )&gt;(EY$33-EZ$33),(EY$33-EY41-150-Sheep!$R$351                                            )&lt;=0),"Wean-"&amp;EY40,""),"")
&amp;IFERROR(IF(AND((EY$33-EY41-150-Sheep!$R$352                                           )&gt;(EY$33-EZ$33),(EY$33-EY41-150-Sheep!$R$352                                            )&lt;=0),"Alt1-"   &amp;EY40,""),"")
&amp;IFERROR(IF(AND((EY$33-EY41-150-Sheep!$R$353                                           )&gt;(EY$33-EZ$33),(EY$33-EY41-150-Sheep!$R$353                                            )&lt;=0),"Alt2-"   &amp;EY40,""),"")</f>
        <v/>
      </c>
      <c r="EZ42" s="274" t="str">
        <f xml:space="preserve">                    IF(AND((EZ$33                                  -Sheep!$N$250                               )&gt;(EZ$33-FA$33),(EZ$33                                  -Sheep!$N$250                                )&lt;=0),"Born","")
&amp;                   IF(AND((EZ$33-Sheep!$R$351-Sheep!$N$250                                )&gt;(EZ$33-FA$33),(EZ$33-Sheep!$R$351-Sheep!$N$250                                )&lt;=0),"WeanStd","")
&amp;                   IF(AND((EZ$33-Sheep!$R$352-Sheep!$N$250                                )&gt;(EZ$33-FA$33),(EZ$33-Sheep!$R$352-Sheep!$N$250                                )&lt;=0),"WeanAlt1","")
&amp;                   IF(AND((EZ$33-Sheep!$R$353-Sheep!$N$250                                )&gt;(EZ$33-FA$33),(EZ$33-Sheep!$R$353-Sheep!$N$250                                )&lt;=0),"WeanAlt2","")
&amp;IFERROR(IF(AND((EZ$33-EZ41                                                                                     )&gt;(EZ$33-FA$33),(EZ$33-EZ41                                                                                     )&lt;=0),"Join-"    &amp;EZ40,""),"")
&amp;IFERROR(IF(AND((EZ$33-EZ41-INDEX(Sheep!$V$358:$V$365,EZ40,1))&gt;(EZ$33-FA$33),(EZ$33-EZ41-INDEX(Sheep!$V$358:$V$365,EZ40,1))&lt;=0),"Scan-"  &amp;EZ40,""),"")
&amp;IFERROR(IF(AND((EZ$33-EZ41-150                                                                            )&gt;(EZ$33-FA$33),(EZ$33-EZ41-150                                                                             )&lt;=0),"Birth-" &amp;EZ40,""),"")
&amp;IFERROR(IF(AND((EZ$33-EZ41-150-Sheep!$R$351                                           )&gt;(EZ$33-FA$33),(EZ$33-EZ41-150-Sheep!$R$351                                            )&lt;=0),"Wean-"&amp;EZ40,""),"")
&amp;IFERROR(IF(AND((EZ$33-EZ41-150-Sheep!$R$352                                           )&gt;(EZ$33-FA$33),(EZ$33-EZ41-150-Sheep!$R$352                                            )&lt;=0),"Alt1-"   &amp;EZ40,""),"")
&amp;IFERROR(IF(AND((EZ$33-EZ41-150-Sheep!$R$353                                           )&gt;(EZ$33-FA$33),(EZ$33-EZ41-150-Sheep!$R$353                                            )&lt;=0),"Alt2-"   &amp;EZ40,""),"")</f>
        <v/>
      </c>
      <c r="FA42" s="274" t="str">
        <f xml:space="preserve">                    IF(AND((FA$33                                  -Sheep!$N$250                               )&gt;(FA$33-FB$33),(FA$33                                  -Sheep!$N$250                                )&lt;=0),"Born","")
&amp;                   IF(AND((FA$33-Sheep!$R$351-Sheep!$N$250                                )&gt;(FA$33-FB$33),(FA$33-Sheep!$R$351-Sheep!$N$250                                )&lt;=0),"WeanStd","")
&amp;                   IF(AND((FA$33-Sheep!$R$352-Sheep!$N$250                                )&gt;(FA$33-FB$33),(FA$33-Sheep!$R$352-Sheep!$N$250                                )&lt;=0),"WeanAlt1","")
&amp;                   IF(AND((FA$33-Sheep!$R$353-Sheep!$N$250                                )&gt;(FA$33-FB$33),(FA$33-Sheep!$R$353-Sheep!$N$250                                )&lt;=0),"WeanAlt2","")
&amp;IFERROR(IF(AND((FA$33-FA41                                                                                     )&gt;(FA$33-FB$33),(FA$33-FA41                                                                                     )&lt;=0),"Join-"    &amp;FA40,""),"")
&amp;IFERROR(IF(AND((FA$33-FA41-INDEX(Sheep!$V$358:$V$365,FA40,1))&gt;(FA$33-FB$33),(FA$33-FA41-INDEX(Sheep!$V$358:$V$365,FA40,1))&lt;=0),"Scan-"  &amp;FA40,""),"")
&amp;IFERROR(IF(AND((FA$33-FA41-150                                                                            )&gt;(FA$33-FB$33),(FA$33-FA41-150                                                                             )&lt;=0),"Birth-" &amp;FA40,""),"")
&amp;IFERROR(IF(AND((FA$33-FA41-150-Sheep!$R$351                                           )&gt;(FA$33-FB$33),(FA$33-FA41-150-Sheep!$R$351                                            )&lt;=0),"Wean-"&amp;FA40,""),"")
&amp;IFERROR(IF(AND((FA$33-FA41-150-Sheep!$R$352                                           )&gt;(FA$33-FB$33),(FA$33-FA41-150-Sheep!$R$352                                            )&lt;=0),"Alt1-"   &amp;FA40,""),"")
&amp;IFERROR(IF(AND((FA$33-FA41-150-Sheep!$R$353                                           )&gt;(FA$33-FB$33),(FA$33-FA41-150-Sheep!$R$353                                            )&lt;=0),"Alt2-"   &amp;FA40,""),"")</f>
        <v>Wean-2</v>
      </c>
      <c r="FB42" s="274" t="str">
        <f xml:space="preserve">                    IF(AND((FB$33                                  -Sheep!$N$250                               )&gt;(FB$33-FC$33),(FB$33                                  -Sheep!$N$250                                )&lt;=0),"Born","")
&amp;                   IF(AND((FB$33-Sheep!$R$351-Sheep!$N$250                                )&gt;(FB$33-FC$33),(FB$33-Sheep!$R$351-Sheep!$N$250                                )&lt;=0),"WeanStd","")
&amp;                   IF(AND((FB$33-Sheep!$R$352-Sheep!$N$250                                )&gt;(FB$33-FC$33),(FB$33-Sheep!$R$352-Sheep!$N$250                                )&lt;=0),"WeanAlt1","")
&amp;                   IF(AND((FB$33-Sheep!$R$353-Sheep!$N$250                                )&gt;(FB$33-FC$33),(FB$33-Sheep!$R$353-Sheep!$N$250                                )&lt;=0),"WeanAlt2","")
&amp;IFERROR(IF(AND((FB$33-FB41                                                                                     )&gt;(FB$33-FC$33),(FB$33-FB41                                                                                     )&lt;=0),"Join-"    &amp;FB40,""),"")
&amp;IFERROR(IF(AND((FB$33-FB41-INDEX(Sheep!$V$358:$V$365,FB40,1))&gt;(FB$33-FC$33),(FB$33-FB41-INDEX(Sheep!$V$358:$V$365,FB40,1))&lt;=0),"Scan-"  &amp;FB40,""),"")
&amp;IFERROR(IF(AND((FB$33-FB41-150                                                                            )&gt;(FB$33-FC$33),(FB$33-FB41-150                                                                             )&lt;=0),"Birth-" &amp;FB40,""),"")
&amp;IFERROR(IF(AND((FB$33-FB41-150-Sheep!$R$351                                           )&gt;(FB$33-FC$33),(FB$33-FB41-150-Sheep!$R$351                                            )&lt;=0),"Wean-"&amp;FB40,""),"")
&amp;IFERROR(IF(AND((FB$33-FB41-150-Sheep!$R$352                                           )&gt;(FB$33-FC$33),(FB$33-FB41-150-Sheep!$R$352                                            )&lt;=0),"Alt1-"   &amp;FB40,""),"")
&amp;IFERROR(IF(AND((FB$33-FB41-150-Sheep!$R$353                                           )&gt;(FB$33-FC$33),(FB$33-FB41-150-Sheep!$R$353                                            )&lt;=0),"Alt2-"   &amp;FB40,""),"")</f>
        <v/>
      </c>
      <c r="FC42" s="274" t="str">
        <f xml:space="preserve">                    IF(AND((FC$33                                  -Sheep!$N$250                               )&gt;(FC$33-FD$33),(FC$33                                  -Sheep!$N$250                                )&lt;=0),"Born","")
&amp;                   IF(AND((FC$33-Sheep!$R$351-Sheep!$N$250                                )&gt;(FC$33-FD$33),(FC$33-Sheep!$R$351-Sheep!$N$250                                )&lt;=0),"WeanStd","")
&amp;                   IF(AND((FC$33-Sheep!$R$352-Sheep!$N$250                                )&gt;(FC$33-FD$33),(FC$33-Sheep!$R$352-Sheep!$N$250                                )&lt;=0),"WeanAlt1","")
&amp;                   IF(AND((FC$33-Sheep!$R$353-Sheep!$N$250                                )&gt;(FC$33-FD$33),(FC$33-Sheep!$R$353-Sheep!$N$250                                )&lt;=0),"WeanAlt2","")
&amp;IFERROR(IF(AND((FC$33-FC41                                                                                     )&gt;(FC$33-FD$33),(FC$33-FC41                                                                                     )&lt;=0),"Join-"    &amp;FC40,""),"")
&amp;IFERROR(IF(AND((FC$33-FC41-INDEX(Sheep!$V$358:$V$365,FC40,1))&gt;(FC$33-FD$33),(FC$33-FC41-INDEX(Sheep!$V$358:$V$365,FC40,1))&lt;=0),"Scan-"  &amp;FC40,""),"")
&amp;IFERROR(IF(AND((FC$33-FC41-150                                                                            )&gt;(FC$33-FD$33),(FC$33-FC41-150                                                                             )&lt;=0),"Birth-" &amp;FC40,""),"")
&amp;IFERROR(IF(AND((FC$33-FC41-150-Sheep!$R$351                                           )&gt;(FC$33-FD$33),(FC$33-FC41-150-Sheep!$R$351                                            )&lt;=0),"Wean-"&amp;FC40,""),"")
&amp;IFERROR(IF(AND((FC$33-FC41-150-Sheep!$R$352                                           )&gt;(FC$33-FD$33),(FC$33-FC41-150-Sheep!$R$352                                            )&lt;=0),"Alt1-"   &amp;FC40,""),"")
&amp;IFERROR(IF(AND((FC$33-FC41-150-Sheep!$R$353                                           )&gt;(FC$33-FD$33),(FC$33-FC41-150-Sheep!$R$353                                            )&lt;=0),"Alt2-"   &amp;FC40,""),"")</f>
        <v/>
      </c>
      <c r="FD42" s="274" t="str">
        <f xml:space="preserve">                    IF(AND((FD$33                                  -Sheep!$N$250                               )&gt;(FD$33-FE$33),(FD$33                                  -Sheep!$N$250                                )&lt;=0),"Born","")
&amp;                   IF(AND((FD$33-Sheep!$R$351-Sheep!$N$250                                )&gt;(FD$33-FE$33),(FD$33-Sheep!$R$351-Sheep!$N$250                                )&lt;=0),"WeanStd","")
&amp;                   IF(AND((FD$33-Sheep!$R$352-Sheep!$N$250                                )&gt;(FD$33-FE$33),(FD$33-Sheep!$R$352-Sheep!$N$250                                )&lt;=0),"WeanAlt1","")
&amp;                   IF(AND((FD$33-Sheep!$R$353-Sheep!$N$250                                )&gt;(FD$33-FE$33),(FD$33-Sheep!$R$353-Sheep!$N$250                                )&lt;=0),"WeanAlt2","")
&amp;IFERROR(IF(AND((FD$33-FD41                                                                                     )&gt;(FD$33-FE$33),(FD$33-FD41                                                                                     )&lt;=0),"Join-"    &amp;FD40,""),"")
&amp;IFERROR(IF(AND((FD$33-FD41-INDEX(Sheep!$V$358:$V$365,FD40,1))&gt;(FD$33-FE$33),(FD$33-FD41-INDEX(Sheep!$V$358:$V$365,FD40,1))&lt;=0),"Scan-"  &amp;FD40,""),"")
&amp;IFERROR(IF(AND((FD$33-FD41-150                                                                            )&gt;(FD$33-FE$33),(FD$33-FD41-150                                                                             )&lt;=0),"Birth-" &amp;FD40,""),"")
&amp;IFERROR(IF(AND((FD$33-FD41-150-Sheep!$R$351                                           )&gt;(FD$33-FE$33),(FD$33-FD41-150-Sheep!$R$351                                            )&lt;=0),"Wean-"&amp;FD40,""),"")
&amp;IFERROR(IF(AND((FD$33-FD41-150-Sheep!$R$352                                           )&gt;(FD$33-FE$33),(FD$33-FD41-150-Sheep!$R$352                                            )&lt;=0),"Alt1-"   &amp;FD40,""),"")
&amp;IFERROR(IF(AND((FD$33-FD41-150-Sheep!$R$353                                           )&gt;(FD$33-FE$33),(FD$33-FD41-150-Sheep!$R$353                                            )&lt;=0),"Alt2-"   &amp;FD40,""),"")</f>
        <v/>
      </c>
      <c r="FE42" s="274" t="str">
        <f xml:space="preserve">                    IF(AND((FE$33                                  -Sheep!$N$250                               )&gt;(FE$33-FF$33),(FE$33                                  -Sheep!$N$250                                )&lt;=0),"Born","")
&amp;                   IF(AND((FE$33-Sheep!$R$351-Sheep!$N$250                                )&gt;(FE$33-FF$33),(FE$33-Sheep!$R$351-Sheep!$N$250                                )&lt;=0),"WeanStd","")
&amp;                   IF(AND((FE$33-Sheep!$R$352-Sheep!$N$250                                )&gt;(FE$33-FF$33),(FE$33-Sheep!$R$352-Sheep!$N$250                                )&lt;=0),"WeanAlt1","")
&amp;                   IF(AND((FE$33-Sheep!$R$353-Sheep!$N$250                                )&gt;(FE$33-FF$33),(FE$33-Sheep!$R$353-Sheep!$N$250                                )&lt;=0),"WeanAlt2","")
&amp;IFERROR(IF(AND((FE$33-FE41                                                                                     )&gt;(FE$33-FF$33),(FE$33-FE41                                                                                     )&lt;=0),"Join-"    &amp;FE40,""),"")
&amp;IFERROR(IF(AND((FE$33-FE41-INDEX(Sheep!$V$358:$V$365,FE40,1))&gt;(FE$33-FF$33),(FE$33-FE41-INDEX(Sheep!$V$358:$V$365,FE40,1))&lt;=0),"Scan-"  &amp;FE40,""),"")
&amp;IFERROR(IF(AND((FE$33-FE41-150                                                                            )&gt;(FE$33-FF$33),(FE$33-FE41-150                                                                             )&lt;=0),"Birth-" &amp;FE40,""),"")
&amp;IFERROR(IF(AND((FE$33-FE41-150-Sheep!$R$351                                           )&gt;(FE$33-FF$33),(FE$33-FE41-150-Sheep!$R$351                                            )&lt;=0),"Wean-"&amp;FE40,""),"")
&amp;IFERROR(IF(AND((FE$33-FE41-150-Sheep!$R$352                                           )&gt;(FE$33-FF$33),(FE$33-FE41-150-Sheep!$R$352                                            )&lt;=0),"Alt1-"   &amp;FE40,""),"")
&amp;IFERROR(IF(AND((FE$33-FE41-150-Sheep!$R$353                                           )&gt;(FE$33-FF$33),(FE$33-FE41-150-Sheep!$R$353                                            )&lt;=0),"Alt2-"   &amp;FE40,""),"")</f>
        <v>Alt1-2</v>
      </c>
      <c r="FF42" s="274" t="str">
        <f xml:space="preserve">                    IF(AND((FF$33                                  -Sheep!$N$250                               )&gt;(FF$33-FG$33),(FF$33                                  -Sheep!$N$250                                )&lt;=0),"Born","")
&amp;                   IF(AND((FF$33-Sheep!$R$351-Sheep!$N$250                                )&gt;(FF$33-FG$33),(FF$33-Sheep!$R$351-Sheep!$N$250                                )&lt;=0),"WeanStd","")
&amp;                   IF(AND((FF$33-Sheep!$R$352-Sheep!$N$250                                )&gt;(FF$33-FG$33),(FF$33-Sheep!$R$352-Sheep!$N$250                                )&lt;=0),"WeanAlt1","")
&amp;                   IF(AND((FF$33-Sheep!$R$353-Sheep!$N$250                                )&gt;(FF$33-FG$33),(FF$33-Sheep!$R$353-Sheep!$N$250                                )&lt;=0),"WeanAlt2","")
&amp;IFERROR(IF(AND((FF$33-FF41                                                                                     )&gt;(FF$33-FG$33),(FF$33-FF41                                                                                     )&lt;=0),"Join-"    &amp;FF40,""),"")
&amp;IFERROR(IF(AND((FF$33-FF41-INDEX(Sheep!$V$358:$V$365,FF40,1))&gt;(FF$33-FG$33),(FF$33-FF41-INDEX(Sheep!$V$358:$V$365,FF40,1))&lt;=0),"Scan-"  &amp;FF40,""),"")
&amp;IFERROR(IF(AND((FF$33-FF41-150                                                                            )&gt;(FF$33-FG$33),(FF$33-FF41-150                                                                             )&lt;=0),"Birth-" &amp;FF40,""),"")
&amp;IFERROR(IF(AND((FF$33-FF41-150-Sheep!$R$351                                           )&gt;(FF$33-FG$33),(FF$33-FF41-150-Sheep!$R$351                                            )&lt;=0),"Wean-"&amp;FF40,""),"")
&amp;IFERROR(IF(AND((FF$33-FF41-150-Sheep!$R$352                                           )&gt;(FF$33-FG$33),(FF$33-FF41-150-Sheep!$R$352                                            )&lt;=0),"Alt1-"   &amp;FF40,""),"")
&amp;IFERROR(IF(AND((FF$33-FF41-150-Sheep!$R$353                                           )&gt;(FF$33-FG$33),(FF$33-FF41-150-Sheep!$R$353                                            )&lt;=0),"Alt2-"   &amp;FF40,""),"")</f>
        <v/>
      </c>
      <c r="FG42" s="274" t="str">
        <f xml:space="preserve">                    IF(AND((FG$33                                  -Sheep!$N$250                               )&gt;(FG$33-FH$33),(FG$33                                  -Sheep!$N$250                                )&lt;=0),"Born","")
&amp;                   IF(AND((FG$33-Sheep!$R$351-Sheep!$N$250                                )&gt;(FG$33-FH$33),(FG$33-Sheep!$R$351-Sheep!$N$250                                )&lt;=0),"WeanStd","")
&amp;                   IF(AND((FG$33-Sheep!$R$352-Sheep!$N$250                                )&gt;(FG$33-FH$33),(FG$33-Sheep!$R$352-Sheep!$N$250                                )&lt;=0),"WeanAlt1","")
&amp;                   IF(AND((FG$33-Sheep!$R$353-Sheep!$N$250                                )&gt;(FG$33-FH$33),(FG$33-Sheep!$R$353-Sheep!$N$250                                )&lt;=0),"WeanAlt2","")
&amp;IFERROR(IF(AND((FG$33-FG41                                                                                     )&gt;(FG$33-FH$33),(FG$33-FG41                                                                                     )&lt;=0),"Join-"    &amp;FG40,""),"")
&amp;IFERROR(IF(AND((FG$33-FG41-INDEX(Sheep!$V$358:$V$365,FG40,1))&gt;(FG$33-FH$33),(FG$33-FG41-INDEX(Sheep!$V$358:$V$365,FG40,1))&lt;=0),"Scan-"  &amp;FG40,""),"")
&amp;IFERROR(IF(AND((FG$33-FG41-150                                                                            )&gt;(FG$33-FH$33),(FG$33-FG41-150                                                                             )&lt;=0),"Birth-" &amp;FG40,""),"")
&amp;IFERROR(IF(AND((FG$33-FG41-150-Sheep!$R$351                                           )&gt;(FG$33-FH$33),(FG$33-FG41-150-Sheep!$R$351                                            )&lt;=0),"Wean-"&amp;FG40,""),"")
&amp;IFERROR(IF(AND((FG$33-FG41-150-Sheep!$R$352                                           )&gt;(FG$33-FH$33),(FG$33-FG41-150-Sheep!$R$352                                            )&lt;=0),"Alt1-"   &amp;FG40,""),"")
&amp;IFERROR(IF(AND((FG$33-FG41-150-Sheep!$R$353                                           )&gt;(FG$33-FH$33),(FG$33-FG41-150-Sheep!$R$353                                            )&lt;=0),"Alt2-"   &amp;FG40,""),"")</f>
        <v/>
      </c>
      <c r="FH42" s="274" t="str">
        <f xml:space="preserve">                    IF(AND((FH$33                                  -Sheep!$N$250                               )&gt;(FH$33-FI$33),(FH$33                                  -Sheep!$N$250                                )&lt;=0),"Born","")
&amp;                   IF(AND((FH$33-Sheep!$R$351-Sheep!$N$250                                )&gt;(FH$33-FI$33),(FH$33-Sheep!$R$351-Sheep!$N$250                                )&lt;=0),"WeanStd","")
&amp;                   IF(AND((FH$33-Sheep!$R$352-Sheep!$N$250                                )&gt;(FH$33-FI$33),(FH$33-Sheep!$R$352-Sheep!$N$250                                )&lt;=0),"WeanAlt1","")
&amp;                   IF(AND((FH$33-Sheep!$R$353-Sheep!$N$250                                )&gt;(FH$33-FI$33),(FH$33-Sheep!$R$353-Sheep!$N$250                                )&lt;=0),"WeanAlt2","")
&amp;IFERROR(IF(AND((FH$33-FH41                                                                                     )&gt;(FH$33-FI$33),(FH$33-FH41                                                                                     )&lt;=0),"Join-"    &amp;FH40,""),"")
&amp;IFERROR(IF(AND((FH$33-FH41-INDEX(Sheep!$V$358:$V$365,FH40,1))&gt;(FH$33-FI$33),(FH$33-FH41-INDEX(Sheep!$V$358:$V$365,FH40,1))&lt;=0),"Scan-"  &amp;FH40,""),"")
&amp;IFERROR(IF(AND((FH$33-FH41-150                                                                            )&gt;(FH$33-FI$33),(FH$33-FH41-150                                                                             )&lt;=0),"Birth-" &amp;FH40,""),"")
&amp;IFERROR(IF(AND((FH$33-FH41-150-Sheep!$R$351                                           )&gt;(FH$33-FI$33),(FH$33-FH41-150-Sheep!$R$351                                            )&lt;=0),"Wean-"&amp;FH40,""),"")
&amp;IFERROR(IF(AND((FH$33-FH41-150-Sheep!$R$352                                           )&gt;(FH$33-FI$33),(FH$33-FH41-150-Sheep!$R$352                                            )&lt;=0),"Alt1-"   &amp;FH40,""),"")
&amp;IFERROR(IF(AND((FH$33-FH41-150-Sheep!$R$353                                           )&gt;(FH$33-FI$33),(FH$33-FH41-150-Sheep!$R$353                                            )&lt;=0),"Alt2-"   &amp;FH40,""),"")</f>
        <v/>
      </c>
      <c r="FI42" s="274" t="str">
        <f xml:space="preserve">                    IF(AND((FI$33                                  -Sheep!$N$250                               )&gt;(FI$33-FJ$33),(FI$33                                  -Sheep!$N$250                                )&lt;=0),"Born","")
&amp;                   IF(AND((FI$33-Sheep!$R$351-Sheep!$N$250                                )&gt;(FI$33-FJ$33),(FI$33-Sheep!$R$351-Sheep!$N$250                                )&lt;=0),"WeanStd","")
&amp;                   IF(AND((FI$33-Sheep!$R$352-Sheep!$N$250                                )&gt;(FI$33-FJ$33),(FI$33-Sheep!$R$352-Sheep!$N$250                                )&lt;=0),"WeanAlt1","")
&amp;                   IF(AND((FI$33-Sheep!$R$353-Sheep!$N$250                                )&gt;(FI$33-FJ$33),(FI$33-Sheep!$R$353-Sheep!$N$250                                )&lt;=0),"WeanAlt2","")
&amp;IFERROR(IF(AND((FI$33-FI41                                                                                     )&gt;(FI$33-FJ$33),(FI$33-FI41                                                                                     )&lt;=0),"Join-"    &amp;FI40,""),"")
&amp;IFERROR(IF(AND((FI$33-FI41-INDEX(Sheep!$V$358:$V$365,FI40,1))&gt;(FI$33-FJ$33),(FI$33-FI41-INDEX(Sheep!$V$358:$V$365,FI40,1))&lt;=0),"Scan-"  &amp;FI40,""),"")
&amp;IFERROR(IF(AND((FI$33-FI41-150                                                                            )&gt;(FI$33-FJ$33),(FI$33-FI41-150                                                                             )&lt;=0),"Birth-" &amp;FI40,""),"")
&amp;IFERROR(IF(AND((FI$33-FI41-150-Sheep!$R$351                                           )&gt;(FI$33-FJ$33),(FI$33-FI41-150-Sheep!$R$351                                            )&lt;=0),"Wean-"&amp;FI40,""),"")
&amp;IFERROR(IF(AND((FI$33-FI41-150-Sheep!$R$352                                           )&gt;(FI$33-FJ$33),(FI$33-FI41-150-Sheep!$R$352                                            )&lt;=0),"Alt1-"   &amp;FI40,""),"")
&amp;IFERROR(IF(AND((FI$33-FI41-150-Sheep!$R$353                                           )&gt;(FI$33-FJ$33),(FI$33-FI41-150-Sheep!$R$353                                            )&lt;=0),"Alt2-"   &amp;FI40,""),"")</f>
        <v>Alt2-2</v>
      </c>
      <c r="FJ42" s="274" t="str">
        <f xml:space="preserve">                    IF(AND((FJ$33                                  -Sheep!$N$250                               )&gt;(FJ$33-FK$33),(FJ$33                                  -Sheep!$N$250                                )&lt;=0),"Born","")
&amp;                   IF(AND((FJ$33-Sheep!$R$351-Sheep!$N$250                                )&gt;(FJ$33-FK$33),(FJ$33-Sheep!$R$351-Sheep!$N$250                                )&lt;=0),"WeanStd","")
&amp;                   IF(AND((FJ$33-Sheep!$R$352-Sheep!$N$250                                )&gt;(FJ$33-FK$33),(FJ$33-Sheep!$R$352-Sheep!$N$250                                )&lt;=0),"WeanAlt1","")
&amp;                   IF(AND((FJ$33-Sheep!$R$353-Sheep!$N$250                                )&gt;(FJ$33-FK$33),(FJ$33-Sheep!$R$353-Sheep!$N$250                                )&lt;=0),"WeanAlt2","")
&amp;IFERROR(IF(AND((FJ$33-FJ41                                                                                     )&gt;(FJ$33-FK$33),(FJ$33-FJ41                                                                                     )&lt;=0),"Join-"    &amp;FJ40,""),"")
&amp;IFERROR(IF(AND((FJ$33-FJ41-INDEX(Sheep!$V$358:$V$365,FJ40,1))&gt;(FJ$33-FK$33),(FJ$33-FJ41-INDEX(Sheep!$V$358:$V$365,FJ40,1))&lt;=0),"Scan-"  &amp;FJ40,""),"")
&amp;IFERROR(IF(AND((FJ$33-FJ41-150                                                                            )&gt;(FJ$33-FK$33),(FJ$33-FJ41-150                                                                             )&lt;=0),"Birth-" &amp;FJ40,""),"")
&amp;IFERROR(IF(AND((FJ$33-FJ41-150-Sheep!$R$351                                           )&gt;(FJ$33-FK$33),(FJ$33-FJ41-150-Sheep!$R$351                                            )&lt;=0),"Wean-"&amp;FJ40,""),"")
&amp;IFERROR(IF(AND((FJ$33-FJ41-150-Sheep!$R$352                                           )&gt;(FJ$33-FK$33),(FJ$33-FJ41-150-Sheep!$R$352                                            )&lt;=0),"Alt1-"   &amp;FJ40,""),"")
&amp;IFERROR(IF(AND((FJ$33-FJ41-150-Sheep!$R$353                                           )&gt;(FJ$33-FK$33),(FJ$33-FJ41-150-Sheep!$R$353                                            )&lt;=0),"Alt2-"   &amp;FJ40,""),"")</f>
        <v/>
      </c>
      <c r="FK42" s="274" t="str">
        <f xml:space="preserve">                    IF(AND((FK$33                                  -Sheep!$N$250                               )&gt;(FK$33-FL$33),(FK$33                                  -Sheep!$N$250                                )&lt;=0),"Born","")
&amp;                   IF(AND((FK$33-Sheep!$R$351-Sheep!$N$250                                )&gt;(FK$33-FL$33),(FK$33-Sheep!$R$351-Sheep!$N$250                                )&lt;=0),"WeanStd","")
&amp;                   IF(AND((FK$33-Sheep!$R$352-Sheep!$N$250                                )&gt;(FK$33-FL$33),(FK$33-Sheep!$R$352-Sheep!$N$250                                )&lt;=0),"WeanAlt1","")
&amp;                   IF(AND((FK$33-Sheep!$R$353-Sheep!$N$250                                )&gt;(FK$33-FL$33),(FK$33-Sheep!$R$353-Sheep!$N$250                                )&lt;=0),"WeanAlt2","")
&amp;IFERROR(IF(AND((FK$33-FK41                                                                                     )&gt;(FK$33-FL$33),(FK$33-FK41                                                                                     )&lt;=0),"Join-"    &amp;FK40,""),"")
&amp;IFERROR(IF(AND((FK$33-FK41-INDEX(Sheep!$V$358:$V$365,FK40,1))&gt;(FK$33-FL$33),(FK$33-FK41-INDEX(Sheep!$V$358:$V$365,FK40,1))&lt;=0),"Scan-"  &amp;FK40,""),"")
&amp;IFERROR(IF(AND((FK$33-FK41-150                                                                            )&gt;(FK$33-FL$33),(FK$33-FK41-150                                                                             )&lt;=0),"Birth-" &amp;FK40,""),"")
&amp;IFERROR(IF(AND((FK$33-FK41-150-Sheep!$R$351                                           )&gt;(FK$33-FL$33),(FK$33-FK41-150-Sheep!$R$351                                            )&lt;=0),"Wean-"&amp;FK40,""),"")
&amp;IFERROR(IF(AND((FK$33-FK41-150-Sheep!$R$352                                           )&gt;(FK$33-FL$33),(FK$33-FK41-150-Sheep!$R$352                                            )&lt;=0),"Alt1-"   &amp;FK40,""),"")
&amp;IFERROR(IF(AND((FK$33-FK41-150-Sheep!$R$353                                           )&gt;(FK$33-FL$33),(FK$33-FK41-150-Sheep!$R$353                                            )&lt;=0),"Alt2-"   &amp;FK40,""),"")</f>
        <v/>
      </c>
      <c r="FL42" s="274" t="str">
        <f xml:space="preserve">                    IF(AND((FL$33                                  -Sheep!$N$250                               )&gt;(FL$33-FM$33),(FL$33                                  -Sheep!$N$250                                )&lt;=0),"Born","")
&amp;                   IF(AND((FL$33-Sheep!$R$351-Sheep!$N$250                                )&gt;(FL$33-FM$33),(FL$33-Sheep!$R$351-Sheep!$N$250                                )&lt;=0),"WeanStd","")
&amp;                   IF(AND((FL$33-Sheep!$R$352-Sheep!$N$250                                )&gt;(FL$33-FM$33),(FL$33-Sheep!$R$352-Sheep!$N$250                                )&lt;=0),"WeanAlt1","")
&amp;                   IF(AND((FL$33-Sheep!$R$353-Sheep!$N$250                                )&gt;(FL$33-FM$33),(FL$33-Sheep!$R$353-Sheep!$N$250                                )&lt;=0),"WeanAlt2","")
&amp;IFERROR(IF(AND((FL$33-FL41                                                                                     )&gt;(FL$33-FM$33),(FL$33-FL41                                                                                     )&lt;=0),"Join-"    &amp;FL40,""),"")
&amp;IFERROR(IF(AND((FL$33-FL41-INDEX(Sheep!$V$358:$V$365,FL40,1))&gt;(FL$33-FM$33),(FL$33-FL41-INDEX(Sheep!$V$358:$V$365,FL40,1))&lt;=0),"Scan-"  &amp;FL40,""),"")
&amp;IFERROR(IF(AND((FL$33-FL41-150                                                                            )&gt;(FL$33-FM$33),(FL$33-FL41-150                                                                             )&lt;=0),"Birth-" &amp;FL40,""),"")
&amp;IFERROR(IF(AND((FL$33-FL41-150-Sheep!$R$351                                           )&gt;(FL$33-FM$33),(FL$33-FL41-150-Sheep!$R$351                                            )&lt;=0),"Wean-"&amp;FL40,""),"")
&amp;IFERROR(IF(AND((FL$33-FL41-150-Sheep!$R$352                                           )&gt;(FL$33-FM$33),(FL$33-FL41-150-Sheep!$R$352                                            )&lt;=0),"Alt1-"   &amp;FL40,""),"")
&amp;IFERROR(IF(AND((FL$33-FL41-150-Sheep!$R$353                                           )&gt;(FL$33-FM$33),(FL$33-FL41-150-Sheep!$R$353                                            )&lt;=0),"Alt2-"   &amp;FL40,""),"")</f>
        <v/>
      </c>
      <c r="FM42" s="274" t="str">
        <f xml:space="preserve">                    IF(AND((FM$33                                  -Sheep!$N$250                               )&gt;(FM$33-FN$33),(FM$33                                  -Sheep!$N$250                                )&lt;=0),"Born","")
&amp;                   IF(AND((FM$33-Sheep!$R$351-Sheep!$N$250                                )&gt;(FM$33-FN$33),(FM$33-Sheep!$R$351-Sheep!$N$250                                )&lt;=0),"WeanStd","")
&amp;                   IF(AND((FM$33-Sheep!$R$352-Sheep!$N$250                                )&gt;(FM$33-FN$33),(FM$33-Sheep!$R$352-Sheep!$N$250                                )&lt;=0),"WeanAlt1","")
&amp;                   IF(AND((FM$33-Sheep!$R$353-Sheep!$N$250                                )&gt;(FM$33-FN$33),(FM$33-Sheep!$R$353-Sheep!$N$250                                )&lt;=0),"WeanAlt2","")
&amp;IFERROR(IF(AND((FM$33-FM41                                                                                     )&gt;(FM$33-FN$33),(FM$33-FM41                                                                                     )&lt;=0),"Join-"    &amp;FM40,""),"")
&amp;IFERROR(IF(AND((FM$33-FM41-INDEX(Sheep!$V$358:$V$365,FM40,1))&gt;(FM$33-FN$33),(FM$33-FM41-INDEX(Sheep!$V$358:$V$365,FM40,1))&lt;=0),"Scan-"  &amp;FM40,""),"")
&amp;IFERROR(IF(AND((FM$33-FM41-150                                                                            )&gt;(FM$33-FN$33),(FM$33-FM41-150                                                                             )&lt;=0),"Birth-" &amp;FM40,""),"")
&amp;IFERROR(IF(AND((FM$33-FM41-150-Sheep!$R$351                                           )&gt;(FM$33-FN$33),(FM$33-FM41-150-Sheep!$R$351                                            )&lt;=0),"Wean-"&amp;FM40,""),"")
&amp;IFERROR(IF(AND((FM$33-FM41-150-Sheep!$R$352                                           )&gt;(FM$33-FN$33),(FM$33-FM41-150-Sheep!$R$352                                            )&lt;=0),"Alt1-"   &amp;FM40,""),"")
&amp;IFERROR(IF(AND((FM$33-FM41-150-Sheep!$R$353                                           )&gt;(FM$33-FN$33),(FM$33-FM41-150-Sheep!$R$353                                            )&lt;=0),"Alt2-"   &amp;FM40,""),"")</f>
        <v/>
      </c>
      <c r="FN42" s="274" t="str">
        <f xml:space="preserve">                    IF(AND((FN$33                                  -Sheep!$N$250                               )&gt;(FN$33-FO$33),(FN$33                                  -Sheep!$N$250                                )&lt;=0),"Born","")
&amp;                   IF(AND((FN$33-Sheep!$R$351-Sheep!$N$250                                )&gt;(FN$33-FO$33),(FN$33-Sheep!$R$351-Sheep!$N$250                                )&lt;=0),"WeanStd","")
&amp;                   IF(AND((FN$33-Sheep!$R$352-Sheep!$N$250                                )&gt;(FN$33-FO$33),(FN$33-Sheep!$R$352-Sheep!$N$250                                )&lt;=0),"WeanAlt1","")
&amp;                   IF(AND((FN$33-Sheep!$R$353-Sheep!$N$250                                )&gt;(FN$33-FO$33),(FN$33-Sheep!$R$353-Sheep!$N$250                                )&lt;=0),"WeanAlt2","")
&amp;IFERROR(IF(AND((FN$33-FN41                                                                                     )&gt;(FN$33-FO$33),(FN$33-FN41                                                                                     )&lt;=0),"Join-"    &amp;FN40,""),"")
&amp;IFERROR(IF(AND((FN$33-FN41-INDEX(Sheep!$V$358:$V$365,FN40,1))&gt;(FN$33-FO$33),(FN$33-FN41-INDEX(Sheep!$V$358:$V$365,FN40,1))&lt;=0),"Scan-"  &amp;FN40,""),"")
&amp;IFERROR(IF(AND((FN$33-FN41-150                                                                            )&gt;(FN$33-FO$33),(FN$33-FN41-150                                                                             )&lt;=0),"Birth-" &amp;FN40,""),"")
&amp;IFERROR(IF(AND((FN$33-FN41-150-Sheep!$R$351                                           )&gt;(FN$33-FO$33),(FN$33-FN41-150-Sheep!$R$351                                            )&lt;=0),"Wean-"&amp;FN40,""),"")
&amp;IFERROR(IF(AND((FN$33-FN41-150-Sheep!$R$352                                           )&gt;(FN$33-FO$33),(FN$33-FN41-150-Sheep!$R$352                                            )&lt;=0),"Alt1-"   &amp;FN40,""),"")
&amp;IFERROR(IF(AND((FN$33-FN41-150-Sheep!$R$353                                           )&gt;(FN$33-FO$33),(FN$33-FN41-150-Sheep!$R$353                                            )&lt;=0),"Alt2-"   &amp;FN40,""),"")</f>
        <v/>
      </c>
      <c r="FO42" s="274" t="str">
        <f xml:space="preserve">                    IF(AND((FO$33                                  -Sheep!$N$250                               )&gt;(FO$33-FP$33),(FO$33                                  -Sheep!$N$250                                )&lt;=0),"Born","")
&amp;                   IF(AND((FO$33-Sheep!$R$351-Sheep!$N$250                                )&gt;(FO$33-FP$33),(FO$33-Sheep!$R$351-Sheep!$N$250                                )&lt;=0),"WeanStd","")
&amp;                   IF(AND((FO$33-Sheep!$R$352-Sheep!$N$250                                )&gt;(FO$33-FP$33),(FO$33-Sheep!$R$352-Sheep!$N$250                                )&lt;=0),"WeanAlt1","")
&amp;                   IF(AND((FO$33-Sheep!$R$353-Sheep!$N$250                                )&gt;(FO$33-FP$33),(FO$33-Sheep!$R$353-Sheep!$N$250                                )&lt;=0),"WeanAlt2","")
&amp;IFERROR(IF(AND((FO$33-FO41                                                                                     )&gt;(FO$33-FP$33),(FO$33-FO41                                                                                     )&lt;=0),"Join-"    &amp;FO40,""),"")
&amp;IFERROR(IF(AND((FO$33-FO41-INDEX(Sheep!$V$358:$V$365,FO40,1))&gt;(FO$33-FP$33),(FO$33-FO41-INDEX(Sheep!$V$358:$V$365,FO40,1))&lt;=0),"Scan-"  &amp;FO40,""),"")
&amp;IFERROR(IF(AND((FO$33-FO41-150                                                                            )&gt;(FO$33-FP$33),(FO$33-FO41-150                                                                             )&lt;=0),"Birth-" &amp;FO40,""),"")
&amp;IFERROR(IF(AND((FO$33-FO41-150-Sheep!$R$351                                           )&gt;(FO$33-FP$33),(FO$33-FO41-150-Sheep!$R$351                                            )&lt;=0),"Wean-"&amp;FO40,""),"")
&amp;IFERROR(IF(AND((FO$33-FO41-150-Sheep!$R$352                                           )&gt;(FO$33-FP$33),(FO$33-FO41-150-Sheep!$R$352                                            )&lt;=0),"Alt1-"   &amp;FO40,""),"")
&amp;IFERROR(IF(AND((FO$33-FO41-150-Sheep!$R$353                                           )&gt;(FO$33-FP$33),(FO$33-FO41-150-Sheep!$R$353                                            )&lt;=0),"Alt2-"   &amp;FO40,""),"")</f>
        <v/>
      </c>
      <c r="FP42" s="274" t="str">
        <f xml:space="preserve">                    IF(AND((FP$33                                  -Sheep!$N$250                               )&gt;(FP$33-FQ$33),(FP$33                                  -Sheep!$N$250                                )&lt;=0),"Born","")
&amp;                   IF(AND((FP$33-Sheep!$R$351-Sheep!$N$250                                )&gt;(FP$33-FQ$33),(FP$33-Sheep!$R$351-Sheep!$N$250                                )&lt;=0),"WeanStd","")
&amp;                   IF(AND((FP$33-Sheep!$R$352-Sheep!$N$250                                )&gt;(FP$33-FQ$33),(FP$33-Sheep!$R$352-Sheep!$N$250                                )&lt;=0),"WeanAlt1","")
&amp;                   IF(AND((FP$33-Sheep!$R$353-Sheep!$N$250                                )&gt;(FP$33-FQ$33),(FP$33-Sheep!$R$353-Sheep!$N$250                                )&lt;=0),"WeanAlt2","")
&amp;IFERROR(IF(AND((FP$33-FP41                                                                                     )&gt;(FP$33-FQ$33),(FP$33-FP41                                                                                     )&lt;=0),"Join-"    &amp;FP40,""),"")
&amp;IFERROR(IF(AND((FP$33-FP41-INDEX(Sheep!$V$358:$V$365,FP40,1))&gt;(FP$33-FQ$33),(FP$33-FP41-INDEX(Sheep!$V$358:$V$365,FP40,1))&lt;=0),"Scan-"  &amp;FP40,""),"")
&amp;IFERROR(IF(AND((FP$33-FP41-150                                                                            )&gt;(FP$33-FQ$33),(FP$33-FP41-150                                                                             )&lt;=0),"Birth-" &amp;FP40,""),"")
&amp;IFERROR(IF(AND((FP$33-FP41-150-Sheep!$R$351                                           )&gt;(FP$33-FQ$33),(FP$33-FP41-150-Sheep!$R$351                                            )&lt;=0),"Wean-"&amp;FP40,""),"")
&amp;IFERROR(IF(AND((FP$33-FP41-150-Sheep!$R$352                                           )&gt;(FP$33-FQ$33),(FP$33-FP41-150-Sheep!$R$352                                            )&lt;=0),"Alt1-"   &amp;FP40,""),"")
&amp;IFERROR(IF(AND((FP$33-FP41-150-Sheep!$R$353                                           )&gt;(FP$33-FQ$33),(FP$33-FP41-150-Sheep!$R$353                                            )&lt;=0),"Alt2-"   &amp;FP40,""),"")</f>
        <v/>
      </c>
      <c r="FQ42" s="274" t="str">
        <f xml:space="preserve">                    IF(AND((FQ$33                                  -Sheep!$N$250                               )&gt;(FQ$33-FR$33),(FQ$33                                  -Sheep!$N$250                                )&lt;=0),"Born","")
&amp;                   IF(AND((FQ$33-Sheep!$R$351-Sheep!$N$250                                )&gt;(FQ$33-FR$33),(FQ$33-Sheep!$R$351-Sheep!$N$250                                )&lt;=0),"WeanStd","")
&amp;                   IF(AND((FQ$33-Sheep!$R$352-Sheep!$N$250                                )&gt;(FQ$33-FR$33),(FQ$33-Sheep!$R$352-Sheep!$N$250                                )&lt;=0),"WeanAlt1","")
&amp;                   IF(AND((FQ$33-Sheep!$R$353-Sheep!$N$250                                )&gt;(FQ$33-FR$33),(FQ$33-Sheep!$R$353-Sheep!$N$250                                )&lt;=0),"WeanAlt2","")
&amp;IFERROR(IF(AND((FQ$33-FQ41                                                                                     )&gt;(FQ$33-FR$33),(FQ$33-FQ41                                                                                     )&lt;=0),"Join-"    &amp;FQ40,""),"")
&amp;IFERROR(IF(AND((FQ$33-FQ41-INDEX(Sheep!$V$358:$V$365,FQ40,1))&gt;(FQ$33-FR$33),(FQ$33-FQ41-INDEX(Sheep!$V$358:$V$365,FQ40,1))&lt;=0),"Scan-"  &amp;FQ40,""),"")
&amp;IFERROR(IF(AND((FQ$33-FQ41-150                                                                            )&gt;(FQ$33-FR$33),(FQ$33-FQ41-150                                                                             )&lt;=0),"Birth-" &amp;FQ40,""),"")
&amp;IFERROR(IF(AND((FQ$33-FQ41-150-Sheep!$R$351                                           )&gt;(FQ$33-FR$33),(FQ$33-FQ41-150-Sheep!$R$351                                            )&lt;=0),"Wean-"&amp;FQ40,""),"")
&amp;IFERROR(IF(AND((FQ$33-FQ41-150-Sheep!$R$352                                           )&gt;(FQ$33-FR$33),(FQ$33-FQ41-150-Sheep!$R$352                                            )&lt;=0),"Alt1-"   &amp;FQ40,""),"")
&amp;IFERROR(IF(AND((FQ$33-FQ41-150-Sheep!$R$353                                           )&gt;(FQ$33-FR$33),(FQ$33-FQ41-150-Sheep!$R$353                                            )&lt;=0),"Alt2-"   &amp;FQ40,""),"")</f>
        <v/>
      </c>
      <c r="FR42" s="274" t="str">
        <f xml:space="preserve">                    IF(AND((FR$33                                  -Sheep!$N$250                               )&gt;(FR$33-FS$33),(FR$33                                  -Sheep!$N$250                                )&lt;=0),"Born","")
&amp;                   IF(AND((FR$33-Sheep!$R$351-Sheep!$N$250                                )&gt;(FR$33-FS$33),(FR$33-Sheep!$R$351-Sheep!$N$250                                )&lt;=0),"WeanStd","")
&amp;                   IF(AND((FR$33-Sheep!$R$352-Sheep!$N$250                                )&gt;(FR$33-FS$33),(FR$33-Sheep!$R$352-Sheep!$N$250                                )&lt;=0),"WeanAlt1","")
&amp;                   IF(AND((FR$33-Sheep!$R$353-Sheep!$N$250                                )&gt;(FR$33-FS$33),(FR$33-Sheep!$R$353-Sheep!$N$250                                )&lt;=0),"WeanAlt2","")
&amp;IFERROR(IF(AND((FR$33-FR41                                                                                     )&gt;(FR$33-FS$33),(FR$33-FR41                                                                                     )&lt;=0),"Join-"    &amp;FR40,""),"")
&amp;IFERROR(IF(AND((FR$33-FR41-INDEX(Sheep!$V$358:$V$365,FR40,1))&gt;(FR$33-FS$33),(FR$33-FR41-INDEX(Sheep!$V$358:$V$365,FR40,1))&lt;=0),"Scan-"  &amp;FR40,""),"")
&amp;IFERROR(IF(AND((FR$33-FR41-150                                                                            )&gt;(FR$33-FS$33),(FR$33-FR41-150                                                                             )&lt;=0),"Birth-" &amp;FR40,""),"")
&amp;IFERROR(IF(AND((FR$33-FR41-150-Sheep!$R$351                                           )&gt;(FR$33-FS$33),(FR$33-FR41-150-Sheep!$R$351                                            )&lt;=0),"Wean-"&amp;FR40,""),"")
&amp;IFERROR(IF(AND((FR$33-FR41-150-Sheep!$R$352                                           )&gt;(FR$33-FS$33),(FR$33-FR41-150-Sheep!$R$352                                            )&lt;=0),"Alt1-"   &amp;FR40,""),"")
&amp;IFERROR(IF(AND((FR$33-FR41-150-Sheep!$R$353                                           )&gt;(FR$33-FS$33),(FR$33-FR41-150-Sheep!$R$353                                            )&lt;=0),"Alt2-"   &amp;FR40,""),"")</f>
        <v>Join-3</v>
      </c>
      <c r="FS42" s="274" t="str">
        <f xml:space="preserve">                    IF(AND((FS$33                                  -Sheep!$N$250                               )&gt;(FS$33-FT$33),(FS$33                                  -Sheep!$N$250                                )&lt;=0),"Born","")
&amp;                   IF(AND((FS$33-Sheep!$R$351-Sheep!$N$250                                )&gt;(FS$33-FT$33),(FS$33-Sheep!$R$351-Sheep!$N$250                                )&lt;=0),"WeanStd","")
&amp;                   IF(AND((FS$33-Sheep!$R$352-Sheep!$N$250                                )&gt;(FS$33-FT$33),(FS$33-Sheep!$R$352-Sheep!$N$250                                )&lt;=0),"WeanAlt1","")
&amp;                   IF(AND((FS$33-Sheep!$R$353-Sheep!$N$250                                )&gt;(FS$33-FT$33),(FS$33-Sheep!$R$353-Sheep!$N$250                                )&lt;=0),"WeanAlt2","")
&amp;IFERROR(IF(AND((FS$33-FS41                                                                                     )&gt;(FS$33-FT$33),(FS$33-FS41                                                                                     )&lt;=0),"Join-"    &amp;FS40,""),"")
&amp;IFERROR(IF(AND((FS$33-FS41-INDEX(Sheep!$V$358:$V$365,FS40,1))&gt;(FS$33-FT$33),(FS$33-FS41-INDEX(Sheep!$V$358:$V$365,FS40,1))&lt;=0),"Scan-"  &amp;FS40,""),"")
&amp;IFERROR(IF(AND((FS$33-FS41-150                                                                            )&gt;(FS$33-FT$33),(FS$33-FS41-150                                                                             )&lt;=0),"Birth-" &amp;FS40,""),"")
&amp;IFERROR(IF(AND((FS$33-FS41-150-Sheep!$R$351                                           )&gt;(FS$33-FT$33),(FS$33-FS41-150-Sheep!$R$351                                            )&lt;=0),"Wean-"&amp;FS40,""),"")
&amp;IFERROR(IF(AND((FS$33-FS41-150-Sheep!$R$352                                           )&gt;(FS$33-FT$33),(FS$33-FS41-150-Sheep!$R$352                                            )&lt;=0),"Alt1-"   &amp;FS40,""),"")
&amp;IFERROR(IF(AND((FS$33-FS41-150-Sheep!$R$353                                           )&gt;(FS$33-FT$33),(FS$33-FS41-150-Sheep!$R$353                                            )&lt;=0),"Alt2-"   &amp;FS40,""),"")</f>
        <v/>
      </c>
      <c r="FT42" s="274" t="str">
        <f xml:space="preserve">                    IF(AND((FT$33                                  -Sheep!$N$250                               )&gt;(FT$33-FU$33),(FT$33                                  -Sheep!$N$250                                )&lt;=0),"Born","")
&amp;                   IF(AND((FT$33-Sheep!$R$351-Sheep!$N$250                                )&gt;(FT$33-FU$33),(FT$33-Sheep!$R$351-Sheep!$N$250                                )&lt;=0),"WeanStd","")
&amp;                   IF(AND((FT$33-Sheep!$R$352-Sheep!$N$250                                )&gt;(FT$33-FU$33),(FT$33-Sheep!$R$352-Sheep!$N$250                                )&lt;=0),"WeanAlt1","")
&amp;                   IF(AND((FT$33-Sheep!$R$353-Sheep!$N$250                                )&gt;(FT$33-FU$33),(FT$33-Sheep!$R$353-Sheep!$N$250                                )&lt;=0),"WeanAlt2","")
&amp;IFERROR(IF(AND((FT$33-FT41                                                                                     )&gt;(FT$33-FU$33),(FT$33-FT41                                                                                     )&lt;=0),"Join-"    &amp;FT40,""),"")
&amp;IFERROR(IF(AND((FT$33-FT41-INDEX(Sheep!$V$358:$V$365,FT40,1))&gt;(FT$33-FU$33),(FT$33-FT41-INDEX(Sheep!$V$358:$V$365,FT40,1))&lt;=0),"Scan-"  &amp;FT40,""),"")
&amp;IFERROR(IF(AND((FT$33-FT41-150                                                                            )&gt;(FT$33-FU$33),(FT$33-FT41-150                                                                             )&lt;=0),"Birth-" &amp;FT40,""),"")
&amp;IFERROR(IF(AND((FT$33-FT41-150-Sheep!$R$351                                           )&gt;(FT$33-FU$33),(FT$33-FT41-150-Sheep!$R$351                                            )&lt;=0),"Wean-"&amp;FT40,""),"")
&amp;IFERROR(IF(AND((FT$33-FT41-150-Sheep!$R$352                                           )&gt;(FT$33-FU$33),(FT$33-FT41-150-Sheep!$R$352                                            )&lt;=0),"Alt1-"   &amp;FT40,""),"")
&amp;IFERROR(IF(AND((FT$33-FT41-150-Sheep!$R$353                                           )&gt;(FT$33-FU$33),(FT$33-FT41-150-Sheep!$R$353                                            )&lt;=0),"Alt2-"   &amp;FT40,""),"")</f>
        <v/>
      </c>
      <c r="FU42" s="274" t="str">
        <f xml:space="preserve">                    IF(AND((FU$33                                  -Sheep!$N$250                               )&gt;(FU$33-FV$33),(FU$33                                  -Sheep!$N$250                                )&lt;=0),"Born","")
&amp;                   IF(AND((FU$33-Sheep!$R$351-Sheep!$N$250                                )&gt;(FU$33-FV$33),(FU$33-Sheep!$R$351-Sheep!$N$250                                )&lt;=0),"WeanStd","")
&amp;                   IF(AND((FU$33-Sheep!$R$352-Sheep!$N$250                                )&gt;(FU$33-FV$33),(FU$33-Sheep!$R$352-Sheep!$N$250                                )&lt;=0),"WeanAlt1","")
&amp;                   IF(AND((FU$33-Sheep!$R$353-Sheep!$N$250                                )&gt;(FU$33-FV$33),(FU$33-Sheep!$R$353-Sheep!$N$250                                )&lt;=0),"WeanAlt2","")
&amp;IFERROR(IF(AND((FU$33-FU41                                                                                     )&gt;(FU$33-FV$33),(FU$33-FU41                                                                                     )&lt;=0),"Join-"    &amp;FU40,""),"")
&amp;IFERROR(IF(AND((FU$33-FU41-INDEX(Sheep!$V$358:$V$365,FU40,1))&gt;(FU$33-FV$33),(FU$33-FU41-INDEX(Sheep!$V$358:$V$365,FU40,1))&lt;=0),"Scan-"  &amp;FU40,""),"")
&amp;IFERROR(IF(AND((FU$33-FU41-150                                                                            )&gt;(FU$33-FV$33),(FU$33-FU41-150                                                                             )&lt;=0),"Birth-" &amp;FU40,""),"")
&amp;IFERROR(IF(AND((FU$33-FU41-150-Sheep!$R$351                                           )&gt;(FU$33-FV$33),(FU$33-FU41-150-Sheep!$R$351                                            )&lt;=0),"Wean-"&amp;FU40,""),"")
&amp;IFERROR(IF(AND((FU$33-FU41-150-Sheep!$R$352                                           )&gt;(FU$33-FV$33),(FU$33-FU41-150-Sheep!$R$352                                            )&lt;=0),"Alt1-"   &amp;FU40,""),"")
&amp;IFERROR(IF(AND((FU$33-FU41-150-Sheep!$R$353                                           )&gt;(FU$33-FV$33),(FU$33-FU41-150-Sheep!$R$353                                            )&lt;=0),"Alt2-"   &amp;FU40,""),"")</f>
        <v/>
      </c>
      <c r="FV42" s="274" t="str">
        <f xml:space="preserve">                    IF(AND((FV$33                                  -Sheep!$N$250                               )&gt;(FV$33-FW$33),(FV$33                                  -Sheep!$N$250                                )&lt;=0),"Born","")
&amp;                   IF(AND((FV$33-Sheep!$R$351-Sheep!$N$250                                )&gt;(FV$33-FW$33),(FV$33-Sheep!$R$351-Sheep!$N$250                                )&lt;=0),"WeanStd","")
&amp;                   IF(AND((FV$33-Sheep!$R$352-Sheep!$N$250                                )&gt;(FV$33-FW$33),(FV$33-Sheep!$R$352-Sheep!$N$250                                )&lt;=0),"WeanAlt1","")
&amp;                   IF(AND((FV$33-Sheep!$R$353-Sheep!$N$250                                )&gt;(FV$33-FW$33),(FV$33-Sheep!$R$353-Sheep!$N$250                                )&lt;=0),"WeanAlt2","")
&amp;IFERROR(IF(AND((FV$33-FV41                                                                                     )&gt;(FV$33-FW$33),(FV$33-FV41                                                                                     )&lt;=0),"Join-"    &amp;FV40,""),"")
&amp;IFERROR(IF(AND((FV$33-FV41-INDEX(Sheep!$V$358:$V$365,FV40,1))&gt;(FV$33-FW$33),(FV$33-FV41-INDEX(Sheep!$V$358:$V$365,FV40,1))&lt;=0),"Scan-"  &amp;FV40,""),"")
&amp;IFERROR(IF(AND((FV$33-FV41-150                                                                            )&gt;(FV$33-FW$33),(FV$33-FV41-150                                                                             )&lt;=0),"Birth-" &amp;FV40,""),"")
&amp;IFERROR(IF(AND((FV$33-FV41-150-Sheep!$R$351                                           )&gt;(FV$33-FW$33),(FV$33-FV41-150-Sheep!$R$351                                            )&lt;=0),"Wean-"&amp;FV40,""),"")
&amp;IFERROR(IF(AND((FV$33-FV41-150-Sheep!$R$352                                           )&gt;(FV$33-FW$33),(FV$33-FV41-150-Sheep!$R$352                                            )&lt;=0),"Alt1-"   &amp;FV40,""),"")
&amp;IFERROR(IF(AND((FV$33-FV41-150-Sheep!$R$353                                           )&gt;(FV$33-FW$33),(FV$33-FV41-150-Sheep!$R$353                                            )&lt;=0),"Alt2-"   &amp;FV40,""),"")</f>
        <v/>
      </c>
      <c r="FW42" s="274" t="str">
        <f xml:space="preserve">                    IF(AND((FW$33                                  -Sheep!$N$250                               )&gt;(FW$33-FX$33),(FW$33                                  -Sheep!$N$250                                )&lt;=0),"Born","")
&amp;                   IF(AND((FW$33-Sheep!$R$351-Sheep!$N$250                                )&gt;(FW$33-FX$33),(FW$33-Sheep!$R$351-Sheep!$N$250                                )&lt;=0),"WeanStd","")
&amp;                   IF(AND((FW$33-Sheep!$R$352-Sheep!$N$250                                )&gt;(FW$33-FX$33),(FW$33-Sheep!$R$352-Sheep!$N$250                                )&lt;=0),"WeanAlt1","")
&amp;                   IF(AND((FW$33-Sheep!$R$353-Sheep!$N$250                                )&gt;(FW$33-FX$33),(FW$33-Sheep!$R$353-Sheep!$N$250                                )&lt;=0),"WeanAlt2","")
&amp;IFERROR(IF(AND((FW$33-FW41                                                                                     )&gt;(FW$33-FX$33),(FW$33-FW41                                                                                     )&lt;=0),"Join-"    &amp;FW40,""),"")
&amp;IFERROR(IF(AND((FW$33-FW41-INDEX(Sheep!$V$358:$V$365,FW40,1))&gt;(FW$33-FX$33),(FW$33-FW41-INDEX(Sheep!$V$358:$V$365,FW40,1))&lt;=0),"Scan-"  &amp;FW40,""),"")
&amp;IFERROR(IF(AND((FW$33-FW41-150                                                                            )&gt;(FW$33-FX$33),(FW$33-FW41-150                                                                             )&lt;=0),"Birth-" &amp;FW40,""),"")
&amp;IFERROR(IF(AND((FW$33-FW41-150-Sheep!$R$351                                           )&gt;(FW$33-FX$33),(FW$33-FW41-150-Sheep!$R$351                                            )&lt;=0),"Wean-"&amp;FW40,""),"")
&amp;IFERROR(IF(AND((FW$33-FW41-150-Sheep!$R$352                                           )&gt;(FW$33-FX$33),(FW$33-FW41-150-Sheep!$R$352                                            )&lt;=0),"Alt1-"   &amp;FW40,""),"")
&amp;IFERROR(IF(AND((FW$33-FW41-150-Sheep!$R$353                                           )&gt;(FW$33-FX$33),(FW$33-FW41-150-Sheep!$R$353                                            )&lt;=0),"Alt2-"   &amp;FW40,""),"")</f>
        <v/>
      </c>
      <c r="FX42" s="274" t="str">
        <f xml:space="preserve">                    IF(AND((FX$33                                  -Sheep!$N$250                               )&gt;(FX$33-FY$33),(FX$33                                  -Sheep!$N$250                                )&lt;=0),"Born","")
&amp;                   IF(AND((FX$33-Sheep!$R$351-Sheep!$N$250                                )&gt;(FX$33-FY$33),(FX$33-Sheep!$R$351-Sheep!$N$250                                )&lt;=0),"WeanStd","")
&amp;                   IF(AND((FX$33-Sheep!$R$352-Sheep!$N$250                                )&gt;(FX$33-FY$33),(FX$33-Sheep!$R$352-Sheep!$N$250                                )&lt;=0),"WeanAlt1","")
&amp;                   IF(AND((FX$33-Sheep!$R$353-Sheep!$N$250                                )&gt;(FX$33-FY$33),(FX$33-Sheep!$R$353-Sheep!$N$250                                )&lt;=0),"WeanAlt2","")
&amp;IFERROR(IF(AND((FX$33-FX41                                                                                     )&gt;(FX$33-FY$33),(FX$33-FX41                                                                                     )&lt;=0),"Join-"    &amp;FX40,""),"")
&amp;IFERROR(IF(AND((FX$33-FX41-INDEX(Sheep!$V$358:$V$365,FX40,1))&gt;(FX$33-FY$33),(FX$33-FX41-INDEX(Sheep!$V$358:$V$365,FX40,1))&lt;=0),"Scan-"  &amp;FX40,""),"")
&amp;IFERROR(IF(AND((FX$33-FX41-150                                                                            )&gt;(FX$33-FY$33),(FX$33-FX41-150                                                                             )&lt;=0),"Birth-" &amp;FX40,""),"")
&amp;IFERROR(IF(AND((FX$33-FX41-150-Sheep!$R$351                                           )&gt;(FX$33-FY$33),(FX$33-FX41-150-Sheep!$R$351                                            )&lt;=0),"Wean-"&amp;FX40,""),"")
&amp;IFERROR(IF(AND((FX$33-FX41-150-Sheep!$R$352                                           )&gt;(FX$33-FY$33),(FX$33-FX41-150-Sheep!$R$352                                            )&lt;=0),"Alt1-"   &amp;FX40,""),"")
&amp;IFERROR(IF(AND((FX$33-FX41-150-Sheep!$R$353                                           )&gt;(FX$33-FY$33),(FX$33-FX41-150-Sheep!$R$353                                            )&lt;=0),"Alt2-"   &amp;FX40,""),"")</f>
        <v/>
      </c>
      <c r="FY42" s="274" t="str">
        <f xml:space="preserve">                    IF(AND((FY$33                                  -Sheep!$N$250                               )&gt;(FY$33-FZ$33),(FY$33                                  -Sheep!$N$250                                )&lt;=0),"Born","")
&amp;                   IF(AND((FY$33-Sheep!$R$351-Sheep!$N$250                                )&gt;(FY$33-FZ$33),(FY$33-Sheep!$R$351-Sheep!$N$250                                )&lt;=0),"WeanStd","")
&amp;                   IF(AND((FY$33-Sheep!$R$352-Sheep!$N$250                                )&gt;(FY$33-FZ$33),(FY$33-Sheep!$R$352-Sheep!$N$250                                )&lt;=0),"WeanAlt1","")
&amp;                   IF(AND((FY$33-Sheep!$R$353-Sheep!$N$250                                )&gt;(FY$33-FZ$33),(FY$33-Sheep!$R$353-Sheep!$N$250                                )&lt;=0),"WeanAlt2","")
&amp;IFERROR(IF(AND((FY$33-FY41                                                                                     )&gt;(FY$33-FZ$33),(FY$33-FY41                                                                                     )&lt;=0),"Join-"    &amp;FY40,""),"")
&amp;IFERROR(IF(AND((FY$33-FY41-INDEX(Sheep!$V$358:$V$365,FY40,1))&gt;(FY$33-FZ$33),(FY$33-FY41-INDEX(Sheep!$V$358:$V$365,FY40,1))&lt;=0),"Scan-"  &amp;FY40,""),"")
&amp;IFERROR(IF(AND((FY$33-FY41-150                                                                            )&gt;(FY$33-FZ$33),(FY$33-FY41-150                                                                             )&lt;=0),"Birth-" &amp;FY40,""),"")
&amp;IFERROR(IF(AND((FY$33-FY41-150-Sheep!$R$351                                           )&gt;(FY$33-FZ$33),(FY$33-FY41-150-Sheep!$R$351                                            )&lt;=0),"Wean-"&amp;FY40,""),"")
&amp;IFERROR(IF(AND((FY$33-FY41-150-Sheep!$R$352                                           )&gt;(FY$33-FZ$33),(FY$33-FY41-150-Sheep!$R$352                                            )&lt;=0),"Alt1-"   &amp;FY40,""),"")
&amp;IFERROR(IF(AND((FY$33-FY41-150-Sheep!$R$353                                           )&gt;(FY$33-FZ$33),(FY$33-FY41-150-Sheep!$R$353                                            )&lt;=0),"Alt2-"   &amp;FY40,""),"")</f>
        <v/>
      </c>
      <c r="FZ42" s="274" t="str">
        <f xml:space="preserve">                    IF(AND((FZ$33                                  -Sheep!$N$250                               )&gt;(FZ$33-GA$33),(FZ$33                                  -Sheep!$N$250                                )&lt;=0),"Born","")
&amp;                   IF(AND((FZ$33-Sheep!$R$351-Sheep!$N$250                                )&gt;(FZ$33-GA$33),(FZ$33-Sheep!$R$351-Sheep!$N$250                                )&lt;=0),"WeanStd","")
&amp;                   IF(AND((FZ$33-Sheep!$R$352-Sheep!$N$250                                )&gt;(FZ$33-GA$33),(FZ$33-Sheep!$R$352-Sheep!$N$250                                )&lt;=0),"WeanAlt1","")
&amp;                   IF(AND((FZ$33-Sheep!$R$353-Sheep!$N$250                                )&gt;(FZ$33-GA$33),(FZ$33-Sheep!$R$353-Sheep!$N$250                                )&lt;=0),"WeanAlt2","")
&amp;IFERROR(IF(AND((FZ$33-FZ41                                                                                     )&gt;(FZ$33-GA$33),(FZ$33-FZ41                                                                                     )&lt;=0),"Join-"    &amp;FZ40,""),"")
&amp;IFERROR(IF(AND((FZ$33-FZ41-INDEX(Sheep!$V$358:$V$365,FZ40,1))&gt;(FZ$33-GA$33),(FZ$33-FZ41-INDEX(Sheep!$V$358:$V$365,FZ40,1))&lt;=0),"Scan-"  &amp;FZ40,""),"")
&amp;IFERROR(IF(AND((FZ$33-FZ41-150                                                                            )&gt;(FZ$33-GA$33),(FZ$33-FZ41-150                                                                             )&lt;=0),"Birth-" &amp;FZ40,""),"")
&amp;IFERROR(IF(AND((FZ$33-FZ41-150-Sheep!$R$351                                           )&gt;(FZ$33-GA$33),(FZ$33-FZ41-150-Sheep!$R$351                                            )&lt;=0),"Wean-"&amp;FZ40,""),"")
&amp;IFERROR(IF(AND((FZ$33-FZ41-150-Sheep!$R$352                                           )&gt;(FZ$33-GA$33),(FZ$33-FZ41-150-Sheep!$R$352                                            )&lt;=0),"Alt1-"   &amp;FZ40,""),"")
&amp;IFERROR(IF(AND((FZ$33-FZ41-150-Sheep!$R$353                                           )&gt;(FZ$33-GA$33),(FZ$33-FZ41-150-Sheep!$R$353                                            )&lt;=0),"Alt2-"   &amp;FZ40,""),"")</f>
        <v/>
      </c>
      <c r="GA42" s="274" t="str">
        <f xml:space="preserve">                    IF(AND((GA$33                                  -Sheep!$N$250                               )&gt;(GA$33-GB$33),(GA$33                                  -Sheep!$N$250                                )&lt;=0),"Born","")
&amp;                   IF(AND((GA$33-Sheep!$R$351-Sheep!$N$250                                )&gt;(GA$33-GB$33),(GA$33-Sheep!$R$351-Sheep!$N$250                                )&lt;=0),"WeanStd","")
&amp;                   IF(AND((GA$33-Sheep!$R$352-Sheep!$N$250                                )&gt;(GA$33-GB$33),(GA$33-Sheep!$R$352-Sheep!$N$250                                )&lt;=0),"WeanAlt1","")
&amp;                   IF(AND((GA$33-Sheep!$R$353-Sheep!$N$250                                )&gt;(GA$33-GB$33),(GA$33-Sheep!$R$353-Sheep!$N$250                                )&lt;=0),"WeanAlt2","")
&amp;IFERROR(IF(AND((GA$33-GA41                                                                                     )&gt;(GA$33-GB$33),(GA$33-GA41                                                                                     )&lt;=0),"Join-"    &amp;GA40,""),"")
&amp;IFERROR(IF(AND((GA$33-GA41-INDEX(Sheep!$V$358:$V$365,GA40,1))&gt;(GA$33-GB$33),(GA$33-GA41-INDEX(Sheep!$V$358:$V$365,GA40,1))&lt;=0),"Scan-"  &amp;GA40,""),"")
&amp;IFERROR(IF(AND((GA$33-GA41-150                                                                            )&gt;(GA$33-GB$33),(GA$33-GA41-150                                                                             )&lt;=0),"Birth-" &amp;GA40,""),"")
&amp;IFERROR(IF(AND((GA$33-GA41-150-Sheep!$R$351                                           )&gt;(GA$33-GB$33),(GA$33-GA41-150-Sheep!$R$351                                            )&lt;=0),"Wean-"&amp;GA40,""),"")
&amp;IFERROR(IF(AND((GA$33-GA41-150-Sheep!$R$352                                           )&gt;(GA$33-GB$33),(GA$33-GA41-150-Sheep!$R$352                                            )&lt;=0),"Alt1-"   &amp;GA40,""),"")
&amp;IFERROR(IF(AND((GA$33-GA41-150-Sheep!$R$353                                           )&gt;(GA$33-GB$33),(GA$33-GA41-150-Sheep!$R$353                                            )&lt;=0),"Alt2-"   &amp;GA40,""),"")</f>
        <v/>
      </c>
      <c r="GB42" s="274" t="str">
        <f xml:space="preserve">                    IF(AND((GB$33                                  -Sheep!$N$250                               )&gt;(GB$33-GC$33),(GB$33                                  -Sheep!$N$250                                )&lt;=0),"Born","")
&amp;                   IF(AND((GB$33-Sheep!$R$351-Sheep!$N$250                                )&gt;(GB$33-GC$33),(GB$33-Sheep!$R$351-Sheep!$N$250                                )&lt;=0),"WeanStd","")
&amp;                   IF(AND((GB$33-Sheep!$R$352-Sheep!$N$250                                )&gt;(GB$33-GC$33),(GB$33-Sheep!$R$352-Sheep!$N$250                                )&lt;=0),"WeanAlt1","")
&amp;                   IF(AND((GB$33-Sheep!$R$353-Sheep!$N$250                                )&gt;(GB$33-GC$33),(GB$33-Sheep!$R$353-Sheep!$N$250                                )&lt;=0),"WeanAlt2","")
&amp;IFERROR(IF(AND((GB$33-GB41                                                                                     )&gt;(GB$33-GC$33),(GB$33-GB41                                                                                     )&lt;=0),"Join-"    &amp;GB40,""),"")
&amp;IFERROR(IF(AND((GB$33-GB41-INDEX(Sheep!$V$358:$V$365,GB40,1))&gt;(GB$33-GC$33),(GB$33-GB41-INDEX(Sheep!$V$358:$V$365,GB40,1))&lt;=0),"Scan-"  &amp;GB40,""),"")
&amp;IFERROR(IF(AND((GB$33-GB41-150                                                                            )&gt;(GB$33-GC$33),(GB$33-GB41-150                                                                             )&lt;=0),"Birth-" &amp;GB40,""),"")
&amp;IFERROR(IF(AND((GB$33-GB41-150-Sheep!$R$351                                           )&gt;(GB$33-GC$33),(GB$33-GB41-150-Sheep!$R$351                                            )&lt;=0),"Wean-"&amp;GB40,""),"")
&amp;IFERROR(IF(AND((GB$33-GB41-150-Sheep!$R$352                                           )&gt;(GB$33-GC$33),(GB$33-GB41-150-Sheep!$R$352                                            )&lt;=0),"Alt1-"   &amp;GB40,""),"")
&amp;IFERROR(IF(AND((GB$33-GB41-150-Sheep!$R$353                                           )&gt;(GB$33-GC$33),(GB$33-GB41-150-Sheep!$R$353                                            )&lt;=0),"Alt2-"   &amp;GB40,""),"")</f>
        <v>Scan-3</v>
      </c>
      <c r="GC42" s="274" t="str">
        <f xml:space="preserve">                    IF(AND((GC$33                                  -Sheep!$N$250                               )&gt;(GC$33-GD$33),(GC$33                                  -Sheep!$N$250                                )&lt;=0),"Born","")
&amp;                   IF(AND((GC$33-Sheep!$R$351-Sheep!$N$250                                )&gt;(GC$33-GD$33),(GC$33-Sheep!$R$351-Sheep!$N$250                                )&lt;=0),"WeanStd","")
&amp;                   IF(AND((GC$33-Sheep!$R$352-Sheep!$N$250                                )&gt;(GC$33-GD$33),(GC$33-Sheep!$R$352-Sheep!$N$250                                )&lt;=0),"WeanAlt1","")
&amp;                   IF(AND((GC$33-Sheep!$R$353-Sheep!$N$250                                )&gt;(GC$33-GD$33),(GC$33-Sheep!$R$353-Sheep!$N$250                                )&lt;=0),"WeanAlt2","")
&amp;IFERROR(IF(AND((GC$33-GC41                                                                                     )&gt;(GC$33-GD$33),(GC$33-GC41                                                                                     )&lt;=0),"Join-"    &amp;GC40,""),"")
&amp;IFERROR(IF(AND((GC$33-GC41-INDEX(Sheep!$V$358:$V$365,GC40,1))&gt;(GC$33-GD$33),(GC$33-GC41-INDEX(Sheep!$V$358:$V$365,GC40,1))&lt;=0),"Scan-"  &amp;GC40,""),"")
&amp;IFERROR(IF(AND((GC$33-GC41-150                                                                            )&gt;(GC$33-GD$33),(GC$33-GC41-150                                                                             )&lt;=0),"Birth-" &amp;GC40,""),"")
&amp;IFERROR(IF(AND((GC$33-GC41-150-Sheep!$R$351                                           )&gt;(GC$33-GD$33),(GC$33-GC41-150-Sheep!$R$351                                            )&lt;=0),"Wean-"&amp;GC40,""),"")
&amp;IFERROR(IF(AND((GC$33-GC41-150-Sheep!$R$352                                           )&gt;(GC$33-GD$33),(GC$33-GC41-150-Sheep!$R$352                                            )&lt;=0),"Alt1-"   &amp;GC40,""),"")
&amp;IFERROR(IF(AND((GC$33-GC41-150-Sheep!$R$353                                           )&gt;(GC$33-GD$33),(GC$33-GC41-150-Sheep!$R$353                                            )&lt;=0),"Alt2-"   &amp;GC40,""),"")</f>
        <v/>
      </c>
      <c r="GD42" s="274" t="str">
        <f xml:space="preserve">                    IF(AND((GD$33                                  -Sheep!$N$250                               )&gt;(GD$33-GE$33),(GD$33                                  -Sheep!$N$250                                )&lt;=0),"Born","")
&amp;                   IF(AND((GD$33-Sheep!$R$351-Sheep!$N$250                                )&gt;(GD$33-GE$33),(GD$33-Sheep!$R$351-Sheep!$N$250                                )&lt;=0),"WeanStd","")
&amp;                   IF(AND((GD$33-Sheep!$R$352-Sheep!$N$250                                )&gt;(GD$33-GE$33),(GD$33-Sheep!$R$352-Sheep!$N$250                                )&lt;=0),"WeanAlt1","")
&amp;                   IF(AND((GD$33-Sheep!$R$353-Sheep!$N$250                                )&gt;(GD$33-GE$33),(GD$33-Sheep!$R$353-Sheep!$N$250                                )&lt;=0),"WeanAlt2","")
&amp;IFERROR(IF(AND((GD$33-GD41                                                                                     )&gt;(GD$33-GE$33),(GD$33-GD41                                                                                     )&lt;=0),"Join-"    &amp;GD40,""),"")
&amp;IFERROR(IF(AND((GD$33-GD41-INDEX(Sheep!$V$358:$V$365,GD40,1))&gt;(GD$33-GE$33),(GD$33-GD41-INDEX(Sheep!$V$358:$V$365,GD40,1))&lt;=0),"Scan-"  &amp;GD40,""),"")
&amp;IFERROR(IF(AND((GD$33-GD41-150                                                                            )&gt;(GD$33-GE$33),(GD$33-GD41-150                                                                             )&lt;=0),"Birth-" &amp;GD40,""),"")
&amp;IFERROR(IF(AND((GD$33-GD41-150-Sheep!$R$351                                           )&gt;(GD$33-GE$33),(GD$33-GD41-150-Sheep!$R$351                                            )&lt;=0),"Wean-"&amp;GD40,""),"")
&amp;IFERROR(IF(AND((GD$33-GD41-150-Sheep!$R$352                                           )&gt;(GD$33-GE$33),(GD$33-GD41-150-Sheep!$R$352                                            )&lt;=0),"Alt1-"   &amp;GD40,""),"")
&amp;IFERROR(IF(AND((GD$33-GD41-150-Sheep!$R$353                                           )&gt;(GD$33-GE$33),(GD$33-GD41-150-Sheep!$R$353                                            )&lt;=0),"Alt2-"   &amp;GD40,""),"")</f>
        <v/>
      </c>
      <c r="GE42" s="274" t="str">
        <f xml:space="preserve">                    IF(AND((GE$33                                  -Sheep!$N$250                               )&gt;(GE$33-GF$33),(GE$33                                  -Sheep!$N$250                                )&lt;=0),"Born","")
&amp;                   IF(AND((GE$33-Sheep!$R$351-Sheep!$N$250                                )&gt;(GE$33-GF$33),(GE$33-Sheep!$R$351-Sheep!$N$250                                )&lt;=0),"WeanStd","")
&amp;                   IF(AND((GE$33-Sheep!$R$352-Sheep!$N$250                                )&gt;(GE$33-GF$33),(GE$33-Sheep!$R$352-Sheep!$N$250                                )&lt;=0),"WeanAlt1","")
&amp;                   IF(AND((GE$33-Sheep!$R$353-Sheep!$N$250                                )&gt;(GE$33-GF$33),(GE$33-Sheep!$R$353-Sheep!$N$250                                )&lt;=0),"WeanAlt2","")
&amp;IFERROR(IF(AND((GE$33-GE41                                                                                     )&gt;(GE$33-GF$33),(GE$33-GE41                                                                                     )&lt;=0),"Join-"    &amp;GE40,""),"")
&amp;IFERROR(IF(AND((GE$33-GE41-INDEX(Sheep!$V$358:$V$365,GE40,1))&gt;(GE$33-GF$33),(GE$33-GE41-INDEX(Sheep!$V$358:$V$365,GE40,1))&lt;=0),"Scan-"  &amp;GE40,""),"")
&amp;IFERROR(IF(AND((GE$33-GE41-150                                                                            )&gt;(GE$33-GF$33),(GE$33-GE41-150                                                                             )&lt;=0),"Birth-" &amp;GE40,""),"")
&amp;IFERROR(IF(AND((GE$33-GE41-150-Sheep!$R$351                                           )&gt;(GE$33-GF$33),(GE$33-GE41-150-Sheep!$R$351                                            )&lt;=0),"Wean-"&amp;GE40,""),"")
&amp;IFERROR(IF(AND((GE$33-GE41-150-Sheep!$R$352                                           )&gt;(GE$33-GF$33),(GE$33-GE41-150-Sheep!$R$352                                            )&lt;=0),"Alt1-"   &amp;GE40,""),"")
&amp;IFERROR(IF(AND((GE$33-GE41-150-Sheep!$R$353                                           )&gt;(GE$33-GF$33),(GE$33-GE41-150-Sheep!$R$353                                            )&lt;=0),"Alt2-"   &amp;GE40,""),"")</f>
        <v/>
      </c>
      <c r="GF42" s="274" t="str">
        <f xml:space="preserve">                    IF(AND((GF$33                                  -Sheep!$N$250                               )&gt;(GF$33-GG$33),(GF$33                                  -Sheep!$N$250                                )&lt;=0),"Born","")
&amp;                   IF(AND((GF$33-Sheep!$R$351-Sheep!$N$250                                )&gt;(GF$33-GG$33),(GF$33-Sheep!$R$351-Sheep!$N$250                                )&lt;=0),"WeanStd","")
&amp;                   IF(AND((GF$33-Sheep!$R$352-Sheep!$N$250                                )&gt;(GF$33-GG$33),(GF$33-Sheep!$R$352-Sheep!$N$250                                )&lt;=0),"WeanAlt1","")
&amp;                   IF(AND((GF$33-Sheep!$R$353-Sheep!$N$250                                )&gt;(GF$33-GG$33),(GF$33-Sheep!$R$353-Sheep!$N$250                                )&lt;=0),"WeanAlt2","")
&amp;IFERROR(IF(AND((GF$33-GF41                                                                                     )&gt;(GF$33-GG$33),(GF$33-GF41                                                                                     )&lt;=0),"Join-"    &amp;GF40,""),"")
&amp;IFERROR(IF(AND((GF$33-GF41-INDEX(Sheep!$V$358:$V$365,GF40,1))&gt;(GF$33-GG$33),(GF$33-GF41-INDEX(Sheep!$V$358:$V$365,GF40,1))&lt;=0),"Scan-"  &amp;GF40,""),"")
&amp;IFERROR(IF(AND((GF$33-GF41-150                                                                            )&gt;(GF$33-GG$33),(GF$33-GF41-150                                                                             )&lt;=0),"Birth-" &amp;GF40,""),"")
&amp;IFERROR(IF(AND((GF$33-GF41-150-Sheep!$R$351                                           )&gt;(GF$33-GG$33),(GF$33-GF41-150-Sheep!$R$351                                            )&lt;=0),"Wean-"&amp;GF40,""),"")
&amp;IFERROR(IF(AND((GF$33-GF41-150-Sheep!$R$352                                           )&gt;(GF$33-GG$33),(GF$33-GF41-150-Sheep!$R$352                                            )&lt;=0),"Alt1-"   &amp;GF40,""),"")
&amp;IFERROR(IF(AND((GF$33-GF41-150-Sheep!$R$353                                           )&gt;(GF$33-GG$33),(GF$33-GF41-150-Sheep!$R$353                                            )&lt;=0),"Alt2-"   &amp;GF40,""),"")</f>
        <v/>
      </c>
      <c r="GG42" s="274" t="str">
        <f xml:space="preserve">                    IF(AND((GG$33                                  -Sheep!$N$250                               )&gt;(GG$33-GH$33),(GG$33                                  -Sheep!$N$250                                )&lt;=0),"Born","")
&amp;                   IF(AND((GG$33-Sheep!$R$351-Sheep!$N$250                                )&gt;(GG$33-GH$33),(GG$33-Sheep!$R$351-Sheep!$N$250                                )&lt;=0),"WeanStd","")
&amp;                   IF(AND((GG$33-Sheep!$R$352-Sheep!$N$250                                )&gt;(GG$33-GH$33),(GG$33-Sheep!$R$352-Sheep!$N$250                                )&lt;=0),"WeanAlt1","")
&amp;                   IF(AND((GG$33-Sheep!$R$353-Sheep!$N$250                                )&gt;(GG$33-GH$33),(GG$33-Sheep!$R$353-Sheep!$N$250                                )&lt;=0),"WeanAlt2","")
&amp;IFERROR(IF(AND((GG$33-GG41                                                                                     )&gt;(GG$33-GH$33),(GG$33-GG41                                                                                     )&lt;=0),"Join-"    &amp;GG40,""),"")
&amp;IFERROR(IF(AND((GG$33-GG41-INDEX(Sheep!$V$358:$V$365,GG40,1))&gt;(GG$33-GH$33),(GG$33-GG41-INDEX(Sheep!$V$358:$V$365,GG40,1))&lt;=0),"Scan-"  &amp;GG40,""),"")
&amp;IFERROR(IF(AND((GG$33-GG41-150                                                                            )&gt;(GG$33-GH$33),(GG$33-GG41-150                                                                             )&lt;=0),"Birth-" &amp;GG40,""),"")
&amp;IFERROR(IF(AND((GG$33-GG41-150-Sheep!$R$351                                           )&gt;(GG$33-GH$33),(GG$33-GG41-150-Sheep!$R$351                                            )&lt;=0),"Wean-"&amp;GG40,""),"")
&amp;IFERROR(IF(AND((GG$33-GG41-150-Sheep!$R$352                                           )&gt;(GG$33-GH$33),(GG$33-GG41-150-Sheep!$R$352                                            )&lt;=0),"Alt1-"   &amp;GG40,""),"")
&amp;IFERROR(IF(AND((GG$33-GG41-150-Sheep!$R$353                                           )&gt;(GG$33-GH$33),(GG$33-GG41-150-Sheep!$R$353                                            )&lt;=0),"Alt2-"   &amp;GG40,""),"")</f>
        <v/>
      </c>
      <c r="GH42" s="274" t="str">
        <f xml:space="preserve">                    IF(AND((GH$33                                  -Sheep!$N$250                               )&gt;(GH$33-GI$33),(GH$33                                  -Sheep!$N$250                                )&lt;=0),"Born","")
&amp;                   IF(AND((GH$33-Sheep!$R$351-Sheep!$N$250                                )&gt;(GH$33-GI$33),(GH$33-Sheep!$R$351-Sheep!$N$250                                )&lt;=0),"WeanStd","")
&amp;                   IF(AND((GH$33-Sheep!$R$352-Sheep!$N$250                                )&gt;(GH$33-GI$33),(GH$33-Sheep!$R$352-Sheep!$N$250                                )&lt;=0),"WeanAlt1","")
&amp;                   IF(AND((GH$33-Sheep!$R$353-Sheep!$N$250                                )&gt;(GH$33-GI$33),(GH$33-Sheep!$R$353-Sheep!$N$250                                )&lt;=0),"WeanAlt2","")
&amp;IFERROR(IF(AND((GH$33-GH41                                                                                     )&gt;(GH$33-GI$33),(GH$33-GH41                                                                                     )&lt;=0),"Join-"    &amp;GH40,""),"")
&amp;IFERROR(IF(AND((GH$33-GH41-INDEX(Sheep!$V$358:$V$365,GH40,1))&gt;(GH$33-GI$33),(GH$33-GH41-INDEX(Sheep!$V$358:$V$365,GH40,1))&lt;=0),"Scan-"  &amp;GH40,""),"")
&amp;IFERROR(IF(AND((GH$33-GH41-150                                                                            )&gt;(GH$33-GI$33),(GH$33-GH41-150                                                                             )&lt;=0),"Birth-" &amp;GH40,""),"")
&amp;IFERROR(IF(AND((GH$33-GH41-150-Sheep!$R$351                                           )&gt;(GH$33-GI$33),(GH$33-GH41-150-Sheep!$R$351                                            )&lt;=0),"Wean-"&amp;GH40,""),"")
&amp;IFERROR(IF(AND((GH$33-GH41-150-Sheep!$R$352                                           )&gt;(GH$33-GI$33),(GH$33-GH41-150-Sheep!$R$352                                            )&lt;=0),"Alt1-"   &amp;GH40,""),"")
&amp;IFERROR(IF(AND((GH$33-GH41-150-Sheep!$R$353                                           )&gt;(GH$33-GI$33),(GH$33-GH41-150-Sheep!$R$353                                            )&lt;=0),"Alt2-"   &amp;GH40,""),"")</f>
        <v/>
      </c>
      <c r="GI42" s="274" t="str">
        <f xml:space="preserve">                    IF(AND((GI$33                                  -Sheep!$N$250                               )&gt;(GI$33-GJ$33),(GI$33                                  -Sheep!$N$250                                )&lt;=0),"Born","")
&amp;                   IF(AND((GI$33-Sheep!$R$351-Sheep!$N$250                                )&gt;(GI$33-GJ$33),(GI$33-Sheep!$R$351-Sheep!$N$250                                )&lt;=0),"WeanStd","")
&amp;                   IF(AND((GI$33-Sheep!$R$352-Sheep!$N$250                                )&gt;(GI$33-GJ$33),(GI$33-Sheep!$R$352-Sheep!$N$250                                )&lt;=0),"WeanAlt1","")
&amp;                   IF(AND((GI$33-Sheep!$R$353-Sheep!$N$250                                )&gt;(GI$33-GJ$33),(GI$33-Sheep!$R$353-Sheep!$N$250                                )&lt;=0),"WeanAlt2","")
&amp;IFERROR(IF(AND((GI$33-GI41                                                                                     )&gt;(GI$33-GJ$33),(GI$33-GI41                                                                                     )&lt;=0),"Join-"    &amp;GI40,""),"")
&amp;IFERROR(IF(AND((GI$33-GI41-INDEX(Sheep!$V$358:$V$365,GI40,1))&gt;(GI$33-GJ$33),(GI$33-GI41-INDEX(Sheep!$V$358:$V$365,GI40,1))&lt;=0),"Scan-"  &amp;GI40,""),"")
&amp;IFERROR(IF(AND((GI$33-GI41-150                                                                            )&gt;(GI$33-GJ$33),(GI$33-GI41-150                                                                             )&lt;=0),"Birth-" &amp;GI40,""),"")
&amp;IFERROR(IF(AND((GI$33-GI41-150-Sheep!$R$351                                           )&gt;(GI$33-GJ$33),(GI$33-GI41-150-Sheep!$R$351                                            )&lt;=0),"Wean-"&amp;GI40,""),"")
&amp;IFERROR(IF(AND((GI$33-GI41-150-Sheep!$R$352                                           )&gt;(GI$33-GJ$33),(GI$33-GI41-150-Sheep!$R$352                                            )&lt;=0),"Alt1-"   &amp;GI40,""),"")
&amp;IFERROR(IF(AND((GI$33-GI41-150-Sheep!$R$353                                           )&gt;(GI$33-GJ$33),(GI$33-GI41-150-Sheep!$R$353                                            )&lt;=0),"Alt2-"   &amp;GI40,""),"")</f>
        <v/>
      </c>
      <c r="GJ42" s="274" t="str">
        <f xml:space="preserve">                    IF(AND((GJ$33                                  -Sheep!$N$250                               )&gt;(GJ$33-GK$33),(GJ$33                                  -Sheep!$N$250                                )&lt;=0),"Born","")
&amp;                   IF(AND((GJ$33-Sheep!$R$351-Sheep!$N$250                                )&gt;(GJ$33-GK$33),(GJ$33-Sheep!$R$351-Sheep!$N$250                                )&lt;=0),"WeanStd","")
&amp;                   IF(AND((GJ$33-Sheep!$R$352-Sheep!$N$250                                )&gt;(GJ$33-GK$33),(GJ$33-Sheep!$R$352-Sheep!$N$250                                )&lt;=0),"WeanAlt1","")
&amp;                   IF(AND((GJ$33-Sheep!$R$353-Sheep!$N$250                                )&gt;(GJ$33-GK$33),(GJ$33-Sheep!$R$353-Sheep!$N$250                                )&lt;=0),"WeanAlt2","")
&amp;IFERROR(IF(AND((GJ$33-GJ41                                                                                     )&gt;(GJ$33-GK$33),(GJ$33-GJ41                                                                                     )&lt;=0),"Join-"    &amp;GJ40,""),"")
&amp;IFERROR(IF(AND((GJ$33-GJ41-INDEX(Sheep!$V$358:$V$365,GJ40,1))&gt;(GJ$33-GK$33),(GJ$33-GJ41-INDEX(Sheep!$V$358:$V$365,GJ40,1))&lt;=0),"Scan-"  &amp;GJ40,""),"")
&amp;IFERROR(IF(AND((GJ$33-GJ41-150                                                                            )&gt;(GJ$33-GK$33),(GJ$33-GJ41-150                                                                             )&lt;=0),"Birth-" &amp;GJ40,""),"")
&amp;IFERROR(IF(AND((GJ$33-GJ41-150-Sheep!$R$351                                           )&gt;(GJ$33-GK$33),(GJ$33-GJ41-150-Sheep!$R$351                                            )&lt;=0),"Wean-"&amp;GJ40,""),"")
&amp;IFERROR(IF(AND((GJ$33-GJ41-150-Sheep!$R$352                                           )&gt;(GJ$33-GK$33),(GJ$33-GJ41-150-Sheep!$R$352                                            )&lt;=0),"Alt1-"   &amp;GJ40,""),"")
&amp;IFERROR(IF(AND((GJ$33-GJ41-150-Sheep!$R$353                                           )&gt;(GJ$33-GK$33),(GJ$33-GJ41-150-Sheep!$R$353                                            )&lt;=0),"Alt2-"   &amp;GJ40,""),"")</f>
        <v/>
      </c>
      <c r="GK42" s="274" t="str">
        <f xml:space="preserve">                    IF(AND((GK$33                                  -Sheep!$N$250                               )&gt;(GK$33-GL$33),(GK$33                                  -Sheep!$N$250                                )&lt;=0),"Born","")
&amp;                   IF(AND((GK$33-Sheep!$R$351-Sheep!$N$250                                )&gt;(GK$33-GL$33),(GK$33-Sheep!$R$351-Sheep!$N$250                                )&lt;=0),"WeanStd","")
&amp;                   IF(AND((GK$33-Sheep!$R$352-Sheep!$N$250                                )&gt;(GK$33-GL$33),(GK$33-Sheep!$R$352-Sheep!$N$250                                )&lt;=0),"WeanAlt1","")
&amp;                   IF(AND((GK$33-Sheep!$R$353-Sheep!$N$250                                )&gt;(GK$33-GL$33),(GK$33-Sheep!$R$353-Sheep!$N$250                                )&lt;=0),"WeanAlt2","")
&amp;IFERROR(IF(AND((GK$33-GK41                                                                                     )&gt;(GK$33-GL$33),(GK$33-GK41                                                                                     )&lt;=0),"Join-"    &amp;GK40,""),"")
&amp;IFERROR(IF(AND((GK$33-GK41-INDEX(Sheep!$V$358:$V$365,GK40,1))&gt;(GK$33-GL$33),(GK$33-GK41-INDEX(Sheep!$V$358:$V$365,GK40,1))&lt;=0),"Scan-"  &amp;GK40,""),"")
&amp;IFERROR(IF(AND((GK$33-GK41-150                                                                            )&gt;(GK$33-GL$33),(GK$33-GK41-150                                                                             )&lt;=0),"Birth-" &amp;GK40,""),"")
&amp;IFERROR(IF(AND((GK$33-GK41-150-Sheep!$R$351                                           )&gt;(GK$33-GL$33),(GK$33-GK41-150-Sheep!$R$351                                            )&lt;=0),"Wean-"&amp;GK40,""),"")
&amp;IFERROR(IF(AND((GK$33-GK41-150-Sheep!$R$352                                           )&gt;(GK$33-GL$33),(GK$33-GK41-150-Sheep!$R$352                                            )&lt;=0),"Alt1-"   &amp;GK40,""),"")
&amp;IFERROR(IF(AND((GK$33-GK41-150-Sheep!$R$353                                           )&gt;(GK$33-GL$33),(GK$33-GK41-150-Sheep!$R$353                                            )&lt;=0),"Alt2-"   &amp;GK40,""),"")</f>
        <v/>
      </c>
      <c r="GL42" s="274" t="str">
        <f xml:space="preserve">                    IF(AND((GL$33                                  -Sheep!$N$250                               )&gt;(GL$33-GM$33),(GL$33                                  -Sheep!$N$250                                )&lt;=0),"Born","")
&amp;                   IF(AND((GL$33-Sheep!$R$351-Sheep!$N$250                                )&gt;(GL$33-GM$33),(GL$33-Sheep!$R$351-Sheep!$N$250                                )&lt;=0),"WeanStd","")
&amp;                   IF(AND((GL$33-Sheep!$R$352-Sheep!$N$250                                )&gt;(GL$33-GM$33),(GL$33-Sheep!$R$352-Sheep!$N$250                                )&lt;=0),"WeanAlt1","")
&amp;                   IF(AND((GL$33-Sheep!$R$353-Sheep!$N$250                                )&gt;(GL$33-GM$33),(GL$33-Sheep!$R$353-Sheep!$N$250                                )&lt;=0),"WeanAlt2","")
&amp;IFERROR(IF(AND((GL$33-GL41                                                                                     )&gt;(GL$33-GM$33),(GL$33-GL41                                                                                     )&lt;=0),"Join-"    &amp;GL40,""),"")
&amp;IFERROR(IF(AND((GL$33-GL41-INDEX(Sheep!$V$358:$V$365,GL40,1))&gt;(GL$33-GM$33),(GL$33-GL41-INDEX(Sheep!$V$358:$V$365,GL40,1))&lt;=0),"Scan-"  &amp;GL40,""),"")
&amp;IFERROR(IF(AND((GL$33-GL41-150                                                                            )&gt;(GL$33-GM$33),(GL$33-GL41-150                                                                             )&lt;=0),"Birth-" &amp;GL40,""),"")
&amp;IFERROR(IF(AND((GL$33-GL41-150-Sheep!$R$351                                           )&gt;(GL$33-GM$33),(GL$33-GL41-150-Sheep!$R$351                                            )&lt;=0),"Wean-"&amp;GL40,""),"")
&amp;IFERROR(IF(AND((GL$33-GL41-150-Sheep!$R$352                                           )&gt;(GL$33-GM$33),(GL$33-GL41-150-Sheep!$R$352                                            )&lt;=0),"Alt1-"   &amp;GL40,""),"")
&amp;IFERROR(IF(AND((GL$33-GL41-150-Sheep!$R$353                                           )&gt;(GL$33-GM$33),(GL$33-GL41-150-Sheep!$R$353                                            )&lt;=0),"Alt2-"   &amp;GL40,""),"")</f>
        <v/>
      </c>
      <c r="GM42" s="274" t="str">
        <f xml:space="preserve">                    IF(AND((GM$33                                  -Sheep!$N$250                               )&gt;(GM$33-GN$33),(GM$33                                  -Sheep!$N$250                                )&lt;=0),"Born","")
&amp;                   IF(AND((GM$33-Sheep!$R$351-Sheep!$N$250                                )&gt;(GM$33-GN$33),(GM$33-Sheep!$R$351-Sheep!$N$250                                )&lt;=0),"WeanStd","")
&amp;                   IF(AND((GM$33-Sheep!$R$352-Sheep!$N$250                                )&gt;(GM$33-GN$33),(GM$33-Sheep!$R$352-Sheep!$N$250                                )&lt;=0),"WeanAlt1","")
&amp;                   IF(AND((GM$33-Sheep!$R$353-Sheep!$N$250                                )&gt;(GM$33-GN$33),(GM$33-Sheep!$R$353-Sheep!$N$250                                )&lt;=0),"WeanAlt2","")
&amp;IFERROR(IF(AND((GM$33-GM41                                                                                     )&gt;(GM$33-GN$33),(GM$33-GM41                                                                                     )&lt;=0),"Join-"    &amp;GM40,""),"")
&amp;IFERROR(IF(AND((GM$33-GM41-INDEX(Sheep!$V$358:$V$365,GM40,1))&gt;(GM$33-GN$33),(GM$33-GM41-INDEX(Sheep!$V$358:$V$365,GM40,1))&lt;=0),"Scan-"  &amp;GM40,""),"")
&amp;IFERROR(IF(AND((GM$33-GM41-150                                                                            )&gt;(GM$33-GN$33),(GM$33-GM41-150                                                                             )&lt;=0),"Birth-" &amp;GM40,""),"")
&amp;IFERROR(IF(AND((GM$33-GM41-150-Sheep!$R$351                                           )&gt;(GM$33-GN$33),(GM$33-GM41-150-Sheep!$R$351                                            )&lt;=0),"Wean-"&amp;GM40,""),"")
&amp;IFERROR(IF(AND((GM$33-GM41-150-Sheep!$R$352                                           )&gt;(GM$33-GN$33),(GM$33-GM41-150-Sheep!$R$352                                            )&lt;=0),"Alt1-"   &amp;GM40,""),"")
&amp;IFERROR(IF(AND((GM$33-GM41-150-Sheep!$R$353                                           )&gt;(GM$33-GN$33),(GM$33-GM41-150-Sheep!$R$353                                            )&lt;=0),"Alt2-"   &amp;GM40,""),"")</f>
        <v/>
      </c>
      <c r="GN42" s="274" t="str">
        <f xml:space="preserve">                    IF(AND((GN$33                                  -Sheep!$N$250                               )&gt;(GN$33-GO$33),(GN$33                                  -Sheep!$N$250                                )&lt;=0),"Born","")
&amp;                   IF(AND((GN$33-Sheep!$R$351-Sheep!$N$250                                )&gt;(GN$33-GO$33),(GN$33-Sheep!$R$351-Sheep!$N$250                                )&lt;=0),"WeanStd","")
&amp;                   IF(AND((GN$33-Sheep!$R$352-Sheep!$N$250                                )&gt;(GN$33-GO$33),(GN$33-Sheep!$R$352-Sheep!$N$250                                )&lt;=0),"WeanAlt1","")
&amp;                   IF(AND((GN$33-Sheep!$R$353-Sheep!$N$250                                )&gt;(GN$33-GO$33),(GN$33-Sheep!$R$353-Sheep!$N$250                                )&lt;=0),"WeanAlt2","")
&amp;IFERROR(IF(AND((GN$33-GN41                                                                                     )&gt;(GN$33-GO$33),(GN$33-GN41                                                                                     )&lt;=0),"Join-"    &amp;GN40,""),"")
&amp;IFERROR(IF(AND((GN$33-GN41-INDEX(Sheep!$V$358:$V$365,GN40,1))&gt;(GN$33-GO$33),(GN$33-GN41-INDEX(Sheep!$V$358:$V$365,GN40,1))&lt;=0),"Scan-"  &amp;GN40,""),"")
&amp;IFERROR(IF(AND((GN$33-GN41-150                                                                            )&gt;(GN$33-GO$33),(GN$33-GN41-150                                                                             )&lt;=0),"Birth-" &amp;GN40,""),"")
&amp;IFERROR(IF(AND((GN$33-GN41-150-Sheep!$R$351                                           )&gt;(GN$33-GO$33),(GN$33-GN41-150-Sheep!$R$351                                            )&lt;=0),"Wean-"&amp;GN40,""),"")
&amp;IFERROR(IF(AND((GN$33-GN41-150-Sheep!$R$352                                           )&gt;(GN$33-GO$33),(GN$33-GN41-150-Sheep!$R$352                                            )&lt;=0),"Alt1-"   &amp;GN40,""),"")
&amp;IFERROR(IF(AND((GN$33-GN41-150-Sheep!$R$353                                           )&gt;(GN$33-GO$33),(GN$33-GN41-150-Sheep!$R$353                                            )&lt;=0),"Alt2-"   &amp;GN40,""),"")</f>
        <v>Birth-3</v>
      </c>
      <c r="GO42" s="274" t="str">
        <f xml:space="preserve">                    IF(AND((GO$33                                  -Sheep!$N$250                               )&gt;(GO$33-GP$33),(GO$33                                  -Sheep!$N$250                                )&lt;=0),"Born","")
&amp;                   IF(AND((GO$33-Sheep!$R$351-Sheep!$N$250                                )&gt;(GO$33-GP$33),(GO$33-Sheep!$R$351-Sheep!$N$250                                )&lt;=0),"WeanStd","")
&amp;                   IF(AND((GO$33-Sheep!$R$352-Sheep!$N$250                                )&gt;(GO$33-GP$33),(GO$33-Sheep!$R$352-Sheep!$N$250                                )&lt;=0),"WeanAlt1","")
&amp;                   IF(AND((GO$33-Sheep!$R$353-Sheep!$N$250                                )&gt;(GO$33-GP$33),(GO$33-Sheep!$R$353-Sheep!$N$250                                )&lt;=0),"WeanAlt2","")
&amp;IFERROR(IF(AND((GO$33-GO41                                                                                     )&gt;(GO$33-GP$33),(GO$33-GO41                                                                                     )&lt;=0),"Join-"    &amp;GO40,""),"")
&amp;IFERROR(IF(AND((GO$33-GO41-INDEX(Sheep!$V$358:$V$365,GO40,1))&gt;(GO$33-GP$33),(GO$33-GO41-INDEX(Sheep!$V$358:$V$365,GO40,1))&lt;=0),"Scan-"  &amp;GO40,""),"")
&amp;IFERROR(IF(AND((GO$33-GO41-150                                                                            )&gt;(GO$33-GP$33),(GO$33-GO41-150                                                                             )&lt;=0),"Birth-" &amp;GO40,""),"")
&amp;IFERROR(IF(AND((GO$33-GO41-150-Sheep!$R$351                                           )&gt;(GO$33-GP$33),(GO$33-GO41-150-Sheep!$R$351                                            )&lt;=0),"Wean-"&amp;GO40,""),"")
&amp;IFERROR(IF(AND((GO$33-GO41-150-Sheep!$R$352                                           )&gt;(GO$33-GP$33),(GO$33-GO41-150-Sheep!$R$352                                            )&lt;=0),"Alt1-"   &amp;GO40,""),"")
&amp;IFERROR(IF(AND((GO$33-GO41-150-Sheep!$R$353                                           )&gt;(GO$33-GP$33),(GO$33-GO41-150-Sheep!$R$353                                            )&lt;=0),"Alt2-"   &amp;GO40,""),"")</f>
        <v/>
      </c>
      <c r="GP42" s="274" t="str">
        <f xml:space="preserve">                    IF(AND((GP$33                                  -Sheep!$N$250                               )&gt;(GP$33-GQ$33),(GP$33                                  -Sheep!$N$250                                )&lt;=0),"Born","")
&amp;                   IF(AND((GP$33-Sheep!$R$351-Sheep!$N$250                                )&gt;(GP$33-GQ$33),(GP$33-Sheep!$R$351-Sheep!$N$250                                )&lt;=0),"WeanStd","")
&amp;                   IF(AND((GP$33-Sheep!$R$352-Sheep!$N$250                                )&gt;(GP$33-GQ$33),(GP$33-Sheep!$R$352-Sheep!$N$250                                )&lt;=0),"WeanAlt1","")
&amp;                   IF(AND((GP$33-Sheep!$R$353-Sheep!$N$250                                )&gt;(GP$33-GQ$33),(GP$33-Sheep!$R$353-Sheep!$N$250                                )&lt;=0),"WeanAlt2","")
&amp;IFERROR(IF(AND((GP$33-GP41                                                                                     )&gt;(GP$33-GQ$33),(GP$33-GP41                                                                                     )&lt;=0),"Join-"    &amp;GP40,""),"")
&amp;IFERROR(IF(AND((GP$33-GP41-INDEX(Sheep!$V$358:$V$365,GP40,1))&gt;(GP$33-GQ$33),(GP$33-GP41-INDEX(Sheep!$V$358:$V$365,GP40,1))&lt;=0),"Scan-"  &amp;GP40,""),"")
&amp;IFERROR(IF(AND((GP$33-GP41-150                                                                            )&gt;(GP$33-GQ$33),(GP$33-GP41-150                                                                             )&lt;=0),"Birth-" &amp;GP40,""),"")
&amp;IFERROR(IF(AND((GP$33-GP41-150-Sheep!$R$351                                           )&gt;(GP$33-GQ$33),(GP$33-GP41-150-Sheep!$R$351                                            )&lt;=0),"Wean-"&amp;GP40,""),"")
&amp;IFERROR(IF(AND((GP$33-GP41-150-Sheep!$R$352                                           )&gt;(GP$33-GQ$33),(GP$33-GP41-150-Sheep!$R$352                                            )&lt;=0),"Alt1-"   &amp;GP40,""),"")
&amp;IFERROR(IF(AND((GP$33-GP41-150-Sheep!$R$353                                           )&gt;(GP$33-GQ$33),(GP$33-GP41-150-Sheep!$R$353                                            )&lt;=0),"Alt2-"   &amp;GP40,""),"")</f>
        <v/>
      </c>
      <c r="GQ42" s="274" t="str">
        <f xml:space="preserve">                    IF(AND((GQ$33                                  -Sheep!$N$250                               )&gt;(GQ$33-GR$33),(GQ$33                                  -Sheep!$N$250                                )&lt;=0),"Born","")
&amp;                   IF(AND((GQ$33-Sheep!$R$351-Sheep!$N$250                                )&gt;(GQ$33-GR$33),(GQ$33-Sheep!$R$351-Sheep!$N$250                                )&lt;=0),"WeanStd","")
&amp;                   IF(AND((GQ$33-Sheep!$R$352-Sheep!$N$250                                )&gt;(GQ$33-GR$33),(GQ$33-Sheep!$R$352-Sheep!$N$250                                )&lt;=0),"WeanAlt1","")
&amp;                   IF(AND((GQ$33-Sheep!$R$353-Sheep!$N$250                                )&gt;(GQ$33-GR$33),(GQ$33-Sheep!$R$353-Sheep!$N$250                                )&lt;=0),"WeanAlt2","")
&amp;IFERROR(IF(AND((GQ$33-GQ41                                                                                     )&gt;(GQ$33-GR$33),(GQ$33-GQ41                                                                                     )&lt;=0),"Join-"    &amp;GQ40,""),"")
&amp;IFERROR(IF(AND((GQ$33-GQ41-INDEX(Sheep!$V$358:$V$365,GQ40,1))&gt;(GQ$33-GR$33),(GQ$33-GQ41-INDEX(Sheep!$V$358:$V$365,GQ40,1))&lt;=0),"Scan-"  &amp;GQ40,""),"")
&amp;IFERROR(IF(AND((GQ$33-GQ41-150                                                                            )&gt;(GQ$33-GR$33),(GQ$33-GQ41-150                                                                             )&lt;=0),"Birth-" &amp;GQ40,""),"")
&amp;IFERROR(IF(AND((GQ$33-GQ41-150-Sheep!$R$351                                           )&gt;(GQ$33-GR$33),(GQ$33-GQ41-150-Sheep!$R$351                                            )&lt;=0),"Wean-"&amp;GQ40,""),"")
&amp;IFERROR(IF(AND((GQ$33-GQ41-150-Sheep!$R$352                                           )&gt;(GQ$33-GR$33),(GQ$33-GQ41-150-Sheep!$R$352                                            )&lt;=0),"Alt1-"   &amp;GQ40,""),"")
&amp;IFERROR(IF(AND((GQ$33-GQ41-150-Sheep!$R$353                                           )&gt;(GQ$33-GR$33),(GQ$33-GQ41-150-Sheep!$R$353                                            )&lt;=0),"Alt2-"   &amp;GQ40,""),"")</f>
        <v/>
      </c>
      <c r="GR42" s="274" t="str">
        <f xml:space="preserve">                    IF(AND((GR$33                                  -Sheep!$N$250                               )&gt;(GR$33-GS$33),(GR$33                                  -Sheep!$N$250                                )&lt;=0),"Born","")
&amp;                   IF(AND((GR$33-Sheep!$R$351-Sheep!$N$250                                )&gt;(GR$33-GS$33),(GR$33-Sheep!$R$351-Sheep!$N$250                                )&lt;=0),"WeanStd","")
&amp;                   IF(AND((GR$33-Sheep!$R$352-Sheep!$N$250                                )&gt;(GR$33-GS$33),(GR$33-Sheep!$R$352-Sheep!$N$250                                )&lt;=0),"WeanAlt1","")
&amp;                   IF(AND((GR$33-Sheep!$R$353-Sheep!$N$250                                )&gt;(GR$33-GS$33),(GR$33-Sheep!$R$353-Sheep!$N$250                                )&lt;=0),"WeanAlt2","")
&amp;IFERROR(IF(AND((GR$33-GR41                                                                                     )&gt;(GR$33-GS$33),(GR$33-GR41                                                                                     )&lt;=0),"Join-"    &amp;GR40,""),"")
&amp;IFERROR(IF(AND((GR$33-GR41-INDEX(Sheep!$V$358:$V$365,GR40,1))&gt;(GR$33-GS$33),(GR$33-GR41-INDEX(Sheep!$V$358:$V$365,GR40,1))&lt;=0),"Scan-"  &amp;GR40,""),"")
&amp;IFERROR(IF(AND((GR$33-GR41-150                                                                            )&gt;(GR$33-GS$33),(GR$33-GR41-150                                                                             )&lt;=0),"Birth-" &amp;GR40,""),"")
&amp;IFERROR(IF(AND((GR$33-GR41-150-Sheep!$R$351                                           )&gt;(GR$33-GS$33),(GR$33-GR41-150-Sheep!$R$351                                            )&lt;=0),"Wean-"&amp;GR40,""),"")
&amp;IFERROR(IF(AND((GR$33-GR41-150-Sheep!$R$352                                           )&gt;(GR$33-GS$33),(GR$33-GR41-150-Sheep!$R$352                                            )&lt;=0),"Alt1-"   &amp;GR40,""),"")
&amp;IFERROR(IF(AND((GR$33-GR41-150-Sheep!$R$353                                           )&gt;(GR$33-GS$33),(GR$33-GR41-150-Sheep!$R$353                                            )&lt;=0),"Alt2-"   &amp;GR40,""),"")</f>
        <v/>
      </c>
      <c r="GS42" s="274" t="str">
        <f xml:space="preserve">                    IF(AND((GS$33                                  -Sheep!$N$250                               )&gt;(GS$33-GT$33),(GS$33                                  -Sheep!$N$250                                )&lt;=0),"Born","")
&amp;                   IF(AND((GS$33-Sheep!$R$351-Sheep!$N$250                                )&gt;(GS$33-GT$33),(GS$33-Sheep!$R$351-Sheep!$N$250                                )&lt;=0),"WeanStd","")
&amp;                   IF(AND((GS$33-Sheep!$R$352-Sheep!$N$250                                )&gt;(GS$33-GT$33),(GS$33-Sheep!$R$352-Sheep!$N$250                                )&lt;=0),"WeanAlt1","")
&amp;                   IF(AND((GS$33-Sheep!$R$353-Sheep!$N$250                                )&gt;(GS$33-GT$33),(GS$33-Sheep!$R$353-Sheep!$N$250                                )&lt;=0),"WeanAlt2","")
&amp;IFERROR(IF(AND((GS$33-GS41                                                                                     )&gt;(GS$33-GT$33),(GS$33-GS41                                                                                     )&lt;=0),"Join-"    &amp;GS40,""),"")
&amp;IFERROR(IF(AND((GS$33-GS41-INDEX(Sheep!$V$358:$V$365,GS40,1))&gt;(GS$33-GT$33),(GS$33-GS41-INDEX(Sheep!$V$358:$V$365,GS40,1))&lt;=0),"Scan-"  &amp;GS40,""),"")
&amp;IFERROR(IF(AND((GS$33-GS41-150                                                                            )&gt;(GS$33-GT$33),(GS$33-GS41-150                                                                             )&lt;=0),"Birth-" &amp;GS40,""),"")
&amp;IFERROR(IF(AND((GS$33-GS41-150-Sheep!$R$351                                           )&gt;(GS$33-GT$33),(GS$33-GS41-150-Sheep!$R$351                                            )&lt;=0),"Wean-"&amp;GS40,""),"")
&amp;IFERROR(IF(AND((GS$33-GS41-150-Sheep!$R$352                                           )&gt;(GS$33-GT$33),(GS$33-GS41-150-Sheep!$R$352                                            )&lt;=0),"Alt1-"   &amp;GS40,""),"")
&amp;IFERROR(IF(AND((GS$33-GS41-150-Sheep!$R$353                                           )&gt;(GS$33-GT$33),(GS$33-GS41-150-Sheep!$R$353                                            )&lt;=0),"Alt2-"   &amp;GS40,""),"")</f>
        <v/>
      </c>
      <c r="GT42" s="274" t="str">
        <f xml:space="preserve">                    IF(AND((GT$33                                  -Sheep!$N$250                               )&gt;(GT$33-GU$33),(GT$33                                  -Sheep!$N$250                                )&lt;=0),"Born","")
&amp;                   IF(AND((GT$33-Sheep!$R$351-Sheep!$N$250                                )&gt;(GT$33-GU$33),(GT$33-Sheep!$R$351-Sheep!$N$250                                )&lt;=0),"WeanStd","")
&amp;                   IF(AND((GT$33-Sheep!$R$352-Sheep!$N$250                                )&gt;(GT$33-GU$33),(GT$33-Sheep!$R$352-Sheep!$N$250                                )&lt;=0),"WeanAlt1","")
&amp;                   IF(AND((GT$33-Sheep!$R$353-Sheep!$N$250                                )&gt;(GT$33-GU$33),(GT$33-Sheep!$R$353-Sheep!$N$250                                )&lt;=0),"WeanAlt2","")
&amp;IFERROR(IF(AND((GT$33-GT41                                                                                     )&gt;(GT$33-GU$33),(GT$33-GT41                                                                                     )&lt;=0),"Join-"    &amp;GT40,""),"")
&amp;IFERROR(IF(AND((GT$33-GT41-INDEX(Sheep!$V$358:$V$365,GT40,1))&gt;(GT$33-GU$33),(GT$33-GT41-INDEX(Sheep!$V$358:$V$365,GT40,1))&lt;=0),"Scan-"  &amp;GT40,""),"")
&amp;IFERROR(IF(AND((GT$33-GT41-150                                                                            )&gt;(GT$33-GU$33),(GT$33-GT41-150                                                                             )&lt;=0),"Birth-" &amp;GT40,""),"")
&amp;IFERROR(IF(AND((GT$33-GT41-150-Sheep!$R$351                                           )&gt;(GT$33-GU$33),(GT$33-GT41-150-Sheep!$R$351                                            )&lt;=0),"Wean-"&amp;GT40,""),"")
&amp;IFERROR(IF(AND((GT$33-GT41-150-Sheep!$R$352                                           )&gt;(GT$33-GU$33),(GT$33-GT41-150-Sheep!$R$352                                            )&lt;=0),"Alt1-"   &amp;GT40,""),"")
&amp;IFERROR(IF(AND((GT$33-GT41-150-Sheep!$R$353                                           )&gt;(GT$33-GU$33),(GT$33-GT41-150-Sheep!$R$353                                            )&lt;=0),"Alt2-"   &amp;GT40,""),"")</f>
        <v/>
      </c>
      <c r="GU42" s="274" t="str">
        <f xml:space="preserve">                    IF(AND((GU$33                                  -Sheep!$N$250                               )&gt;(GU$33-GV$33),(GU$33                                  -Sheep!$N$250                                )&lt;=0),"Born","")
&amp;                   IF(AND((GU$33-Sheep!$R$351-Sheep!$N$250                                )&gt;(GU$33-GV$33),(GU$33-Sheep!$R$351-Sheep!$N$250                                )&lt;=0),"WeanStd","")
&amp;                   IF(AND((GU$33-Sheep!$R$352-Sheep!$N$250                                )&gt;(GU$33-GV$33),(GU$33-Sheep!$R$352-Sheep!$N$250                                )&lt;=0),"WeanAlt1","")
&amp;                   IF(AND((GU$33-Sheep!$R$353-Sheep!$N$250                                )&gt;(GU$33-GV$33),(GU$33-Sheep!$R$353-Sheep!$N$250                                )&lt;=0),"WeanAlt2","")
&amp;IFERROR(IF(AND((GU$33-GU41                                                                                     )&gt;(GU$33-GV$33),(GU$33-GU41                                                                                     )&lt;=0),"Join-"    &amp;GU40,""),"")
&amp;IFERROR(IF(AND((GU$33-GU41-INDEX(Sheep!$V$358:$V$365,GU40,1))&gt;(GU$33-GV$33),(GU$33-GU41-INDEX(Sheep!$V$358:$V$365,GU40,1))&lt;=0),"Scan-"  &amp;GU40,""),"")
&amp;IFERROR(IF(AND((GU$33-GU41-150                                                                            )&gt;(GU$33-GV$33),(GU$33-GU41-150                                                                             )&lt;=0),"Birth-" &amp;GU40,""),"")
&amp;IFERROR(IF(AND((GU$33-GU41-150-Sheep!$R$351                                           )&gt;(GU$33-GV$33),(GU$33-GU41-150-Sheep!$R$351                                            )&lt;=0),"Wean-"&amp;GU40,""),"")
&amp;IFERROR(IF(AND((GU$33-GU41-150-Sheep!$R$352                                           )&gt;(GU$33-GV$33),(GU$33-GU41-150-Sheep!$R$352                                            )&lt;=0),"Alt1-"   &amp;GU40,""),"")
&amp;IFERROR(IF(AND((GU$33-GU41-150-Sheep!$R$353                                           )&gt;(GU$33-GV$33),(GU$33-GU41-150-Sheep!$R$353                                            )&lt;=0),"Alt2-"   &amp;GU40,""),"")</f>
        <v/>
      </c>
      <c r="GV42" s="274" t="str">
        <f xml:space="preserve">                    IF(AND((GV$33                                  -Sheep!$N$250                               )&gt;(GV$33-GW$33),(GV$33                                  -Sheep!$N$250                                )&lt;=0),"Born","")
&amp;                   IF(AND((GV$33-Sheep!$R$351-Sheep!$N$250                                )&gt;(GV$33-GW$33),(GV$33-Sheep!$R$351-Sheep!$N$250                                )&lt;=0),"WeanStd","")
&amp;                   IF(AND((GV$33-Sheep!$R$352-Sheep!$N$250                                )&gt;(GV$33-GW$33),(GV$33-Sheep!$R$352-Sheep!$N$250                                )&lt;=0),"WeanAlt1","")
&amp;                   IF(AND((GV$33-Sheep!$R$353-Sheep!$N$250                                )&gt;(GV$33-GW$33),(GV$33-Sheep!$R$353-Sheep!$N$250                                )&lt;=0),"WeanAlt2","")
&amp;IFERROR(IF(AND((GV$33-GV41                                                                                     )&gt;(GV$33-GW$33),(GV$33-GV41                                                                                     )&lt;=0),"Join-"    &amp;GV40,""),"")
&amp;IFERROR(IF(AND((GV$33-GV41-INDEX(Sheep!$V$358:$V$365,GV40,1))&gt;(GV$33-GW$33),(GV$33-GV41-INDEX(Sheep!$V$358:$V$365,GV40,1))&lt;=0),"Scan-"  &amp;GV40,""),"")
&amp;IFERROR(IF(AND((GV$33-GV41-150                                                                            )&gt;(GV$33-GW$33),(GV$33-GV41-150                                                                             )&lt;=0),"Birth-" &amp;GV40,""),"")
&amp;IFERROR(IF(AND((GV$33-GV41-150-Sheep!$R$351                                           )&gt;(GV$33-GW$33),(GV$33-GV41-150-Sheep!$R$351                                            )&lt;=0),"Wean-"&amp;GV40,""),"")
&amp;IFERROR(IF(AND((GV$33-GV41-150-Sheep!$R$352                                           )&gt;(GV$33-GW$33),(GV$33-GV41-150-Sheep!$R$352                                            )&lt;=0),"Alt1-"   &amp;GV40,""),"")
&amp;IFERROR(IF(AND((GV$33-GV41-150-Sheep!$R$353                                           )&gt;(GV$33-GW$33),(GV$33-GV41-150-Sheep!$R$353                                            )&lt;=0),"Alt2-"   &amp;GV40,""),"")</f>
        <v/>
      </c>
      <c r="GW42" s="274" t="str">
        <f xml:space="preserve">                    IF(AND((GW$33                                  -Sheep!$N$250                               )&gt;(GW$33-GX$33),(GW$33                                  -Sheep!$N$250                                )&lt;=0),"Born","")
&amp;                   IF(AND((GW$33-Sheep!$R$351-Sheep!$N$250                                )&gt;(GW$33-GX$33),(GW$33-Sheep!$R$351-Sheep!$N$250                                )&lt;=0),"WeanStd","")
&amp;                   IF(AND((GW$33-Sheep!$R$352-Sheep!$N$250                                )&gt;(GW$33-GX$33),(GW$33-Sheep!$R$352-Sheep!$N$250                                )&lt;=0),"WeanAlt1","")
&amp;                   IF(AND((GW$33-Sheep!$R$353-Sheep!$N$250                                )&gt;(GW$33-GX$33),(GW$33-Sheep!$R$353-Sheep!$N$250                                )&lt;=0),"WeanAlt2","")
&amp;IFERROR(IF(AND((GW$33-GW41                                                                                     )&gt;(GW$33-GX$33),(GW$33-GW41                                                                                     )&lt;=0),"Join-"    &amp;GW40,""),"")
&amp;IFERROR(IF(AND((GW$33-GW41-INDEX(Sheep!$V$358:$V$365,GW40,1))&gt;(GW$33-GX$33),(GW$33-GW41-INDEX(Sheep!$V$358:$V$365,GW40,1))&lt;=0),"Scan-"  &amp;GW40,""),"")
&amp;IFERROR(IF(AND((GW$33-GW41-150                                                                            )&gt;(GW$33-GX$33),(GW$33-GW41-150                                                                             )&lt;=0),"Birth-" &amp;GW40,""),"")
&amp;IFERROR(IF(AND((GW$33-GW41-150-Sheep!$R$351                                           )&gt;(GW$33-GX$33),(GW$33-GW41-150-Sheep!$R$351                                            )&lt;=0),"Wean-"&amp;GW40,""),"")
&amp;IFERROR(IF(AND((GW$33-GW41-150-Sheep!$R$352                                           )&gt;(GW$33-GX$33),(GW$33-GW41-150-Sheep!$R$352                                            )&lt;=0),"Alt1-"   &amp;GW40,""),"")
&amp;IFERROR(IF(AND((GW$33-GW41-150-Sheep!$R$353                                           )&gt;(GW$33-GX$33),(GW$33-GW41-150-Sheep!$R$353                                            )&lt;=0),"Alt2-"   &amp;GW40,""),"")</f>
        <v/>
      </c>
      <c r="GX42" s="274" t="str">
        <f xml:space="preserve">                    IF(AND((GX$33                                  -Sheep!$N$250                               )&gt;(GX$33-GY$33),(GX$33                                  -Sheep!$N$250                                )&lt;=0),"Born","")
&amp;                   IF(AND((GX$33-Sheep!$R$351-Sheep!$N$250                                )&gt;(GX$33-GY$33),(GX$33-Sheep!$R$351-Sheep!$N$250                                )&lt;=0),"WeanStd","")
&amp;                   IF(AND((GX$33-Sheep!$R$352-Sheep!$N$250                                )&gt;(GX$33-GY$33),(GX$33-Sheep!$R$352-Sheep!$N$250                                )&lt;=0),"WeanAlt1","")
&amp;                   IF(AND((GX$33-Sheep!$R$353-Sheep!$N$250                                )&gt;(GX$33-GY$33),(GX$33-Sheep!$R$353-Sheep!$N$250                                )&lt;=0),"WeanAlt2","")
&amp;IFERROR(IF(AND((GX$33-GX41                                                                                     )&gt;(GX$33-GY$33),(GX$33-GX41                                                                                     )&lt;=0),"Join-"    &amp;GX40,""),"")
&amp;IFERROR(IF(AND((GX$33-GX41-INDEX(Sheep!$V$358:$V$365,GX40,1))&gt;(GX$33-GY$33),(GX$33-GX41-INDEX(Sheep!$V$358:$V$365,GX40,1))&lt;=0),"Scan-"  &amp;GX40,""),"")
&amp;IFERROR(IF(AND((GX$33-GX41-150                                                                            )&gt;(GX$33-GY$33),(GX$33-GX41-150                                                                             )&lt;=0),"Birth-" &amp;GX40,""),"")
&amp;IFERROR(IF(AND((GX$33-GX41-150-Sheep!$R$351                                           )&gt;(GX$33-GY$33),(GX$33-GX41-150-Sheep!$R$351                                            )&lt;=0),"Wean-"&amp;GX40,""),"")
&amp;IFERROR(IF(AND((GX$33-GX41-150-Sheep!$R$352                                           )&gt;(GX$33-GY$33),(GX$33-GX41-150-Sheep!$R$352                                            )&lt;=0),"Alt1-"   &amp;GX40,""),"")
&amp;IFERROR(IF(AND((GX$33-GX41-150-Sheep!$R$353                                           )&gt;(GX$33-GY$33),(GX$33-GX41-150-Sheep!$R$353                                            )&lt;=0),"Alt2-"   &amp;GX40,""),"")</f>
        <v/>
      </c>
      <c r="GY42" s="274" t="str">
        <f xml:space="preserve">                    IF(AND((GY$33                                  -Sheep!$N$250                               )&gt;(GY$33-GZ$33),(GY$33                                  -Sheep!$N$250                                )&lt;=0),"Born","")
&amp;                   IF(AND((GY$33-Sheep!$R$351-Sheep!$N$250                                )&gt;(GY$33-GZ$33),(GY$33-Sheep!$R$351-Sheep!$N$250                                )&lt;=0),"WeanStd","")
&amp;                   IF(AND((GY$33-Sheep!$R$352-Sheep!$N$250                                )&gt;(GY$33-GZ$33),(GY$33-Sheep!$R$352-Sheep!$N$250                                )&lt;=0),"WeanAlt1","")
&amp;                   IF(AND((GY$33-Sheep!$R$353-Sheep!$N$250                                )&gt;(GY$33-GZ$33),(GY$33-Sheep!$R$353-Sheep!$N$250                                )&lt;=0),"WeanAlt2","")
&amp;IFERROR(IF(AND((GY$33-GY41                                                                                     )&gt;(GY$33-GZ$33),(GY$33-GY41                                                                                     )&lt;=0),"Join-"    &amp;GY40,""),"")
&amp;IFERROR(IF(AND((GY$33-GY41-INDEX(Sheep!$V$358:$V$365,GY40,1))&gt;(GY$33-GZ$33),(GY$33-GY41-INDEX(Sheep!$V$358:$V$365,GY40,1))&lt;=0),"Scan-"  &amp;GY40,""),"")
&amp;IFERROR(IF(AND((GY$33-GY41-150                                                                            )&gt;(GY$33-GZ$33),(GY$33-GY41-150                                                                             )&lt;=0),"Birth-" &amp;GY40,""),"")
&amp;IFERROR(IF(AND((GY$33-GY41-150-Sheep!$R$351                                           )&gt;(GY$33-GZ$33),(GY$33-GY41-150-Sheep!$R$351                                            )&lt;=0),"Wean-"&amp;GY40,""),"")
&amp;IFERROR(IF(AND((GY$33-GY41-150-Sheep!$R$352                                           )&gt;(GY$33-GZ$33),(GY$33-GY41-150-Sheep!$R$352                                            )&lt;=0),"Alt1-"   &amp;GY40,""),"")
&amp;IFERROR(IF(AND((GY$33-GY41-150-Sheep!$R$353                                           )&gt;(GY$33-GZ$33),(GY$33-GY41-150-Sheep!$R$353                                            )&lt;=0),"Alt2-"   &amp;GY40,""),"")</f>
        <v/>
      </c>
      <c r="GZ42" s="274" t="str">
        <f xml:space="preserve">                    IF(AND((GZ$33                                  -Sheep!$N$250                               )&gt;(GZ$33-HA$33),(GZ$33                                  -Sheep!$N$250                                )&lt;=0),"Born","")
&amp;                   IF(AND((GZ$33-Sheep!$R$351-Sheep!$N$250                                )&gt;(GZ$33-HA$33),(GZ$33-Sheep!$R$351-Sheep!$N$250                                )&lt;=0),"WeanStd","")
&amp;                   IF(AND((GZ$33-Sheep!$R$352-Sheep!$N$250                                )&gt;(GZ$33-HA$33),(GZ$33-Sheep!$R$352-Sheep!$N$250                                )&lt;=0),"WeanAlt1","")
&amp;                   IF(AND((GZ$33-Sheep!$R$353-Sheep!$N$250                                )&gt;(GZ$33-HA$33),(GZ$33-Sheep!$R$353-Sheep!$N$250                                )&lt;=0),"WeanAlt2","")
&amp;IFERROR(IF(AND((GZ$33-GZ41                                                                                     )&gt;(GZ$33-HA$33),(GZ$33-GZ41                                                                                     )&lt;=0),"Join-"    &amp;GZ40,""),"")
&amp;IFERROR(IF(AND((GZ$33-GZ41-INDEX(Sheep!$V$358:$V$365,GZ40,1))&gt;(GZ$33-HA$33),(GZ$33-GZ41-INDEX(Sheep!$V$358:$V$365,GZ40,1))&lt;=0),"Scan-"  &amp;GZ40,""),"")
&amp;IFERROR(IF(AND((GZ$33-GZ41-150                                                                            )&gt;(GZ$33-HA$33),(GZ$33-GZ41-150                                                                             )&lt;=0),"Birth-" &amp;GZ40,""),"")
&amp;IFERROR(IF(AND((GZ$33-GZ41-150-Sheep!$R$351                                           )&gt;(GZ$33-HA$33),(GZ$33-GZ41-150-Sheep!$R$351                                            )&lt;=0),"Wean-"&amp;GZ40,""),"")
&amp;IFERROR(IF(AND((GZ$33-GZ41-150-Sheep!$R$352                                           )&gt;(GZ$33-HA$33),(GZ$33-GZ41-150-Sheep!$R$352                                            )&lt;=0),"Alt1-"   &amp;GZ40,""),"")
&amp;IFERROR(IF(AND((GZ$33-GZ41-150-Sheep!$R$353                                           )&gt;(GZ$33-HA$33),(GZ$33-GZ41-150-Sheep!$R$353                                            )&lt;=0),"Alt2-"   &amp;GZ40,""),"")</f>
        <v/>
      </c>
      <c r="HA42" s="274" t="str">
        <f xml:space="preserve">                    IF(AND((HA$33                                  -Sheep!$N$250                               )&gt;(HA$33-HB$33),(HA$33                                  -Sheep!$N$250                                )&lt;=0),"Born","")
&amp;                   IF(AND((HA$33-Sheep!$R$351-Sheep!$N$250                                )&gt;(HA$33-HB$33),(HA$33-Sheep!$R$351-Sheep!$N$250                                )&lt;=0),"WeanStd","")
&amp;                   IF(AND((HA$33-Sheep!$R$352-Sheep!$N$250                                )&gt;(HA$33-HB$33),(HA$33-Sheep!$R$352-Sheep!$N$250                                )&lt;=0),"WeanAlt1","")
&amp;                   IF(AND((HA$33-Sheep!$R$353-Sheep!$N$250                                )&gt;(HA$33-HB$33),(HA$33-Sheep!$R$353-Sheep!$N$250                                )&lt;=0),"WeanAlt2","")
&amp;IFERROR(IF(AND((HA$33-HA41                                                                                     )&gt;(HA$33-HB$33),(HA$33-HA41                                                                                     )&lt;=0),"Join-"    &amp;HA40,""),"")
&amp;IFERROR(IF(AND((HA$33-HA41-INDEX(Sheep!$V$358:$V$365,HA40,1))&gt;(HA$33-HB$33),(HA$33-HA41-INDEX(Sheep!$V$358:$V$365,HA40,1))&lt;=0),"Scan-"  &amp;HA40,""),"")
&amp;IFERROR(IF(AND((HA$33-HA41-150                                                                            )&gt;(HA$33-HB$33),(HA$33-HA41-150                                                                             )&lt;=0),"Birth-" &amp;HA40,""),"")
&amp;IFERROR(IF(AND((HA$33-HA41-150-Sheep!$R$351                                           )&gt;(HA$33-HB$33),(HA$33-HA41-150-Sheep!$R$351                                            )&lt;=0),"Wean-"&amp;HA40,""),"")
&amp;IFERROR(IF(AND((HA$33-HA41-150-Sheep!$R$352                                           )&gt;(HA$33-HB$33),(HA$33-HA41-150-Sheep!$R$352                                            )&lt;=0),"Alt1-"   &amp;HA40,""),"")
&amp;IFERROR(IF(AND((HA$33-HA41-150-Sheep!$R$353                                           )&gt;(HA$33-HB$33),(HA$33-HA41-150-Sheep!$R$353                                            )&lt;=0),"Alt2-"   &amp;HA40,""),"")</f>
        <v>Wean-3</v>
      </c>
      <c r="HB42" s="274" t="str">
        <f xml:space="preserve">                    IF(AND((HB$33                                  -Sheep!$N$250                               )&gt;(HB$33-HC$33),(HB$33                                  -Sheep!$N$250                                )&lt;=0),"Born","")
&amp;                   IF(AND((HB$33-Sheep!$R$351-Sheep!$N$250                                )&gt;(HB$33-HC$33),(HB$33-Sheep!$R$351-Sheep!$N$250                                )&lt;=0),"WeanStd","")
&amp;                   IF(AND((HB$33-Sheep!$R$352-Sheep!$N$250                                )&gt;(HB$33-HC$33),(HB$33-Sheep!$R$352-Sheep!$N$250                                )&lt;=0),"WeanAlt1","")
&amp;                   IF(AND((HB$33-Sheep!$R$353-Sheep!$N$250                                )&gt;(HB$33-HC$33),(HB$33-Sheep!$R$353-Sheep!$N$250                                )&lt;=0),"WeanAlt2","")
&amp;IFERROR(IF(AND((HB$33-HB41                                                                                     )&gt;(HB$33-HC$33),(HB$33-HB41                                                                                     )&lt;=0),"Join-"    &amp;HB40,""),"")
&amp;IFERROR(IF(AND((HB$33-HB41-INDEX(Sheep!$V$358:$V$365,HB40,1))&gt;(HB$33-HC$33),(HB$33-HB41-INDEX(Sheep!$V$358:$V$365,HB40,1))&lt;=0),"Scan-"  &amp;HB40,""),"")
&amp;IFERROR(IF(AND((HB$33-HB41-150                                                                            )&gt;(HB$33-HC$33),(HB$33-HB41-150                                                                             )&lt;=0),"Birth-" &amp;HB40,""),"")
&amp;IFERROR(IF(AND((HB$33-HB41-150-Sheep!$R$351                                           )&gt;(HB$33-HC$33),(HB$33-HB41-150-Sheep!$R$351                                            )&lt;=0),"Wean-"&amp;HB40,""),"")
&amp;IFERROR(IF(AND((HB$33-HB41-150-Sheep!$R$352                                           )&gt;(HB$33-HC$33),(HB$33-HB41-150-Sheep!$R$352                                            )&lt;=0),"Alt1-"   &amp;HB40,""),"")
&amp;IFERROR(IF(AND((HB$33-HB41-150-Sheep!$R$353                                           )&gt;(HB$33-HC$33),(HB$33-HB41-150-Sheep!$R$353                                            )&lt;=0),"Alt2-"   &amp;HB40,""),"")</f>
        <v/>
      </c>
      <c r="HC42" s="274" t="str">
        <f xml:space="preserve">                    IF(AND((HC$33                                  -Sheep!$N$250                               )&gt;(HC$33-HD$33),(HC$33                                  -Sheep!$N$250                                )&lt;=0),"Born","")
&amp;                   IF(AND((HC$33-Sheep!$R$351-Sheep!$N$250                                )&gt;(HC$33-HD$33),(HC$33-Sheep!$R$351-Sheep!$N$250                                )&lt;=0),"WeanStd","")
&amp;                   IF(AND((HC$33-Sheep!$R$352-Sheep!$N$250                                )&gt;(HC$33-HD$33),(HC$33-Sheep!$R$352-Sheep!$N$250                                )&lt;=0),"WeanAlt1","")
&amp;                   IF(AND((HC$33-Sheep!$R$353-Sheep!$N$250                                )&gt;(HC$33-HD$33),(HC$33-Sheep!$R$353-Sheep!$N$250                                )&lt;=0),"WeanAlt2","")
&amp;IFERROR(IF(AND((HC$33-HC41                                                                                     )&gt;(HC$33-HD$33),(HC$33-HC41                                                                                     )&lt;=0),"Join-"    &amp;HC40,""),"")
&amp;IFERROR(IF(AND((HC$33-HC41-INDEX(Sheep!$V$358:$V$365,HC40,1))&gt;(HC$33-HD$33),(HC$33-HC41-INDEX(Sheep!$V$358:$V$365,HC40,1))&lt;=0),"Scan-"  &amp;HC40,""),"")
&amp;IFERROR(IF(AND((HC$33-HC41-150                                                                            )&gt;(HC$33-HD$33),(HC$33-HC41-150                                                                             )&lt;=0),"Birth-" &amp;HC40,""),"")
&amp;IFERROR(IF(AND((HC$33-HC41-150-Sheep!$R$351                                           )&gt;(HC$33-HD$33),(HC$33-HC41-150-Sheep!$R$351                                            )&lt;=0),"Wean-"&amp;HC40,""),"")
&amp;IFERROR(IF(AND((HC$33-HC41-150-Sheep!$R$352                                           )&gt;(HC$33-HD$33),(HC$33-HC41-150-Sheep!$R$352                                            )&lt;=0),"Alt1-"   &amp;HC40,""),"")
&amp;IFERROR(IF(AND((HC$33-HC41-150-Sheep!$R$353                                           )&gt;(HC$33-HD$33),(HC$33-HC41-150-Sheep!$R$353                                            )&lt;=0),"Alt2-"   &amp;HC40,""),"")</f>
        <v/>
      </c>
      <c r="HD42" s="274" t="str">
        <f xml:space="preserve">                    IF(AND((HD$33                                  -Sheep!$N$250                               )&gt;(HD$33-HE$33),(HD$33                                  -Sheep!$N$250                                )&lt;=0),"Born","")
&amp;                   IF(AND((HD$33-Sheep!$R$351-Sheep!$N$250                                )&gt;(HD$33-HE$33),(HD$33-Sheep!$R$351-Sheep!$N$250                                )&lt;=0),"WeanStd","")
&amp;                   IF(AND((HD$33-Sheep!$R$352-Sheep!$N$250                                )&gt;(HD$33-HE$33),(HD$33-Sheep!$R$352-Sheep!$N$250                                )&lt;=0),"WeanAlt1","")
&amp;                   IF(AND((HD$33-Sheep!$R$353-Sheep!$N$250                                )&gt;(HD$33-HE$33),(HD$33-Sheep!$R$353-Sheep!$N$250                                )&lt;=0),"WeanAlt2","")
&amp;IFERROR(IF(AND((HD$33-HD41                                                                                     )&gt;(HD$33-HE$33),(HD$33-HD41                                                                                     )&lt;=0),"Join-"    &amp;HD40,""),"")
&amp;IFERROR(IF(AND((HD$33-HD41-INDEX(Sheep!$V$358:$V$365,HD40,1))&gt;(HD$33-HE$33),(HD$33-HD41-INDEX(Sheep!$V$358:$V$365,HD40,1))&lt;=0),"Scan-"  &amp;HD40,""),"")
&amp;IFERROR(IF(AND((HD$33-HD41-150                                                                            )&gt;(HD$33-HE$33),(HD$33-HD41-150                                                                             )&lt;=0),"Birth-" &amp;HD40,""),"")
&amp;IFERROR(IF(AND((HD$33-HD41-150-Sheep!$R$351                                           )&gt;(HD$33-HE$33),(HD$33-HD41-150-Sheep!$R$351                                            )&lt;=0),"Wean-"&amp;HD40,""),"")
&amp;IFERROR(IF(AND((HD$33-HD41-150-Sheep!$R$352                                           )&gt;(HD$33-HE$33),(HD$33-HD41-150-Sheep!$R$352                                            )&lt;=0),"Alt1-"   &amp;HD40,""),"")
&amp;IFERROR(IF(AND((HD$33-HD41-150-Sheep!$R$353                                           )&gt;(HD$33-HE$33),(HD$33-HD41-150-Sheep!$R$353                                            )&lt;=0),"Alt2-"   &amp;HD40,""),"")</f>
        <v/>
      </c>
      <c r="HE42" s="274" t="str">
        <f xml:space="preserve">                    IF(AND((HE$33                                  -Sheep!$N$250                               )&gt;(HE$33-HF$33),(HE$33                                  -Sheep!$N$250                                )&lt;=0),"Born","")
&amp;                   IF(AND((HE$33-Sheep!$R$351-Sheep!$N$250                                )&gt;(HE$33-HF$33),(HE$33-Sheep!$R$351-Sheep!$N$250                                )&lt;=0),"WeanStd","")
&amp;                   IF(AND((HE$33-Sheep!$R$352-Sheep!$N$250                                )&gt;(HE$33-HF$33),(HE$33-Sheep!$R$352-Sheep!$N$250                                )&lt;=0),"WeanAlt1","")
&amp;                   IF(AND((HE$33-Sheep!$R$353-Sheep!$N$250                                )&gt;(HE$33-HF$33),(HE$33-Sheep!$R$353-Sheep!$N$250                                )&lt;=0),"WeanAlt2","")
&amp;IFERROR(IF(AND((HE$33-HE41                                                                                     )&gt;(HE$33-HF$33),(HE$33-HE41                                                                                     )&lt;=0),"Join-"    &amp;HE40,""),"")
&amp;IFERROR(IF(AND((HE$33-HE41-INDEX(Sheep!$V$358:$V$365,HE40,1))&gt;(HE$33-HF$33),(HE$33-HE41-INDEX(Sheep!$V$358:$V$365,HE40,1))&lt;=0),"Scan-"  &amp;HE40,""),"")
&amp;IFERROR(IF(AND((HE$33-HE41-150                                                                            )&gt;(HE$33-HF$33),(HE$33-HE41-150                                                                             )&lt;=0),"Birth-" &amp;HE40,""),"")
&amp;IFERROR(IF(AND((HE$33-HE41-150-Sheep!$R$351                                           )&gt;(HE$33-HF$33),(HE$33-HE41-150-Sheep!$R$351                                            )&lt;=0),"Wean-"&amp;HE40,""),"")
&amp;IFERROR(IF(AND((HE$33-HE41-150-Sheep!$R$352                                           )&gt;(HE$33-HF$33),(HE$33-HE41-150-Sheep!$R$352                                            )&lt;=0),"Alt1-"   &amp;HE40,""),"")
&amp;IFERROR(IF(AND((HE$33-HE41-150-Sheep!$R$353                                           )&gt;(HE$33-HF$33),(HE$33-HE41-150-Sheep!$R$353                                            )&lt;=0),"Alt2-"   &amp;HE40,""),"")</f>
        <v>Alt1-3</v>
      </c>
      <c r="HF42" s="274" t="str">
        <f xml:space="preserve">                    IF(AND((HF$33                                  -Sheep!$N$250                               )&gt;(HF$33-HG$33),(HF$33                                  -Sheep!$N$250                                )&lt;=0),"Born","")
&amp;                   IF(AND((HF$33-Sheep!$R$351-Sheep!$N$250                                )&gt;(HF$33-HG$33),(HF$33-Sheep!$R$351-Sheep!$N$250                                )&lt;=0),"WeanStd","")
&amp;                   IF(AND((HF$33-Sheep!$R$352-Sheep!$N$250                                )&gt;(HF$33-HG$33),(HF$33-Sheep!$R$352-Sheep!$N$250                                )&lt;=0),"WeanAlt1","")
&amp;                   IF(AND((HF$33-Sheep!$R$353-Sheep!$N$250                                )&gt;(HF$33-HG$33),(HF$33-Sheep!$R$353-Sheep!$N$250                                )&lt;=0),"WeanAlt2","")
&amp;IFERROR(IF(AND((HF$33-HF41                                                                                     )&gt;(HF$33-HG$33),(HF$33-HF41                                                                                     )&lt;=0),"Join-"    &amp;HF40,""),"")
&amp;IFERROR(IF(AND((HF$33-HF41-INDEX(Sheep!$V$358:$V$365,HF40,1))&gt;(HF$33-HG$33),(HF$33-HF41-INDEX(Sheep!$V$358:$V$365,HF40,1))&lt;=0),"Scan-"  &amp;HF40,""),"")
&amp;IFERROR(IF(AND((HF$33-HF41-150                                                                            )&gt;(HF$33-HG$33),(HF$33-HF41-150                                                                             )&lt;=0),"Birth-" &amp;HF40,""),"")
&amp;IFERROR(IF(AND((HF$33-HF41-150-Sheep!$R$351                                           )&gt;(HF$33-HG$33),(HF$33-HF41-150-Sheep!$R$351                                            )&lt;=0),"Wean-"&amp;HF40,""),"")
&amp;IFERROR(IF(AND((HF$33-HF41-150-Sheep!$R$352                                           )&gt;(HF$33-HG$33),(HF$33-HF41-150-Sheep!$R$352                                            )&lt;=0),"Alt1-"   &amp;HF40,""),"")
&amp;IFERROR(IF(AND((HF$33-HF41-150-Sheep!$R$353                                           )&gt;(HF$33-HG$33),(HF$33-HF41-150-Sheep!$R$353                                            )&lt;=0),"Alt2-"   &amp;HF40,""),"")</f>
        <v/>
      </c>
      <c r="HG42" s="274" t="str">
        <f xml:space="preserve">                    IF(AND((HG$33                                  -Sheep!$N$250                               )&gt;(HG$33-HH$33),(HG$33                                  -Sheep!$N$250                                )&lt;=0),"Born","")
&amp;                   IF(AND((HG$33-Sheep!$R$351-Sheep!$N$250                                )&gt;(HG$33-HH$33),(HG$33-Sheep!$R$351-Sheep!$N$250                                )&lt;=0),"WeanStd","")
&amp;                   IF(AND((HG$33-Sheep!$R$352-Sheep!$N$250                                )&gt;(HG$33-HH$33),(HG$33-Sheep!$R$352-Sheep!$N$250                                )&lt;=0),"WeanAlt1","")
&amp;                   IF(AND((HG$33-Sheep!$R$353-Sheep!$N$250                                )&gt;(HG$33-HH$33),(HG$33-Sheep!$R$353-Sheep!$N$250                                )&lt;=0),"WeanAlt2","")
&amp;IFERROR(IF(AND((HG$33-HG41                                                                                     )&gt;(HG$33-HH$33),(HG$33-HG41                                                                                     )&lt;=0),"Join-"    &amp;HG40,""),"")
&amp;IFERROR(IF(AND((HG$33-HG41-INDEX(Sheep!$V$358:$V$365,HG40,1))&gt;(HG$33-HH$33),(HG$33-HG41-INDEX(Sheep!$V$358:$V$365,HG40,1))&lt;=0),"Scan-"  &amp;HG40,""),"")
&amp;IFERROR(IF(AND((HG$33-HG41-150                                                                            )&gt;(HG$33-HH$33),(HG$33-HG41-150                                                                             )&lt;=0),"Birth-" &amp;HG40,""),"")
&amp;IFERROR(IF(AND((HG$33-HG41-150-Sheep!$R$351                                           )&gt;(HG$33-HH$33),(HG$33-HG41-150-Sheep!$R$351                                            )&lt;=0),"Wean-"&amp;HG40,""),"")
&amp;IFERROR(IF(AND((HG$33-HG41-150-Sheep!$R$352                                           )&gt;(HG$33-HH$33),(HG$33-HG41-150-Sheep!$R$352                                            )&lt;=0),"Alt1-"   &amp;HG40,""),"")
&amp;IFERROR(IF(AND((HG$33-HG41-150-Sheep!$R$353                                           )&gt;(HG$33-HH$33),(HG$33-HG41-150-Sheep!$R$353                                            )&lt;=0),"Alt2-"   &amp;HG40,""),"")</f>
        <v/>
      </c>
      <c r="HH42" s="274" t="str">
        <f xml:space="preserve">                    IF(AND((HH$33                                  -Sheep!$N$250                               )&gt;(HH$33-HI$33),(HH$33                                  -Sheep!$N$250                                )&lt;=0),"Born","")
&amp;                   IF(AND((HH$33-Sheep!$R$351-Sheep!$N$250                                )&gt;(HH$33-HI$33),(HH$33-Sheep!$R$351-Sheep!$N$250                                )&lt;=0),"WeanStd","")
&amp;                   IF(AND((HH$33-Sheep!$R$352-Sheep!$N$250                                )&gt;(HH$33-HI$33),(HH$33-Sheep!$R$352-Sheep!$N$250                                )&lt;=0),"WeanAlt1","")
&amp;                   IF(AND((HH$33-Sheep!$R$353-Sheep!$N$250                                )&gt;(HH$33-HI$33),(HH$33-Sheep!$R$353-Sheep!$N$250                                )&lt;=0),"WeanAlt2","")
&amp;IFERROR(IF(AND((HH$33-HH41                                                                                     )&gt;(HH$33-HI$33),(HH$33-HH41                                                                                     )&lt;=0),"Join-"    &amp;HH40,""),"")
&amp;IFERROR(IF(AND((HH$33-HH41-INDEX(Sheep!$V$358:$V$365,HH40,1))&gt;(HH$33-HI$33),(HH$33-HH41-INDEX(Sheep!$V$358:$V$365,HH40,1))&lt;=0),"Scan-"  &amp;HH40,""),"")
&amp;IFERROR(IF(AND((HH$33-HH41-150                                                                            )&gt;(HH$33-HI$33),(HH$33-HH41-150                                                                             )&lt;=0),"Birth-" &amp;HH40,""),"")
&amp;IFERROR(IF(AND((HH$33-HH41-150-Sheep!$R$351                                           )&gt;(HH$33-HI$33),(HH$33-HH41-150-Sheep!$R$351                                            )&lt;=0),"Wean-"&amp;HH40,""),"")
&amp;IFERROR(IF(AND((HH$33-HH41-150-Sheep!$R$352                                           )&gt;(HH$33-HI$33),(HH$33-HH41-150-Sheep!$R$352                                            )&lt;=0),"Alt1-"   &amp;HH40,""),"")
&amp;IFERROR(IF(AND((HH$33-HH41-150-Sheep!$R$353                                           )&gt;(HH$33-HI$33),(HH$33-HH41-150-Sheep!$R$353                                            )&lt;=0),"Alt2-"   &amp;HH40,""),"")</f>
        <v/>
      </c>
      <c r="HI42" s="274" t="str">
        <f xml:space="preserve">                    IF(AND((HI$33                                  -Sheep!$N$250                               )&gt;(HI$33-HJ$33),(HI$33                                  -Sheep!$N$250                                )&lt;=0),"Born","")
&amp;                   IF(AND((HI$33-Sheep!$R$351-Sheep!$N$250                                )&gt;(HI$33-HJ$33),(HI$33-Sheep!$R$351-Sheep!$N$250                                )&lt;=0),"WeanStd","")
&amp;                   IF(AND((HI$33-Sheep!$R$352-Sheep!$N$250                                )&gt;(HI$33-HJ$33),(HI$33-Sheep!$R$352-Sheep!$N$250                                )&lt;=0),"WeanAlt1","")
&amp;                   IF(AND((HI$33-Sheep!$R$353-Sheep!$N$250                                )&gt;(HI$33-HJ$33),(HI$33-Sheep!$R$353-Sheep!$N$250                                )&lt;=0),"WeanAlt2","")
&amp;IFERROR(IF(AND((HI$33-HI41                                                                                     )&gt;(HI$33-HJ$33),(HI$33-HI41                                                                                     )&lt;=0),"Join-"    &amp;HI40,""),"")
&amp;IFERROR(IF(AND((HI$33-HI41-INDEX(Sheep!$V$358:$V$365,HI40,1))&gt;(HI$33-HJ$33),(HI$33-HI41-INDEX(Sheep!$V$358:$V$365,HI40,1))&lt;=0),"Scan-"  &amp;HI40,""),"")
&amp;IFERROR(IF(AND((HI$33-HI41-150                                                                            )&gt;(HI$33-HJ$33),(HI$33-HI41-150                                                                             )&lt;=0),"Birth-" &amp;HI40,""),"")
&amp;IFERROR(IF(AND((HI$33-HI41-150-Sheep!$R$351                                           )&gt;(HI$33-HJ$33),(HI$33-HI41-150-Sheep!$R$351                                            )&lt;=0),"Wean-"&amp;HI40,""),"")
&amp;IFERROR(IF(AND((HI$33-HI41-150-Sheep!$R$352                                           )&gt;(HI$33-HJ$33),(HI$33-HI41-150-Sheep!$R$352                                            )&lt;=0),"Alt1-"   &amp;HI40,""),"")
&amp;IFERROR(IF(AND((HI$33-HI41-150-Sheep!$R$353                                           )&gt;(HI$33-HJ$33),(HI$33-HI41-150-Sheep!$R$353                                            )&lt;=0),"Alt2-"   &amp;HI40,""),"")</f>
        <v>Alt2-3</v>
      </c>
      <c r="HJ42" s="274" t="str">
        <f xml:space="preserve">                    IF(AND((HJ$33                                  -Sheep!$N$250                               )&gt;(HJ$33-HK$33),(HJ$33                                  -Sheep!$N$250                                )&lt;=0),"Born","")
&amp;                   IF(AND((HJ$33-Sheep!$R$351-Sheep!$N$250                                )&gt;(HJ$33-HK$33),(HJ$33-Sheep!$R$351-Sheep!$N$250                                )&lt;=0),"WeanStd","")
&amp;                   IF(AND((HJ$33-Sheep!$R$352-Sheep!$N$250                                )&gt;(HJ$33-HK$33),(HJ$33-Sheep!$R$352-Sheep!$N$250                                )&lt;=0),"WeanAlt1","")
&amp;                   IF(AND((HJ$33-Sheep!$R$353-Sheep!$N$250                                )&gt;(HJ$33-HK$33),(HJ$33-Sheep!$R$353-Sheep!$N$250                                )&lt;=0),"WeanAlt2","")
&amp;IFERROR(IF(AND((HJ$33-HJ41                                                                                     )&gt;(HJ$33-HK$33),(HJ$33-HJ41                                                                                     )&lt;=0),"Join-"    &amp;HJ40,""),"")
&amp;IFERROR(IF(AND((HJ$33-HJ41-INDEX(Sheep!$V$358:$V$365,HJ40,1))&gt;(HJ$33-HK$33),(HJ$33-HJ41-INDEX(Sheep!$V$358:$V$365,HJ40,1))&lt;=0),"Scan-"  &amp;HJ40,""),"")
&amp;IFERROR(IF(AND((HJ$33-HJ41-150                                                                            )&gt;(HJ$33-HK$33),(HJ$33-HJ41-150                                                                             )&lt;=0),"Birth-" &amp;HJ40,""),"")
&amp;IFERROR(IF(AND((HJ$33-HJ41-150-Sheep!$R$351                                           )&gt;(HJ$33-HK$33),(HJ$33-HJ41-150-Sheep!$R$351                                            )&lt;=0),"Wean-"&amp;HJ40,""),"")
&amp;IFERROR(IF(AND((HJ$33-HJ41-150-Sheep!$R$352                                           )&gt;(HJ$33-HK$33),(HJ$33-HJ41-150-Sheep!$R$352                                            )&lt;=0),"Alt1-"   &amp;HJ40,""),"")
&amp;IFERROR(IF(AND((HJ$33-HJ41-150-Sheep!$R$353                                           )&gt;(HJ$33-HK$33),(HJ$33-HJ41-150-Sheep!$R$353                                            )&lt;=0),"Alt2-"   &amp;HJ40,""),"")</f>
        <v/>
      </c>
      <c r="HK42" s="274" t="str">
        <f xml:space="preserve">                    IF(AND((HK$33                                  -Sheep!$N$250                               )&gt;(HK$33-HL$33),(HK$33                                  -Sheep!$N$250                                )&lt;=0),"Born","")
&amp;                   IF(AND((HK$33-Sheep!$R$351-Sheep!$N$250                                )&gt;(HK$33-HL$33),(HK$33-Sheep!$R$351-Sheep!$N$250                                )&lt;=0),"WeanStd","")
&amp;                   IF(AND((HK$33-Sheep!$R$352-Sheep!$N$250                                )&gt;(HK$33-HL$33),(HK$33-Sheep!$R$352-Sheep!$N$250                                )&lt;=0),"WeanAlt1","")
&amp;                   IF(AND((HK$33-Sheep!$R$353-Sheep!$N$250                                )&gt;(HK$33-HL$33),(HK$33-Sheep!$R$353-Sheep!$N$250                                )&lt;=0),"WeanAlt2","")
&amp;IFERROR(IF(AND((HK$33-HK41                                                                                     )&gt;(HK$33-HL$33),(HK$33-HK41                                                                                     )&lt;=0),"Join-"    &amp;HK40,""),"")
&amp;IFERROR(IF(AND((HK$33-HK41-INDEX(Sheep!$V$358:$V$365,HK40,1))&gt;(HK$33-HL$33),(HK$33-HK41-INDEX(Sheep!$V$358:$V$365,HK40,1))&lt;=0),"Scan-"  &amp;HK40,""),"")
&amp;IFERROR(IF(AND((HK$33-HK41-150                                                                            )&gt;(HK$33-HL$33),(HK$33-HK41-150                                                                             )&lt;=0),"Birth-" &amp;HK40,""),"")
&amp;IFERROR(IF(AND((HK$33-HK41-150-Sheep!$R$351                                           )&gt;(HK$33-HL$33),(HK$33-HK41-150-Sheep!$R$351                                            )&lt;=0),"Wean-"&amp;HK40,""),"")
&amp;IFERROR(IF(AND((HK$33-HK41-150-Sheep!$R$352                                           )&gt;(HK$33-HL$33),(HK$33-HK41-150-Sheep!$R$352                                            )&lt;=0),"Alt1-"   &amp;HK40,""),"")
&amp;IFERROR(IF(AND((HK$33-HK41-150-Sheep!$R$353                                           )&gt;(HK$33-HL$33),(HK$33-HK41-150-Sheep!$R$353                                            )&lt;=0),"Alt2-"   &amp;HK40,""),"")</f>
        <v/>
      </c>
      <c r="HL42" s="274" t="str">
        <f xml:space="preserve">                    IF(AND((HL$33                                  -Sheep!$N$250                               )&gt;(HL$33-HM$33),(HL$33                                  -Sheep!$N$250                                )&lt;=0),"Born","")
&amp;                   IF(AND((HL$33-Sheep!$R$351-Sheep!$N$250                                )&gt;(HL$33-HM$33),(HL$33-Sheep!$R$351-Sheep!$N$250                                )&lt;=0),"WeanStd","")
&amp;                   IF(AND((HL$33-Sheep!$R$352-Sheep!$N$250                                )&gt;(HL$33-HM$33),(HL$33-Sheep!$R$352-Sheep!$N$250                                )&lt;=0),"WeanAlt1","")
&amp;                   IF(AND((HL$33-Sheep!$R$353-Sheep!$N$250                                )&gt;(HL$33-HM$33),(HL$33-Sheep!$R$353-Sheep!$N$250                                )&lt;=0),"WeanAlt2","")
&amp;IFERROR(IF(AND((HL$33-HL41                                                                                     )&gt;(HL$33-HM$33),(HL$33-HL41                                                                                     )&lt;=0),"Join-"    &amp;HL40,""),"")
&amp;IFERROR(IF(AND((HL$33-HL41-INDEX(Sheep!$V$358:$V$365,HL40,1))&gt;(HL$33-HM$33),(HL$33-HL41-INDEX(Sheep!$V$358:$V$365,HL40,1))&lt;=0),"Scan-"  &amp;HL40,""),"")
&amp;IFERROR(IF(AND((HL$33-HL41-150                                                                            )&gt;(HL$33-HM$33),(HL$33-HL41-150                                                                             )&lt;=0),"Birth-" &amp;HL40,""),"")
&amp;IFERROR(IF(AND((HL$33-HL41-150-Sheep!$R$351                                           )&gt;(HL$33-HM$33),(HL$33-HL41-150-Sheep!$R$351                                            )&lt;=0),"Wean-"&amp;HL40,""),"")
&amp;IFERROR(IF(AND((HL$33-HL41-150-Sheep!$R$352                                           )&gt;(HL$33-HM$33),(HL$33-HL41-150-Sheep!$R$352                                            )&lt;=0),"Alt1-"   &amp;HL40,""),"")
&amp;IFERROR(IF(AND((HL$33-HL41-150-Sheep!$R$353                                           )&gt;(HL$33-HM$33),(HL$33-HL41-150-Sheep!$R$353                                            )&lt;=0),"Alt2-"   &amp;HL40,""),"")</f>
        <v/>
      </c>
      <c r="HM42" s="274" t="str">
        <f xml:space="preserve">                    IF(AND((HM$33                                  -Sheep!$N$250                               )&gt;(HM$33-HN$33),(HM$33                                  -Sheep!$N$250                                )&lt;=0),"Born","")
&amp;                   IF(AND((HM$33-Sheep!$R$351-Sheep!$N$250                                )&gt;(HM$33-HN$33),(HM$33-Sheep!$R$351-Sheep!$N$250                                )&lt;=0),"WeanStd","")
&amp;                   IF(AND((HM$33-Sheep!$R$352-Sheep!$N$250                                )&gt;(HM$33-HN$33),(HM$33-Sheep!$R$352-Sheep!$N$250                                )&lt;=0),"WeanAlt1","")
&amp;                   IF(AND((HM$33-Sheep!$R$353-Sheep!$N$250                                )&gt;(HM$33-HN$33),(HM$33-Sheep!$R$353-Sheep!$N$250                                )&lt;=0),"WeanAlt2","")
&amp;IFERROR(IF(AND((HM$33-HM41                                                                                     )&gt;(HM$33-HN$33),(HM$33-HM41                                                                                     )&lt;=0),"Join-"    &amp;HM40,""),"")
&amp;IFERROR(IF(AND((HM$33-HM41-INDEX(Sheep!$V$358:$V$365,HM40,1))&gt;(HM$33-HN$33),(HM$33-HM41-INDEX(Sheep!$V$358:$V$365,HM40,1))&lt;=0),"Scan-"  &amp;HM40,""),"")
&amp;IFERROR(IF(AND((HM$33-HM41-150                                                                            )&gt;(HM$33-HN$33),(HM$33-HM41-150                                                                             )&lt;=0),"Birth-" &amp;HM40,""),"")
&amp;IFERROR(IF(AND((HM$33-HM41-150-Sheep!$R$351                                           )&gt;(HM$33-HN$33),(HM$33-HM41-150-Sheep!$R$351                                            )&lt;=0),"Wean-"&amp;HM40,""),"")
&amp;IFERROR(IF(AND((HM$33-HM41-150-Sheep!$R$352                                           )&gt;(HM$33-HN$33),(HM$33-HM41-150-Sheep!$R$352                                            )&lt;=0),"Alt1-"   &amp;HM40,""),"")
&amp;IFERROR(IF(AND((HM$33-HM41-150-Sheep!$R$353                                           )&gt;(HM$33-HN$33),(HM$33-HM41-150-Sheep!$R$353                                            )&lt;=0),"Alt2-"   &amp;HM40,""),"")</f>
        <v/>
      </c>
      <c r="HN42" s="274" t="str">
        <f xml:space="preserve">                    IF(AND((HN$33                                  -Sheep!$N$250                               )&gt;(HN$33-HO$33),(HN$33                                  -Sheep!$N$250                                )&lt;=0),"Born","")
&amp;                   IF(AND((HN$33-Sheep!$R$351-Sheep!$N$250                                )&gt;(HN$33-HO$33),(HN$33-Sheep!$R$351-Sheep!$N$250                                )&lt;=0),"WeanStd","")
&amp;                   IF(AND((HN$33-Sheep!$R$352-Sheep!$N$250                                )&gt;(HN$33-HO$33),(HN$33-Sheep!$R$352-Sheep!$N$250                                )&lt;=0),"WeanAlt1","")
&amp;                   IF(AND((HN$33-Sheep!$R$353-Sheep!$N$250                                )&gt;(HN$33-HO$33),(HN$33-Sheep!$R$353-Sheep!$N$250                                )&lt;=0),"WeanAlt2","")
&amp;IFERROR(IF(AND((HN$33-HN41                                                                                     )&gt;(HN$33-HO$33),(HN$33-HN41                                                                                     )&lt;=0),"Join-"    &amp;HN40,""),"")
&amp;IFERROR(IF(AND((HN$33-HN41-INDEX(Sheep!$V$358:$V$365,HN40,1))&gt;(HN$33-HO$33),(HN$33-HN41-INDEX(Sheep!$V$358:$V$365,HN40,1))&lt;=0),"Scan-"  &amp;HN40,""),"")
&amp;IFERROR(IF(AND((HN$33-HN41-150                                                                            )&gt;(HN$33-HO$33),(HN$33-HN41-150                                                                             )&lt;=0),"Birth-" &amp;HN40,""),"")
&amp;IFERROR(IF(AND((HN$33-HN41-150-Sheep!$R$351                                           )&gt;(HN$33-HO$33),(HN$33-HN41-150-Sheep!$R$351                                            )&lt;=0),"Wean-"&amp;HN40,""),"")
&amp;IFERROR(IF(AND((HN$33-HN41-150-Sheep!$R$352                                           )&gt;(HN$33-HO$33),(HN$33-HN41-150-Sheep!$R$352                                            )&lt;=0),"Alt1-"   &amp;HN40,""),"")
&amp;IFERROR(IF(AND((HN$33-HN41-150-Sheep!$R$353                                           )&gt;(HN$33-HO$33),(HN$33-HN41-150-Sheep!$R$353                                            )&lt;=0),"Alt2-"   &amp;HN40,""),"")</f>
        <v/>
      </c>
      <c r="HO42" s="274" t="str">
        <f xml:space="preserve">                    IF(AND((HO$33                                  -Sheep!$N$250                               )&gt;(HO$33-HP$33),(HO$33                                  -Sheep!$N$250                                )&lt;=0),"Born","")
&amp;                   IF(AND((HO$33-Sheep!$R$351-Sheep!$N$250                                )&gt;(HO$33-HP$33),(HO$33-Sheep!$R$351-Sheep!$N$250                                )&lt;=0),"WeanStd","")
&amp;                   IF(AND((HO$33-Sheep!$R$352-Sheep!$N$250                                )&gt;(HO$33-HP$33),(HO$33-Sheep!$R$352-Sheep!$N$250                                )&lt;=0),"WeanAlt1","")
&amp;                   IF(AND((HO$33-Sheep!$R$353-Sheep!$N$250                                )&gt;(HO$33-HP$33),(HO$33-Sheep!$R$353-Sheep!$N$250                                )&lt;=0),"WeanAlt2","")
&amp;IFERROR(IF(AND((HO$33-HO41                                                                                     )&gt;(HO$33-HP$33),(HO$33-HO41                                                                                     )&lt;=0),"Join-"    &amp;HO40,""),"")
&amp;IFERROR(IF(AND((HO$33-HO41-INDEX(Sheep!$V$358:$V$365,HO40,1))&gt;(HO$33-HP$33),(HO$33-HO41-INDEX(Sheep!$V$358:$V$365,HO40,1))&lt;=0),"Scan-"  &amp;HO40,""),"")
&amp;IFERROR(IF(AND((HO$33-HO41-150                                                                            )&gt;(HO$33-HP$33),(HO$33-HO41-150                                                                             )&lt;=0),"Birth-" &amp;HO40,""),"")
&amp;IFERROR(IF(AND((HO$33-HO41-150-Sheep!$R$351                                           )&gt;(HO$33-HP$33),(HO$33-HO41-150-Sheep!$R$351                                            )&lt;=0),"Wean-"&amp;HO40,""),"")
&amp;IFERROR(IF(AND((HO$33-HO41-150-Sheep!$R$352                                           )&gt;(HO$33-HP$33),(HO$33-HO41-150-Sheep!$R$352                                            )&lt;=0),"Alt1-"   &amp;HO40,""),"")
&amp;IFERROR(IF(AND((HO$33-HO41-150-Sheep!$R$353                                           )&gt;(HO$33-HP$33),(HO$33-HO41-150-Sheep!$R$353                                            )&lt;=0),"Alt2-"   &amp;HO40,""),"")</f>
        <v/>
      </c>
      <c r="HP42" s="274" t="str">
        <f xml:space="preserve">                    IF(AND((HP$33                                  -Sheep!$N$250                               )&gt;(HP$33-HQ$33),(HP$33                                  -Sheep!$N$250                                )&lt;=0),"Born","")
&amp;                   IF(AND((HP$33-Sheep!$R$351-Sheep!$N$250                                )&gt;(HP$33-HQ$33),(HP$33-Sheep!$R$351-Sheep!$N$250                                )&lt;=0),"WeanStd","")
&amp;                   IF(AND((HP$33-Sheep!$R$352-Sheep!$N$250                                )&gt;(HP$33-HQ$33),(HP$33-Sheep!$R$352-Sheep!$N$250                                )&lt;=0),"WeanAlt1","")
&amp;                   IF(AND((HP$33-Sheep!$R$353-Sheep!$N$250                                )&gt;(HP$33-HQ$33),(HP$33-Sheep!$R$353-Sheep!$N$250                                )&lt;=0),"WeanAlt2","")
&amp;IFERROR(IF(AND((HP$33-HP41                                                                                     )&gt;(HP$33-HQ$33),(HP$33-HP41                                                                                     )&lt;=0),"Join-"    &amp;HP40,""),"")
&amp;IFERROR(IF(AND((HP$33-HP41-INDEX(Sheep!$V$358:$V$365,HP40,1))&gt;(HP$33-HQ$33),(HP$33-HP41-INDEX(Sheep!$V$358:$V$365,HP40,1))&lt;=0),"Scan-"  &amp;HP40,""),"")
&amp;IFERROR(IF(AND((HP$33-HP41-150                                                                            )&gt;(HP$33-HQ$33),(HP$33-HP41-150                                                                             )&lt;=0),"Birth-" &amp;HP40,""),"")
&amp;IFERROR(IF(AND((HP$33-HP41-150-Sheep!$R$351                                           )&gt;(HP$33-HQ$33),(HP$33-HP41-150-Sheep!$R$351                                            )&lt;=0),"Wean-"&amp;HP40,""),"")
&amp;IFERROR(IF(AND((HP$33-HP41-150-Sheep!$R$352                                           )&gt;(HP$33-HQ$33),(HP$33-HP41-150-Sheep!$R$352                                            )&lt;=0),"Alt1-"   &amp;HP40,""),"")
&amp;IFERROR(IF(AND((HP$33-HP41-150-Sheep!$R$353                                           )&gt;(HP$33-HQ$33),(HP$33-HP41-150-Sheep!$R$353                                            )&lt;=0),"Alt2-"   &amp;HP40,""),"")</f>
        <v/>
      </c>
      <c r="HQ42" s="274" t="str">
        <f xml:space="preserve">                    IF(AND((HQ$33                                  -Sheep!$N$250                               )&gt;(HQ$33-HR$33),(HQ$33                                  -Sheep!$N$250                                )&lt;=0),"Born","")
&amp;                   IF(AND((HQ$33-Sheep!$R$351-Sheep!$N$250                                )&gt;(HQ$33-HR$33),(HQ$33-Sheep!$R$351-Sheep!$N$250                                )&lt;=0),"WeanStd","")
&amp;                   IF(AND((HQ$33-Sheep!$R$352-Sheep!$N$250                                )&gt;(HQ$33-HR$33),(HQ$33-Sheep!$R$352-Sheep!$N$250                                )&lt;=0),"WeanAlt1","")
&amp;                   IF(AND((HQ$33-Sheep!$R$353-Sheep!$N$250                                )&gt;(HQ$33-HR$33),(HQ$33-Sheep!$R$353-Sheep!$N$250                                )&lt;=0),"WeanAlt2","")
&amp;IFERROR(IF(AND((HQ$33-HQ41                                                                                     )&gt;(HQ$33-HR$33),(HQ$33-HQ41                                                                                     )&lt;=0),"Join-"    &amp;HQ40,""),"")
&amp;IFERROR(IF(AND((HQ$33-HQ41-INDEX(Sheep!$V$358:$V$365,HQ40,1))&gt;(HQ$33-HR$33),(HQ$33-HQ41-INDEX(Sheep!$V$358:$V$365,HQ40,1))&lt;=0),"Scan-"  &amp;HQ40,""),"")
&amp;IFERROR(IF(AND((HQ$33-HQ41-150                                                                            )&gt;(HQ$33-HR$33),(HQ$33-HQ41-150                                                                             )&lt;=0),"Birth-" &amp;HQ40,""),"")
&amp;IFERROR(IF(AND((HQ$33-HQ41-150-Sheep!$R$351                                           )&gt;(HQ$33-HR$33),(HQ$33-HQ41-150-Sheep!$R$351                                            )&lt;=0),"Wean-"&amp;HQ40,""),"")
&amp;IFERROR(IF(AND((HQ$33-HQ41-150-Sheep!$R$352                                           )&gt;(HQ$33-HR$33),(HQ$33-HQ41-150-Sheep!$R$352                                            )&lt;=0),"Alt1-"   &amp;HQ40,""),"")
&amp;IFERROR(IF(AND((HQ$33-HQ41-150-Sheep!$R$353                                           )&gt;(HQ$33-HR$33),(HQ$33-HQ41-150-Sheep!$R$353                                            )&lt;=0),"Alt2-"   &amp;HQ40,""),"")</f>
        <v/>
      </c>
      <c r="HR42" s="274" t="str">
        <f xml:space="preserve">                    IF(AND((HR$33                                  -Sheep!$N$250                               )&gt;(HR$33-HS$33),(HR$33                                  -Sheep!$N$250                                )&lt;=0),"Born","")
&amp;                   IF(AND((HR$33-Sheep!$R$351-Sheep!$N$250                                )&gt;(HR$33-HS$33),(HR$33-Sheep!$R$351-Sheep!$N$250                                )&lt;=0),"WeanStd","")
&amp;                   IF(AND((HR$33-Sheep!$R$352-Sheep!$N$250                                )&gt;(HR$33-HS$33),(HR$33-Sheep!$R$352-Sheep!$N$250                                )&lt;=0),"WeanAlt1","")
&amp;                   IF(AND((HR$33-Sheep!$R$353-Sheep!$N$250                                )&gt;(HR$33-HS$33),(HR$33-Sheep!$R$353-Sheep!$N$250                                )&lt;=0),"WeanAlt2","")
&amp;IFERROR(IF(AND((HR$33-HR41                                                                                     )&gt;(HR$33-HS$33),(HR$33-HR41                                                                                     )&lt;=0),"Join-"    &amp;HR40,""),"")
&amp;IFERROR(IF(AND((HR$33-HR41-INDEX(Sheep!$V$358:$V$365,HR40,1))&gt;(HR$33-HS$33),(HR$33-HR41-INDEX(Sheep!$V$358:$V$365,HR40,1))&lt;=0),"Scan-"  &amp;HR40,""),"")
&amp;IFERROR(IF(AND((HR$33-HR41-150                                                                            )&gt;(HR$33-HS$33),(HR$33-HR41-150                                                                             )&lt;=0),"Birth-" &amp;HR40,""),"")
&amp;IFERROR(IF(AND((HR$33-HR41-150-Sheep!$R$351                                           )&gt;(HR$33-HS$33),(HR$33-HR41-150-Sheep!$R$351                                            )&lt;=0),"Wean-"&amp;HR40,""),"")
&amp;IFERROR(IF(AND((HR$33-HR41-150-Sheep!$R$352                                           )&gt;(HR$33-HS$33),(HR$33-HR41-150-Sheep!$R$352                                            )&lt;=0),"Alt1-"   &amp;HR40,""),"")
&amp;IFERROR(IF(AND((HR$33-HR41-150-Sheep!$R$353                                           )&gt;(HR$33-HS$33),(HR$33-HR41-150-Sheep!$R$353                                            )&lt;=0),"Alt2-"   &amp;HR40,""),"")</f>
        <v>Join-4</v>
      </c>
      <c r="HS42" s="274" t="str">
        <f xml:space="preserve">                    IF(AND((HS$33                                  -Sheep!$N$250                               )&gt;(HS$33-HT$33),(HS$33                                  -Sheep!$N$250                                )&lt;=0),"Born","")
&amp;                   IF(AND((HS$33-Sheep!$R$351-Sheep!$N$250                                )&gt;(HS$33-HT$33),(HS$33-Sheep!$R$351-Sheep!$N$250                                )&lt;=0),"WeanStd","")
&amp;                   IF(AND((HS$33-Sheep!$R$352-Sheep!$N$250                                )&gt;(HS$33-HT$33),(HS$33-Sheep!$R$352-Sheep!$N$250                                )&lt;=0),"WeanAlt1","")
&amp;                   IF(AND((HS$33-Sheep!$R$353-Sheep!$N$250                                )&gt;(HS$33-HT$33),(HS$33-Sheep!$R$353-Sheep!$N$250                                )&lt;=0),"WeanAlt2","")
&amp;IFERROR(IF(AND((HS$33-HS41                                                                                     )&gt;(HS$33-HT$33),(HS$33-HS41                                                                                     )&lt;=0),"Join-"    &amp;HS40,""),"")
&amp;IFERROR(IF(AND((HS$33-HS41-INDEX(Sheep!$V$358:$V$365,HS40,1))&gt;(HS$33-HT$33),(HS$33-HS41-INDEX(Sheep!$V$358:$V$365,HS40,1))&lt;=0),"Scan-"  &amp;HS40,""),"")
&amp;IFERROR(IF(AND((HS$33-HS41-150                                                                            )&gt;(HS$33-HT$33),(HS$33-HS41-150                                                                             )&lt;=0),"Birth-" &amp;HS40,""),"")
&amp;IFERROR(IF(AND((HS$33-HS41-150-Sheep!$R$351                                           )&gt;(HS$33-HT$33),(HS$33-HS41-150-Sheep!$R$351                                            )&lt;=0),"Wean-"&amp;HS40,""),"")
&amp;IFERROR(IF(AND((HS$33-HS41-150-Sheep!$R$352                                           )&gt;(HS$33-HT$33),(HS$33-HS41-150-Sheep!$R$352                                            )&lt;=0),"Alt1-"   &amp;HS40,""),"")
&amp;IFERROR(IF(AND((HS$33-HS41-150-Sheep!$R$353                                           )&gt;(HS$33-HT$33),(HS$33-HS41-150-Sheep!$R$353                                            )&lt;=0),"Alt2-"   &amp;HS40,""),"")</f>
        <v/>
      </c>
      <c r="HT42" s="274" t="str">
        <f xml:space="preserve">                    IF(AND((HT$33                                  -Sheep!$N$250                               )&gt;(HT$33-HU$33),(HT$33                                  -Sheep!$N$250                                )&lt;=0),"Born","")
&amp;                   IF(AND((HT$33-Sheep!$R$351-Sheep!$N$250                                )&gt;(HT$33-HU$33),(HT$33-Sheep!$R$351-Sheep!$N$250                                )&lt;=0),"WeanStd","")
&amp;                   IF(AND((HT$33-Sheep!$R$352-Sheep!$N$250                                )&gt;(HT$33-HU$33),(HT$33-Sheep!$R$352-Sheep!$N$250                                )&lt;=0),"WeanAlt1","")
&amp;                   IF(AND((HT$33-Sheep!$R$353-Sheep!$N$250                                )&gt;(HT$33-HU$33),(HT$33-Sheep!$R$353-Sheep!$N$250                                )&lt;=0),"WeanAlt2","")
&amp;IFERROR(IF(AND((HT$33-HT41                                                                                     )&gt;(HT$33-HU$33),(HT$33-HT41                                                                                     )&lt;=0),"Join-"    &amp;HT40,""),"")
&amp;IFERROR(IF(AND((HT$33-HT41-INDEX(Sheep!$V$358:$V$365,HT40,1))&gt;(HT$33-HU$33),(HT$33-HT41-INDEX(Sheep!$V$358:$V$365,HT40,1))&lt;=0),"Scan-"  &amp;HT40,""),"")
&amp;IFERROR(IF(AND((HT$33-HT41-150                                                                            )&gt;(HT$33-HU$33),(HT$33-HT41-150                                                                             )&lt;=0),"Birth-" &amp;HT40,""),"")
&amp;IFERROR(IF(AND((HT$33-HT41-150-Sheep!$R$351                                           )&gt;(HT$33-HU$33),(HT$33-HT41-150-Sheep!$R$351                                            )&lt;=0),"Wean-"&amp;HT40,""),"")
&amp;IFERROR(IF(AND((HT$33-HT41-150-Sheep!$R$352                                           )&gt;(HT$33-HU$33),(HT$33-HT41-150-Sheep!$R$352                                            )&lt;=0),"Alt1-"   &amp;HT40,""),"")
&amp;IFERROR(IF(AND((HT$33-HT41-150-Sheep!$R$353                                           )&gt;(HT$33-HU$33),(HT$33-HT41-150-Sheep!$R$353                                            )&lt;=0),"Alt2-"   &amp;HT40,""),"")</f>
        <v/>
      </c>
      <c r="HU42" s="274" t="str">
        <f xml:space="preserve">                    IF(AND((HU$33                                  -Sheep!$N$250                               )&gt;(HU$33-HV$33),(HU$33                                  -Sheep!$N$250                                )&lt;=0),"Born","")
&amp;                   IF(AND((HU$33-Sheep!$R$351-Sheep!$N$250                                )&gt;(HU$33-HV$33),(HU$33-Sheep!$R$351-Sheep!$N$250                                )&lt;=0),"WeanStd","")
&amp;                   IF(AND((HU$33-Sheep!$R$352-Sheep!$N$250                                )&gt;(HU$33-HV$33),(HU$33-Sheep!$R$352-Sheep!$N$250                                )&lt;=0),"WeanAlt1","")
&amp;                   IF(AND((HU$33-Sheep!$R$353-Sheep!$N$250                                )&gt;(HU$33-HV$33),(HU$33-Sheep!$R$353-Sheep!$N$250                                )&lt;=0),"WeanAlt2","")
&amp;IFERROR(IF(AND((HU$33-HU41                                                                                     )&gt;(HU$33-HV$33),(HU$33-HU41                                                                                     )&lt;=0),"Join-"    &amp;HU40,""),"")
&amp;IFERROR(IF(AND((HU$33-HU41-INDEX(Sheep!$V$358:$V$365,HU40,1))&gt;(HU$33-HV$33),(HU$33-HU41-INDEX(Sheep!$V$358:$V$365,HU40,1))&lt;=0),"Scan-"  &amp;HU40,""),"")
&amp;IFERROR(IF(AND((HU$33-HU41-150                                                                            )&gt;(HU$33-HV$33),(HU$33-HU41-150                                                                             )&lt;=0),"Birth-" &amp;HU40,""),"")
&amp;IFERROR(IF(AND((HU$33-HU41-150-Sheep!$R$351                                           )&gt;(HU$33-HV$33),(HU$33-HU41-150-Sheep!$R$351                                            )&lt;=0),"Wean-"&amp;HU40,""),"")
&amp;IFERROR(IF(AND((HU$33-HU41-150-Sheep!$R$352                                           )&gt;(HU$33-HV$33),(HU$33-HU41-150-Sheep!$R$352                                            )&lt;=0),"Alt1-"   &amp;HU40,""),"")
&amp;IFERROR(IF(AND((HU$33-HU41-150-Sheep!$R$353                                           )&gt;(HU$33-HV$33),(HU$33-HU41-150-Sheep!$R$353                                            )&lt;=0),"Alt2-"   &amp;HU40,""),"")</f>
        <v/>
      </c>
      <c r="HV42" s="274" t="str">
        <f xml:space="preserve">                    IF(AND((HV$33                                  -Sheep!$N$250                               )&gt;(HV$33-HW$33),(HV$33                                  -Sheep!$N$250                                )&lt;=0),"Born","")
&amp;                   IF(AND((HV$33-Sheep!$R$351-Sheep!$N$250                                )&gt;(HV$33-HW$33),(HV$33-Sheep!$R$351-Sheep!$N$250                                )&lt;=0),"WeanStd","")
&amp;                   IF(AND((HV$33-Sheep!$R$352-Sheep!$N$250                                )&gt;(HV$33-HW$33),(HV$33-Sheep!$R$352-Sheep!$N$250                                )&lt;=0),"WeanAlt1","")
&amp;                   IF(AND((HV$33-Sheep!$R$353-Sheep!$N$250                                )&gt;(HV$33-HW$33),(HV$33-Sheep!$R$353-Sheep!$N$250                                )&lt;=0),"WeanAlt2","")
&amp;IFERROR(IF(AND((HV$33-HV41                                                                                     )&gt;(HV$33-HW$33),(HV$33-HV41                                                                                     )&lt;=0),"Join-"    &amp;HV40,""),"")
&amp;IFERROR(IF(AND((HV$33-HV41-INDEX(Sheep!$V$358:$V$365,HV40,1))&gt;(HV$33-HW$33),(HV$33-HV41-INDEX(Sheep!$V$358:$V$365,HV40,1))&lt;=0),"Scan-"  &amp;HV40,""),"")
&amp;IFERROR(IF(AND((HV$33-HV41-150                                                                            )&gt;(HV$33-HW$33),(HV$33-HV41-150                                                                             )&lt;=0),"Birth-" &amp;HV40,""),"")
&amp;IFERROR(IF(AND((HV$33-HV41-150-Sheep!$R$351                                           )&gt;(HV$33-HW$33),(HV$33-HV41-150-Sheep!$R$351                                            )&lt;=0),"Wean-"&amp;HV40,""),"")
&amp;IFERROR(IF(AND((HV$33-HV41-150-Sheep!$R$352                                           )&gt;(HV$33-HW$33),(HV$33-HV41-150-Sheep!$R$352                                            )&lt;=0),"Alt1-"   &amp;HV40,""),"")
&amp;IFERROR(IF(AND((HV$33-HV41-150-Sheep!$R$353                                           )&gt;(HV$33-HW$33),(HV$33-HV41-150-Sheep!$R$353                                            )&lt;=0),"Alt2-"   &amp;HV40,""),"")</f>
        <v/>
      </c>
      <c r="HW42" s="274" t="str">
        <f xml:space="preserve">                    IF(AND((HW$33                                  -Sheep!$N$250                               )&gt;(HW$33-HX$33),(HW$33                                  -Sheep!$N$250                                )&lt;=0),"Born","")
&amp;                   IF(AND((HW$33-Sheep!$R$351-Sheep!$N$250                                )&gt;(HW$33-HX$33),(HW$33-Sheep!$R$351-Sheep!$N$250                                )&lt;=0),"WeanStd","")
&amp;                   IF(AND((HW$33-Sheep!$R$352-Sheep!$N$250                                )&gt;(HW$33-HX$33),(HW$33-Sheep!$R$352-Sheep!$N$250                                )&lt;=0),"WeanAlt1","")
&amp;                   IF(AND((HW$33-Sheep!$R$353-Sheep!$N$250                                )&gt;(HW$33-HX$33),(HW$33-Sheep!$R$353-Sheep!$N$250                                )&lt;=0),"WeanAlt2","")
&amp;IFERROR(IF(AND((HW$33-HW41                                                                                     )&gt;(HW$33-HX$33),(HW$33-HW41                                                                                     )&lt;=0),"Join-"    &amp;HW40,""),"")
&amp;IFERROR(IF(AND((HW$33-HW41-INDEX(Sheep!$V$358:$V$365,HW40,1))&gt;(HW$33-HX$33),(HW$33-HW41-INDEX(Sheep!$V$358:$V$365,HW40,1))&lt;=0),"Scan-"  &amp;HW40,""),"")
&amp;IFERROR(IF(AND((HW$33-HW41-150                                                                            )&gt;(HW$33-HX$33),(HW$33-HW41-150                                                                             )&lt;=0),"Birth-" &amp;HW40,""),"")
&amp;IFERROR(IF(AND((HW$33-HW41-150-Sheep!$R$351                                           )&gt;(HW$33-HX$33),(HW$33-HW41-150-Sheep!$R$351                                            )&lt;=0),"Wean-"&amp;HW40,""),"")
&amp;IFERROR(IF(AND((HW$33-HW41-150-Sheep!$R$352                                           )&gt;(HW$33-HX$33),(HW$33-HW41-150-Sheep!$R$352                                            )&lt;=0),"Alt1-"   &amp;HW40,""),"")
&amp;IFERROR(IF(AND((HW$33-HW41-150-Sheep!$R$353                                           )&gt;(HW$33-HX$33),(HW$33-HW41-150-Sheep!$R$353                                            )&lt;=0),"Alt2-"   &amp;HW40,""),"")</f>
        <v/>
      </c>
      <c r="HX42" s="274" t="str">
        <f xml:space="preserve">                    IF(AND((HX$33                                  -Sheep!$N$250                               )&gt;(HX$33-HY$33),(HX$33                                  -Sheep!$N$250                                )&lt;=0),"Born","")
&amp;                   IF(AND((HX$33-Sheep!$R$351-Sheep!$N$250                                )&gt;(HX$33-HY$33),(HX$33-Sheep!$R$351-Sheep!$N$250                                )&lt;=0),"WeanStd","")
&amp;                   IF(AND((HX$33-Sheep!$R$352-Sheep!$N$250                                )&gt;(HX$33-HY$33),(HX$33-Sheep!$R$352-Sheep!$N$250                                )&lt;=0),"WeanAlt1","")
&amp;                   IF(AND((HX$33-Sheep!$R$353-Sheep!$N$250                                )&gt;(HX$33-HY$33),(HX$33-Sheep!$R$353-Sheep!$N$250                                )&lt;=0),"WeanAlt2","")
&amp;IFERROR(IF(AND((HX$33-HX41                                                                                     )&gt;(HX$33-HY$33),(HX$33-HX41                                                                                     )&lt;=0),"Join-"    &amp;HX40,""),"")
&amp;IFERROR(IF(AND((HX$33-HX41-INDEX(Sheep!$V$358:$V$365,HX40,1))&gt;(HX$33-HY$33),(HX$33-HX41-INDEX(Sheep!$V$358:$V$365,HX40,1))&lt;=0),"Scan-"  &amp;HX40,""),"")
&amp;IFERROR(IF(AND((HX$33-HX41-150                                                                            )&gt;(HX$33-HY$33),(HX$33-HX41-150                                                                             )&lt;=0),"Birth-" &amp;HX40,""),"")
&amp;IFERROR(IF(AND((HX$33-HX41-150-Sheep!$R$351                                           )&gt;(HX$33-HY$33),(HX$33-HX41-150-Sheep!$R$351                                            )&lt;=0),"Wean-"&amp;HX40,""),"")
&amp;IFERROR(IF(AND((HX$33-HX41-150-Sheep!$R$352                                           )&gt;(HX$33-HY$33),(HX$33-HX41-150-Sheep!$R$352                                            )&lt;=0),"Alt1-"   &amp;HX40,""),"")
&amp;IFERROR(IF(AND((HX$33-HX41-150-Sheep!$R$353                                           )&gt;(HX$33-HY$33),(HX$33-HX41-150-Sheep!$R$353                                            )&lt;=0),"Alt2-"   &amp;HX40,""),"")</f>
        <v/>
      </c>
      <c r="HY42" s="274" t="str">
        <f xml:space="preserve">                    IF(AND((HY$33                                  -Sheep!$N$250                               )&gt;(HY$33-HZ$33),(HY$33                                  -Sheep!$N$250                                )&lt;=0),"Born","")
&amp;                   IF(AND((HY$33-Sheep!$R$351-Sheep!$N$250                                )&gt;(HY$33-HZ$33),(HY$33-Sheep!$R$351-Sheep!$N$250                                )&lt;=0),"WeanStd","")
&amp;                   IF(AND((HY$33-Sheep!$R$352-Sheep!$N$250                                )&gt;(HY$33-HZ$33),(HY$33-Sheep!$R$352-Sheep!$N$250                                )&lt;=0),"WeanAlt1","")
&amp;                   IF(AND((HY$33-Sheep!$R$353-Sheep!$N$250                                )&gt;(HY$33-HZ$33),(HY$33-Sheep!$R$353-Sheep!$N$250                                )&lt;=0),"WeanAlt2","")
&amp;IFERROR(IF(AND((HY$33-HY41                                                                                     )&gt;(HY$33-HZ$33),(HY$33-HY41                                                                                     )&lt;=0),"Join-"    &amp;HY40,""),"")
&amp;IFERROR(IF(AND((HY$33-HY41-INDEX(Sheep!$V$358:$V$365,HY40,1))&gt;(HY$33-HZ$33),(HY$33-HY41-INDEX(Sheep!$V$358:$V$365,HY40,1))&lt;=0),"Scan-"  &amp;HY40,""),"")
&amp;IFERROR(IF(AND((HY$33-HY41-150                                                                            )&gt;(HY$33-HZ$33),(HY$33-HY41-150                                                                             )&lt;=0),"Birth-" &amp;HY40,""),"")
&amp;IFERROR(IF(AND((HY$33-HY41-150-Sheep!$R$351                                           )&gt;(HY$33-HZ$33),(HY$33-HY41-150-Sheep!$R$351                                            )&lt;=0),"Wean-"&amp;HY40,""),"")
&amp;IFERROR(IF(AND((HY$33-HY41-150-Sheep!$R$352                                           )&gt;(HY$33-HZ$33),(HY$33-HY41-150-Sheep!$R$352                                            )&lt;=0),"Alt1-"   &amp;HY40,""),"")
&amp;IFERROR(IF(AND((HY$33-HY41-150-Sheep!$R$353                                           )&gt;(HY$33-HZ$33),(HY$33-HY41-150-Sheep!$R$353                                            )&lt;=0),"Alt2-"   &amp;HY40,""),"")</f>
        <v/>
      </c>
      <c r="HZ42" s="274" t="str">
        <f xml:space="preserve">                    IF(AND((HZ$33                                  -Sheep!$N$250                               )&gt;(HZ$33-IA$33),(HZ$33                                  -Sheep!$N$250                                )&lt;=0),"Born","")
&amp;                   IF(AND((HZ$33-Sheep!$R$351-Sheep!$N$250                                )&gt;(HZ$33-IA$33),(HZ$33-Sheep!$R$351-Sheep!$N$250                                )&lt;=0),"WeanStd","")
&amp;                   IF(AND((HZ$33-Sheep!$R$352-Sheep!$N$250                                )&gt;(HZ$33-IA$33),(HZ$33-Sheep!$R$352-Sheep!$N$250                                )&lt;=0),"WeanAlt1","")
&amp;                   IF(AND((HZ$33-Sheep!$R$353-Sheep!$N$250                                )&gt;(HZ$33-IA$33),(HZ$33-Sheep!$R$353-Sheep!$N$250                                )&lt;=0),"WeanAlt2","")
&amp;IFERROR(IF(AND((HZ$33-HZ41                                                                                     )&gt;(HZ$33-IA$33),(HZ$33-HZ41                                                                                     )&lt;=0),"Join-"    &amp;HZ40,""),"")
&amp;IFERROR(IF(AND((HZ$33-HZ41-INDEX(Sheep!$V$358:$V$365,HZ40,1))&gt;(HZ$33-IA$33),(HZ$33-HZ41-INDEX(Sheep!$V$358:$V$365,HZ40,1))&lt;=0),"Scan-"  &amp;HZ40,""),"")
&amp;IFERROR(IF(AND((HZ$33-HZ41-150                                                                            )&gt;(HZ$33-IA$33),(HZ$33-HZ41-150                                                                             )&lt;=0),"Birth-" &amp;HZ40,""),"")
&amp;IFERROR(IF(AND((HZ$33-HZ41-150-Sheep!$R$351                                           )&gt;(HZ$33-IA$33),(HZ$33-HZ41-150-Sheep!$R$351                                            )&lt;=0),"Wean-"&amp;HZ40,""),"")
&amp;IFERROR(IF(AND((HZ$33-HZ41-150-Sheep!$R$352                                           )&gt;(HZ$33-IA$33),(HZ$33-HZ41-150-Sheep!$R$352                                            )&lt;=0),"Alt1-"   &amp;HZ40,""),"")
&amp;IFERROR(IF(AND((HZ$33-HZ41-150-Sheep!$R$353                                           )&gt;(HZ$33-IA$33),(HZ$33-HZ41-150-Sheep!$R$353                                            )&lt;=0),"Alt2-"   &amp;HZ40,""),"")</f>
        <v/>
      </c>
      <c r="IA42" s="274" t="str">
        <f xml:space="preserve">                    IF(AND((IA$33                                  -Sheep!$N$250                               )&gt;(IA$33-IB$33),(IA$33                                  -Sheep!$N$250                                )&lt;=0),"Born","")
&amp;                   IF(AND((IA$33-Sheep!$R$351-Sheep!$N$250                                )&gt;(IA$33-IB$33),(IA$33-Sheep!$R$351-Sheep!$N$250                                )&lt;=0),"WeanStd","")
&amp;                   IF(AND((IA$33-Sheep!$R$352-Sheep!$N$250                                )&gt;(IA$33-IB$33),(IA$33-Sheep!$R$352-Sheep!$N$250                                )&lt;=0),"WeanAlt1","")
&amp;                   IF(AND((IA$33-Sheep!$R$353-Sheep!$N$250                                )&gt;(IA$33-IB$33),(IA$33-Sheep!$R$353-Sheep!$N$250                                )&lt;=0),"WeanAlt2","")
&amp;IFERROR(IF(AND((IA$33-IA41                                                                                     )&gt;(IA$33-IB$33),(IA$33-IA41                                                                                     )&lt;=0),"Join-"    &amp;IA40,""),"")
&amp;IFERROR(IF(AND((IA$33-IA41-INDEX(Sheep!$V$358:$V$365,IA40,1))&gt;(IA$33-IB$33),(IA$33-IA41-INDEX(Sheep!$V$358:$V$365,IA40,1))&lt;=0),"Scan-"  &amp;IA40,""),"")
&amp;IFERROR(IF(AND((IA$33-IA41-150                                                                            )&gt;(IA$33-IB$33),(IA$33-IA41-150                                                                             )&lt;=0),"Birth-" &amp;IA40,""),"")
&amp;IFERROR(IF(AND((IA$33-IA41-150-Sheep!$R$351                                           )&gt;(IA$33-IB$33),(IA$33-IA41-150-Sheep!$R$351                                            )&lt;=0),"Wean-"&amp;IA40,""),"")
&amp;IFERROR(IF(AND((IA$33-IA41-150-Sheep!$R$352                                           )&gt;(IA$33-IB$33),(IA$33-IA41-150-Sheep!$R$352                                            )&lt;=0),"Alt1-"   &amp;IA40,""),"")
&amp;IFERROR(IF(AND((IA$33-IA41-150-Sheep!$R$353                                           )&gt;(IA$33-IB$33),(IA$33-IA41-150-Sheep!$R$353                                            )&lt;=0),"Alt2-"   &amp;IA40,""),"")</f>
        <v/>
      </c>
      <c r="IB42" s="274" t="str">
        <f xml:space="preserve">                    IF(AND((IB$33                                  -Sheep!$N$250                               )&gt;(IB$33-IC$33),(IB$33                                  -Sheep!$N$250                                )&lt;=0),"Born","")
&amp;                   IF(AND((IB$33-Sheep!$R$351-Sheep!$N$250                                )&gt;(IB$33-IC$33),(IB$33-Sheep!$R$351-Sheep!$N$250                                )&lt;=0),"WeanStd","")
&amp;                   IF(AND((IB$33-Sheep!$R$352-Sheep!$N$250                                )&gt;(IB$33-IC$33),(IB$33-Sheep!$R$352-Sheep!$N$250                                )&lt;=0),"WeanAlt1","")
&amp;                   IF(AND((IB$33-Sheep!$R$353-Sheep!$N$250                                )&gt;(IB$33-IC$33),(IB$33-Sheep!$R$353-Sheep!$N$250                                )&lt;=0),"WeanAlt2","")
&amp;IFERROR(IF(AND((IB$33-IB41                                                                                     )&gt;(IB$33-IC$33),(IB$33-IB41                                                                                     )&lt;=0),"Join-"    &amp;IB40,""),"")
&amp;IFERROR(IF(AND((IB$33-IB41-INDEX(Sheep!$V$358:$V$365,IB40,1))&gt;(IB$33-IC$33),(IB$33-IB41-INDEX(Sheep!$V$358:$V$365,IB40,1))&lt;=0),"Scan-"  &amp;IB40,""),"")
&amp;IFERROR(IF(AND((IB$33-IB41-150                                                                            )&gt;(IB$33-IC$33),(IB$33-IB41-150                                                                             )&lt;=0),"Birth-" &amp;IB40,""),"")
&amp;IFERROR(IF(AND((IB$33-IB41-150-Sheep!$R$351                                           )&gt;(IB$33-IC$33),(IB$33-IB41-150-Sheep!$R$351                                            )&lt;=0),"Wean-"&amp;IB40,""),"")
&amp;IFERROR(IF(AND((IB$33-IB41-150-Sheep!$R$352                                           )&gt;(IB$33-IC$33),(IB$33-IB41-150-Sheep!$R$352                                            )&lt;=0),"Alt1-"   &amp;IB40,""),"")
&amp;IFERROR(IF(AND((IB$33-IB41-150-Sheep!$R$353                                           )&gt;(IB$33-IC$33),(IB$33-IB41-150-Sheep!$R$353                                            )&lt;=0),"Alt2-"   &amp;IB40,""),"")</f>
        <v>Scan-4</v>
      </c>
      <c r="IC42" s="274" t="str">
        <f xml:space="preserve">                    IF(AND((IC$33                                  -Sheep!$N$250                               )&gt;(IC$33-ID$33),(IC$33                                  -Sheep!$N$250                                )&lt;=0),"Born","")
&amp;                   IF(AND((IC$33-Sheep!$R$351-Sheep!$N$250                                )&gt;(IC$33-ID$33),(IC$33-Sheep!$R$351-Sheep!$N$250                                )&lt;=0),"WeanStd","")
&amp;                   IF(AND((IC$33-Sheep!$R$352-Sheep!$N$250                                )&gt;(IC$33-ID$33),(IC$33-Sheep!$R$352-Sheep!$N$250                                )&lt;=0),"WeanAlt1","")
&amp;                   IF(AND((IC$33-Sheep!$R$353-Sheep!$N$250                                )&gt;(IC$33-ID$33),(IC$33-Sheep!$R$353-Sheep!$N$250                                )&lt;=0),"WeanAlt2","")
&amp;IFERROR(IF(AND((IC$33-IC41                                                                                     )&gt;(IC$33-ID$33),(IC$33-IC41                                                                                     )&lt;=0),"Join-"    &amp;IC40,""),"")
&amp;IFERROR(IF(AND((IC$33-IC41-INDEX(Sheep!$V$358:$V$365,IC40,1))&gt;(IC$33-ID$33),(IC$33-IC41-INDEX(Sheep!$V$358:$V$365,IC40,1))&lt;=0),"Scan-"  &amp;IC40,""),"")
&amp;IFERROR(IF(AND((IC$33-IC41-150                                                                            )&gt;(IC$33-ID$33),(IC$33-IC41-150                                                                             )&lt;=0),"Birth-" &amp;IC40,""),"")
&amp;IFERROR(IF(AND((IC$33-IC41-150-Sheep!$R$351                                           )&gt;(IC$33-ID$33),(IC$33-IC41-150-Sheep!$R$351                                            )&lt;=0),"Wean-"&amp;IC40,""),"")
&amp;IFERROR(IF(AND((IC$33-IC41-150-Sheep!$R$352                                           )&gt;(IC$33-ID$33),(IC$33-IC41-150-Sheep!$R$352                                            )&lt;=0),"Alt1-"   &amp;IC40,""),"")
&amp;IFERROR(IF(AND((IC$33-IC41-150-Sheep!$R$353                                           )&gt;(IC$33-ID$33),(IC$33-IC41-150-Sheep!$R$353                                            )&lt;=0),"Alt2-"   &amp;IC40,""),"")</f>
        <v/>
      </c>
      <c r="ID42" s="274" t="str">
        <f xml:space="preserve">                    IF(AND((ID$33                                  -Sheep!$N$250                               )&gt;(ID$33-IE$33),(ID$33                                  -Sheep!$N$250                                )&lt;=0),"Born","")
&amp;                   IF(AND((ID$33-Sheep!$R$351-Sheep!$N$250                                )&gt;(ID$33-IE$33),(ID$33-Sheep!$R$351-Sheep!$N$250                                )&lt;=0),"WeanStd","")
&amp;                   IF(AND((ID$33-Sheep!$R$352-Sheep!$N$250                                )&gt;(ID$33-IE$33),(ID$33-Sheep!$R$352-Sheep!$N$250                                )&lt;=0),"WeanAlt1","")
&amp;                   IF(AND((ID$33-Sheep!$R$353-Sheep!$N$250                                )&gt;(ID$33-IE$33),(ID$33-Sheep!$R$353-Sheep!$N$250                                )&lt;=0),"WeanAlt2","")
&amp;IFERROR(IF(AND((ID$33-ID41                                                                                     )&gt;(ID$33-IE$33),(ID$33-ID41                                                                                     )&lt;=0),"Join-"    &amp;ID40,""),"")
&amp;IFERROR(IF(AND((ID$33-ID41-INDEX(Sheep!$V$358:$V$365,ID40,1))&gt;(ID$33-IE$33),(ID$33-ID41-INDEX(Sheep!$V$358:$V$365,ID40,1))&lt;=0),"Scan-"  &amp;ID40,""),"")
&amp;IFERROR(IF(AND((ID$33-ID41-150                                                                            )&gt;(ID$33-IE$33),(ID$33-ID41-150                                                                             )&lt;=0),"Birth-" &amp;ID40,""),"")
&amp;IFERROR(IF(AND((ID$33-ID41-150-Sheep!$R$351                                           )&gt;(ID$33-IE$33),(ID$33-ID41-150-Sheep!$R$351                                            )&lt;=0),"Wean-"&amp;ID40,""),"")
&amp;IFERROR(IF(AND((ID$33-ID41-150-Sheep!$R$352                                           )&gt;(ID$33-IE$33),(ID$33-ID41-150-Sheep!$R$352                                            )&lt;=0),"Alt1-"   &amp;ID40,""),"")
&amp;IFERROR(IF(AND((ID$33-ID41-150-Sheep!$R$353                                           )&gt;(ID$33-IE$33),(ID$33-ID41-150-Sheep!$R$353                                            )&lt;=0),"Alt2-"   &amp;ID40,""),"")</f>
        <v/>
      </c>
      <c r="IE42" s="274" t="str">
        <f xml:space="preserve">                    IF(AND((IE$33                                  -Sheep!$N$250                               )&gt;(IE$33-IF$33),(IE$33                                  -Sheep!$N$250                                )&lt;=0),"Born","")
&amp;                   IF(AND((IE$33-Sheep!$R$351-Sheep!$N$250                                )&gt;(IE$33-IF$33),(IE$33-Sheep!$R$351-Sheep!$N$250                                )&lt;=0),"WeanStd","")
&amp;                   IF(AND((IE$33-Sheep!$R$352-Sheep!$N$250                                )&gt;(IE$33-IF$33),(IE$33-Sheep!$R$352-Sheep!$N$250                                )&lt;=0),"WeanAlt1","")
&amp;                   IF(AND((IE$33-Sheep!$R$353-Sheep!$N$250                                )&gt;(IE$33-IF$33),(IE$33-Sheep!$R$353-Sheep!$N$250                                )&lt;=0),"WeanAlt2","")
&amp;IFERROR(IF(AND((IE$33-IE41                                                                                     )&gt;(IE$33-IF$33),(IE$33-IE41                                                                                     )&lt;=0),"Join-"    &amp;IE40,""),"")
&amp;IFERROR(IF(AND((IE$33-IE41-INDEX(Sheep!$V$358:$V$365,IE40,1))&gt;(IE$33-IF$33),(IE$33-IE41-INDEX(Sheep!$V$358:$V$365,IE40,1))&lt;=0),"Scan-"  &amp;IE40,""),"")
&amp;IFERROR(IF(AND((IE$33-IE41-150                                                                            )&gt;(IE$33-IF$33),(IE$33-IE41-150                                                                             )&lt;=0),"Birth-" &amp;IE40,""),"")
&amp;IFERROR(IF(AND((IE$33-IE41-150-Sheep!$R$351                                           )&gt;(IE$33-IF$33),(IE$33-IE41-150-Sheep!$R$351                                            )&lt;=0),"Wean-"&amp;IE40,""),"")
&amp;IFERROR(IF(AND((IE$33-IE41-150-Sheep!$R$352                                           )&gt;(IE$33-IF$33),(IE$33-IE41-150-Sheep!$R$352                                            )&lt;=0),"Alt1-"   &amp;IE40,""),"")
&amp;IFERROR(IF(AND((IE$33-IE41-150-Sheep!$R$353                                           )&gt;(IE$33-IF$33),(IE$33-IE41-150-Sheep!$R$353                                            )&lt;=0),"Alt2-"   &amp;IE40,""),"")</f>
        <v/>
      </c>
      <c r="IF42" s="274" t="str">
        <f xml:space="preserve">                    IF(AND((IF$33                                  -Sheep!$N$250                               )&gt;(IF$33-IG$33),(IF$33                                  -Sheep!$N$250                                )&lt;=0),"Born","")
&amp;                   IF(AND((IF$33-Sheep!$R$351-Sheep!$N$250                                )&gt;(IF$33-IG$33),(IF$33-Sheep!$R$351-Sheep!$N$250                                )&lt;=0),"WeanStd","")
&amp;                   IF(AND((IF$33-Sheep!$R$352-Sheep!$N$250                                )&gt;(IF$33-IG$33),(IF$33-Sheep!$R$352-Sheep!$N$250                                )&lt;=0),"WeanAlt1","")
&amp;                   IF(AND((IF$33-Sheep!$R$353-Sheep!$N$250                                )&gt;(IF$33-IG$33),(IF$33-Sheep!$R$353-Sheep!$N$250                                )&lt;=0),"WeanAlt2","")
&amp;IFERROR(IF(AND((IF$33-IF41                                                                                     )&gt;(IF$33-IG$33),(IF$33-IF41                                                                                     )&lt;=0),"Join-"    &amp;IF40,""),"")
&amp;IFERROR(IF(AND((IF$33-IF41-INDEX(Sheep!$V$358:$V$365,IF40,1))&gt;(IF$33-IG$33),(IF$33-IF41-INDEX(Sheep!$V$358:$V$365,IF40,1))&lt;=0),"Scan-"  &amp;IF40,""),"")
&amp;IFERROR(IF(AND((IF$33-IF41-150                                                                            )&gt;(IF$33-IG$33),(IF$33-IF41-150                                                                             )&lt;=0),"Birth-" &amp;IF40,""),"")
&amp;IFERROR(IF(AND((IF$33-IF41-150-Sheep!$R$351                                           )&gt;(IF$33-IG$33),(IF$33-IF41-150-Sheep!$R$351                                            )&lt;=0),"Wean-"&amp;IF40,""),"")
&amp;IFERROR(IF(AND((IF$33-IF41-150-Sheep!$R$352                                           )&gt;(IF$33-IG$33),(IF$33-IF41-150-Sheep!$R$352                                            )&lt;=0),"Alt1-"   &amp;IF40,""),"")
&amp;IFERROR(IF(AND((IF$33-IF41-150-Sheep!$R$353                                           )&gt;(IF$33-IG$33),(IF$33-IF41-150-Sheep!$R$353                                            )&lt;=0),"Alt2-"   &amp;IF40,""),"")</f>
        <v/>
      </c>
      <c r="IG42" s="274" t="str">
        <f xml:space="preserve">                    IF(AND((IG$33                                  -Sheep!$N$250                               )&gt;(IG$33-IH$33),(IG$33                                  -Sheep!$N$250                                )&lt;=0),"Born","")
&amp;                   IF(AND((IG$33-Sheep!$R$351-Sheep!$N$250                                )&gt;(IG$33-IH$33),(IG$33-Sheep!$R$351-Sheep!$N$250                                )&lt;=0),"WeanStd","")
&amp;                   IF(AND((IG$33-Sheep!$R$352-Sheep!$N$250                                )&gt;(IG$33-IH$33),(IG$33-Sheep!$R$352-Sheep!$N$250                                )&lt;=0),"WeanAlt1","")
&amp;                   IF(AND((IG$33-Sheep!$R$353-Sheep!$N$250                                )&gt;(IG$33-IH$33),(IG$33-Sheep!$R$353-Sheep!$N$250                                )&lt;=0),"WeanAlt2","")
&amp;IFERROR(IF(AND((IG$33-IG41                                                                                     )&gt;(IG$33-IH$33),(IG$33-IG41                                                                                     )&lt;=0),"Join-"    &amp;IG40,""),"")
&amp;IFERROR(IF(AND((IG$33-IG41-INDEX(Sheep!$V$358:$V$365,IG40,1))&gt;(IG$33-IH$33),(IG$33-IG41-INDEX(Sheep!$V$358:$V$365,IG40,1))&lt;=0),"Scan-"  &amp;IG40,""),"")
&amp;IFERROR(IF(AND((IG$33-IG41-150                                                                            )&gt;(IG$33-IH$33),(IG$33-IG41-150                                                                             )&lt;=0),"Birth-" &amp;IG40,""),"")
&amp;IFERROR(IF(AND((IG$33-IG41-150-Sheep!$R$351                                           )&gt;(IG$33-IH$33),(IG$33-IG41-150-Sheep!$R$351                                            )&lt;=0),"Wean-"&amp;IG40,""),"")
&amp;IFERROR(IF(AND((IG$33-IG41-150-Sheep!$R$352                                           )&gt;(IG$33-IH$33),(IG$33-IG41-150-Sheep!$R$352                                            )&lt;=0),"Alt1-"   &amp;IG40,""),"")
&amp;IFERROR(IF(AND((IG$33-IG41-150-Sheep!$R$353                                           )&gt;(IG$33-IH$33),(IG$33-IG41-150-Sheep!$R$353                                            )&lt;=0),"Alt2-"   &amp;IG40,""),"")</f>
        <v/>
      </c>
      <c r="IH42" s="274" t="str">
        <f xml:space="preserve">                    IF(AND((IH$33                                  -Sheep!$N$250                               )&gt;(IH$33-II$33),(IH$33                                  -Sheep!$N$250                                )&lt;=0),"Born","")
&amp;                   IF(AND((IH$33-Sheep!$R$351-Sheep!$N$250                                )&gt;(IH$33-II$33),(IH$33-Sheep!$R$351-Sheep!$N$250                                )&lt;=0),"WeanStd","")
&amp;                   IF(AND((IH$33-Sheep!$R$352-Sheep!$N$250                                )&gt;(IH$33-II$33),(IH$33-Sheep!$R$352-Sheep!$N$250                                )&lt;=0),"WeanAlt1","")
&amp;                   IF(AND((IH$33-Sheep!$R$353-Sheep!$N$250                                )&gt;(IH$33-II$33),(IH$33-Sheep!$R$353-Sheep!$N$250                                )&lt;=0),"WeanAlt2","")
&amp;IFERROR(IF(AND((IH$33-IH41                                                                                     )&gt;(IH$33-II$33),(IH$33-IH41                                                                                     )&lt;=0),"Join-"    &amp;IH40,""),"")
&amp;IFERROR(IF(AND((IH$33-IH41-INDEX(Sheep!$V$358:$V$365,IH40,1))&gt;(IH$33-II$33),(IH$33-IH41-INDEX(Sheep!$V$358:$V$365,IH40,1))&lt;=0),"Scan-"  &amp;IH40,""),"")
&amp;IFERROR(IF(AND((IH$33-IH41-150                                                                            )&gt;(IH$33-II$33),(IH$33-IH41-150                                                                             )&lt;=0),"Birth-" &amp;IH40,""),"")
&amp;IFERROR(IF(AND((IH$33-IH41-150-Sheep!$R$351                                           )&gt;(IH$33-II$33),(IH$33-IH41-150-Sheep!$R$351                                            )&lt;=0),"Wean-"&amp;IH40,""),"")
&amp;IFERROR(IF(AND((IH$33-IH41-150-Sheep!$R$352                                           )&gt;(IH$33-II$33),(IH$33-IH41-150-Sheep!$R$352                                            )&lt;=0),"Alt1-"   &amp;IH40,""),"")
&amp;IFERROR(IF(AND((IH$33-IH41-150-Sheep!$R$353                                           )&gt;(IH$33-II$33),(IH$33-IH41-150-Sheep!$R$353                                            )&lt;=0),"Alt2-"   &amp;IH40,""),"")</f>
        <v/>
      </c>
      <c r="II42" s="274" t="str">
        <f xml:space="preserve">                    IF(AND((II$33                                  -Sheep!$N$250                               )&gt;(II$33-IJ$33),(II$33                                  -Sheep!$N$250                                )&lt;=0),"Born","")
&amp;                   IF(AND((II$33-Sheep!$R$351-Sheep!$N$250                                )&gt;(II$33-IJ$33),(II$33-Sheep!$R$351-Sheep!$N$250                                )&lt;=0),"WeanStd","")
&amp;                   IF(AND((II$33-Sheep!$R$352-Sheep!$N$250                                )&gt;(II$33-IJ$33),(II$33-Sheep!$R$352-Sheep!$N$250                                )&lt;=0),"WeanAlt1","")
&amp;                   IF(AND((II$33-Sheep!$R$353-Sheep!$N$250                                )&gt;(II$33-IJ$33),(II$33-Sheep!$R$353-Sheep!$N$250                                )&lt;=0),"WeanAlt2","")
&amp;IFERROR(IF(AND((II$33-II41                                                                                     )&gt;(II$33-IJ$33),(II$33-II41                                                                                     )&lt;=0),"Join-"    &amp;II40,""),"")
&amp;IFERROR(IF(AND((II$33-II41-INDEX(Sheep!$V$358:$V$365,II40,1))&gt;(II$33-IJ$33),(II$33-II41-INDEX(Sheep!$V$358:$V$365,II40,1))&lt;=0),"Scan-"  &amp;II40,""),"")
&amp;IFERROR(IF(AND((II$33-II41-150                                                                            )&gt;(II$33-IJ$33),(II$33-II41-150                                                                             )&lt;=0),"Birth-" &amp;II40,""),"")
&amp;IFERROR(IF(AND((II$33-II41-150-Sheep!$R$351                                           )&gt;(II$33-IJ$33),(II$33-II41-150-Sheep!$R$351                                            )&lt;=0),"Wean-"&amp;II40,""),"")
&amp;IFERROR(IF(AND((II$33-II41-150-Sheep!$R$352                                           )&gt;(II$33-IJ$33),(II$33-II41-150-Sheep!$R$352                                            )&lt;=0),"Alt1-"   &amp;II40,""),"")
&amp;IFERROR(IF(AND((II$33-II41-150-Sheep!$R$353                                           )&gt;(II$33-IJ$33),(II$33-II41-150-Sheep!$R$353                                            )&lt;=0),"Alt2-"   &amp;II40,""),"")</f>
        <v/>
      </c>
      <c r="IJ42" s="274" t="str">
        <f xml:space="preserve">                    IF(AND((IJ$33                                  -Sheep!$N$250                               )&gt;(IJ$33-IK$33),(IJ$33                                  -Sheep!$N$250                                )&lt;=0),"Born","")
&amp;                   IF(AND((IJ$33-Sheep!$R$351-Sheep!$N$250                                )&gt;(IJ$33-IK$33),(IJ$33-Sheep!$R$351-Sheep!$N$250                                )&lt;=0),"WeanStd","")
&amp;                   IF(AND((IJ$33-Sheep!$R$352-Sheep!$N$250                                )&gt;(IJ$33-IK$33),(IJ$33-Sheep!$R$352-Sheep!$N$250                                )&lt;=0),"WeanAlt1","")
&amp;                   IF(AND((IJ$33-Sheep!$R$353-Sheep!$N$250                                )&gt;(IJ$33-IK$33),(IJ$33-Sheep!$R$353-Sheep!$N$250                                )&lt;=0),"WeanAlt2","")
&amp;IFERROR(IF(AND((IJ$33-IJ41                                                                                     )&gt;(IJ$33-IK$33),(IJ$33-IJ41                                                                                     )&lt;=0),"Join-"    &amp;IJ40,""),"")
&amp;IFERROR(IF(AND((IJ$33-IJ41-INDEX(Sheep!$V$358:$V$365,IJ40,1))&gt;(IJ$33-IK$33),(IJ$33-IJ41-INDEX(Sheep!$V$358:$V$365,IJ40,1))&lt;=0),"Scan-"  &amp;IJ40,""),"")
&amp;IFERROR(IF(AND((IJ$33-IJ41-150                                                                            )&gt;(IJ$33-IK$33),(IJ$33-IJ41-150                                                                             )&lt;=0),"Birth-" &amp;IJ40,""),"")
&amp;IFERROR(IF(AND((IJ$33-IJ41-150-Sheep!$R$351                                           )&gt;(IJ$33-IK$33),(IJ$33-IJ41-150-Sheep!$R$351                                            )&lt;=0),"Wean-"&amp;IJ40,""),"")
&amp;IFERROR(IF(AND((IJ$33-IJ41-150-Sheep!$R$352                                           )&gt;(IJ$33-IK$33),(IJ$33-IJ41-150-Sheep!$R$352                                            )&lt;=0),"Alt1-"   &amp;IJ40,""),"")
&amp;IFERROR(IF(AND((IJ$33-IJ41-150-Sheep!$R$353                                           )&gt;(IJ$33-IK$33),(IJ$33-IJ41-150-Sheep!$R$353                                            )&lt;=0),"Alt2-"   &amp;IJ40,""),"")</f>
        <v/>
      </c>
      <c r="IK42" s="274" t="str">
        <f xml:space="preserve">                    IF(AND((IK$33                                  -Sheep!$N$250                               )&gt;(IK$33-IL$33),(IK$33                                  -Sheep!$N$250                                )&lt;=0),"Born","")
&amp;                   IF(AND((IK$33-Sheep!$R$351-Sheep!$N$250                                )&gt;(IK$33-IL$33),(IK$33-Sheep!$R$351-Sheep!$N$250                                )&lt;=0),"WeanStd","")
&amp;                   IF(AND((IK$33-Sheep!$R$352-Sheep!$N$250                                )&gt;(IK$33-IL$33),(IK$33-Sheep!$R$352-Sheep!$N$250                                )&lt;=0),"WeanAlt1","")
&amp;                   IF(AND((IK$33-Sheep!$R$353-Sheep!$N$250                                )&gt;(IK$33-IL$33),(IK$33-Sheep!$R$353-Sheep!$N$250                                )&lt;=0),"WeanAlt2","")
&amp;IFERROR(IF(AND((IK$33-IK41                                                                                     )&gt;(IK$33-IL$33),(IK$33-IK41                                                                                     )&lt;=0),"Join-"    &amp;IK40,""),"")
&amp;IFERROR(IF(AND((IK$33-IK41-INDEX(Sheep!$V$358:$V$365,IK40,1))&gt;(IK$33-IL$33),(IK$33-IK41-INDEX(Sheep!$V$358:$V$365,IK40,1))&lt;=0),"Scan-"  &amp;IK40,""),"")
&amp;IFERROR(IF(AND((IK$33-IK41-150                                                                            )&gt;(IK$33-IL$33),(IK$33-IK41-150                                                                             )&lt;=0),"Birth-" &amp;IK40,""),"")
&amp;IFERROR(IF(AND((IK$33-IK41-150-Sheep!$R$351                                           )&gt;(IK$33-IL$33),(IK$33-IK41-150-Sheep!$R$351                                            )&lt;=0),"Wean-"&amp;IK40,""),"")
&amp;IFERROR(IF(AND((IK$33-IK41-150-Sheep!$R$352                                           )&gt;(IK$33-IL$33),(IK$33-IK41-150-Sheep!$R$352                                            )&lt;=0),"Alt1-"   &amp;IK40,""),"")
&amp;IFERROR(IF(AND((IK$33-IK41-150-Sheep!$R$353                                           )&gt;(IK$33-IL$33),(IK$33-IK41-150-Sheep!$R$353                                            )&lt;=0),"Alt2-"   &amp;IK40,""),"")</f>
        <v/>
      </c>
      <c r="IL42" s="274" t="str">
        <f xml:space="preserve">                    IF(AND((IL$33                                  -Sheep!$N$250                               )&gt;(IL$33-IM$33),(IL$33                                  -Sheep!$N$250                                )&lt;=0),"Born","")
&amp;                   IF(AND((IL$33-Sheep!$R$351-Sheep!$N$250                                )&gt;(IL$33-IM$33),(IL$33-Sheep!$R$351-Sheep!$N$250                                )&lt;=0),"WeanStd","")
&amp;                   IF(AND((IL$33-Sheep!$R$352-Sheep!$N$250                                )&gt;(IL$33-IM$33),(IL$33-Sheep!$R$352-Sheep!$N$250                                )&lt;=0),"WeanAlt1","")
&amp;                   IF(AND((IL$33-Sheep!$R$353-Sheep!$N$250                                )&gt;(IL$33-IM$33),(IL$33-Sheep!$R$353-Sheep!$N$250                                )&lt;=0),"WeanAlt2","")
&amp;IFERROR(IF(AND((IL$33-IL41                                                                                     )&gt;(IL$33-IM$33),(IL$33-IL41                                                                                     )&lt;=0),"Join-"    &amp;IL40,""),"")
&amp;IFERROR(IF(AND((IL$33-IL41-INDEX(Sheep!$V$358:$V$365,IL40,1))&gt;(IL$33-IM$33),(IL$33-IL41-INDEX(Sheep!$V$358:$V$365,IL40,1))&lt;=0),"Scan-"  &amp;IL40,""),"")
&amp;IFERROR(IF(AND((IL$33-IL41-150                                                                            )&gt;(IL$33-IM$33),(IL$33-IL41-150                                                                             )&lt;=0),"Birth-" &amp;IL40,""),"")
&amp;IFERROR(IF(AND((IL$33-IL41-150-Sheep!$R$351                                           )&gt;(IL$33-IM$33),(IL$33-IL41-150-Sheep!$R$351                                            )&lt;=0),"Wean-"&amp;IL40,""),"")
&amp;IFERROR(IF(AND((IL$33-IL41-150-Sheep!$R$352                                           )&gt;(IL$33-IM$33),(IL$33-IL41-150-Sheep!$R$352                                            )&lt;=0),"Alt1-"   &amp;IL40,""),"")
&amp;IFERROR(IF(AND((IL$33-IL41-150-Sheep!$R$353                                           )&gt;(IL$33-IM$33),(IL$33-IL41-150-Sheep!$R$353                                            )&lt;=0),"Alt2-"   &amp;IL40,""),"")</f>
        <v/>
      </c>
      <c r="IM42" s="274" t="str">
        <f xml:space="preserve">                    IF(AND((IM$33                                  -Sheep!$N$250                               )&gt;(IM$33-IN$33),(IM$33                                  -Sheep!$N$250                                )&lt;=0),"Born","")
&amp;                   IF(AND((IM$33-Sheep!$R$351-Sheep!$N$250                                )&gt;(IM$33-IN$33),(IM$33-Sheep!$R$351-Sheep!$N$250                                )&lt;=0),"WeanStd","")
&amp;                   IF(AND((IM$33-Sheep!$R$352-Sheep!$N$250                                )&gt;(IM$33-IN$33),(IM$33-Sheep!$R$352-Sheep!$N$250                                )&lt;=0),"WeanAlt1","")
&amp;                   IF(AND((IM$33-Sheep!$R$353-Sheep!$N$250                                )&gt;(IM$33-IN$33),(IM$33-Sheep!$R$353-Sheep!$N$250                                )&lt;=0),"WeanAlt2","")
&amp;IFERROR(IF(AND((IM$33-IM41                                                                                     )&gt;(IM$33-IN$33),(IM$33-IM41                                                                                     )&lt;=0),"Join-"    &amp;IM40,""),"")
&amp;IFERROR(IF(AND((IM$33-IM41-INDEX(Sheep!$V$358:$V$365,IM40,1))&gt;(IM$33-IN$33),(IM$33-IM41-INDEX(Sheep!$V$358:$V$365,IM40,1))&lt;=0),"Scan-"  &amp;IM40,""),"")
&amp;IFERROR(IF(AND((IM$33-IM41-150                                                                            )&gt;(IM$33-IN$33),(IM$33-IM41-150                                                                             )&lt;=0),"Birth-" &amp;IM40,""),"")
&amp;IFERROR(IF(AND((IM$33-IM41-150-Sheep!$R$351                                           )&gt;(IM$33-IN$33),(IM$33-IM41-150-Sheep!$R$351                                            )&lt;=0),"Wean-"&amp;IM40,""),"")
&amp;IFERROR(IF(AND((IM$33-IM41-150-Sheep!$R$352                                           )&gt;(IM$33-IN$33),(IM$33-IM41-150-Sheep!$R$352                                            )&lt;=0),"Alt1-"   &amp;IM40,""),"")
&amp;IFERROR(IF(AND((IM$33-IM41-150-Sheep!$R$353                                           )&gt;(IM$33-IN$33),(IM$33-IM41-150-Sheep!$R$353                                            )&lt;=0),"Alt2-"   &amp;IM40,""),"")</f>
        <v/>
      </c>
      <c r="IN42" s="274" t="str">
        <f xml:space="preserve">                    IF(AND((IN$33                                  -Sheep!$N$250                               )&gt;(IN$33-IO$33),(IN$33                                  -Sheep!$N$250                                )&lt;=0),"Born","")
&amp;                   IF(AND((IN$33-Sheep!$R$351-Sheep!$N$250                                )&gt;(IN$33-IO$33),(IN$33-Sheep!$R$351-Sheep!$N$250                                )&lt;=0),"WeanStd","")
&amp;                   IF(AND((IN$33-Sheep!$R$352-Sheep!$N$250                                )&gt;(IN$33-IO$33),(IN$33-Sheep!$R$352-Sheep!$N$250                                )&lt;=0),"WeanAlt1","")
&amp;                   IF(AND((IN$33-Sheep!$R$353-Sheep!$N$250                                )&gt;(IN$33-IO$33),(IN$33-Sheep!$R$353-Sheep!$N$250                                )&lt;=0),"WeanAlt2","")
&amp;IFERROR(IF(AND((IN$33-IN41                                                                                     )&gt;(IN$33-IO$33),(IN$33-IN41                                                                                     )&lt;=0),"Join-"    &amp;IN40,""),"")
&amp;IFERROR(IF(AND((IN$33-IN41-INDEX(Sheep!$V$358:$V$365,IN40,1))&gt;(IN$33-IO$33),(IN$33-IN41-INDEX(Sheep!$V$358:$V$365,IN40,1))&lt;=0),"Scan-"  &amp;IN40,""),"")
&amp;IFERROR(IF(AND((IN$33-IN41-150                                                                            )&gt;(IN$33-IO$33),(IN$33-IN41-150                                                                             )&lt;=0),"Birth-" &amp;IN40,""),"")
&amp;IFERROR(IF(AND((IN$33-IN41-150-Sheep!$R$351                                           )&gt;(IN$33-IO$33),(IN$33-IN41-150-Sheep!$R$351                                            )&lt;=0),"Wean-"&amp;IN40,""),"")
&amp;IFERROR(IF(AND((IN$33-IN41-150-Sheep!$R$352                                           )&gt;(IN$33-IO$33),(IN$33-IN41-150-Sheep!$R$352                                            )&lt;=0),"Alt1-"   &amp;IN40,""),"")
&amp;IFERROR(IF(AND((IN$33-IN41-150-Sheep!$R$353                                           )&gt;(IN$33-IO$33),(IN$33-IN41-150-Sheep!$R$353                                            )&lt;=0),"Alt2-"   &amp;IN40,""),"")</f>
        <v>Birth-4</v>
      </c>
      <c r="IO42" s="274" t="str">
        <f xml:space="preserve">                    IF(AND((IO$33                                  -Sheep!$N$250                               )&gt;(IO$33-IP$33),(IO$33                                  -Sheep!$N$250                                )&lt;=0),"Born","")
&amp;                   IF(AND((IO$33-Sheep!$R$351-Sheep!$N$250                                )&gt;(IO$33-IP$33),(IO$33-Sheep!$R$351-Sheep!$N$250                                )&lt;=0),"WeanStd","")
&amp;                   IF(AND((IO$33-Sheep!$R$352-Sheep!$N$250                                )&gt;(IO$33-IP$33),(IO$33-Sheep!$R$352-Sheep!$N$250                                )&lt;=0),"WeanAlt1","")
&amp;                   IF(AND((IO$33-Sheep!$R$353-Sheep!$N$250                                )&gt;(IO$33-IP$33),(IO$33-Sheep!$R$353-Sheep!$N$250                                )&lt;=0),"WeanAlt2","")
&amp;IFERROR(IF(AND((IO$33-IO41                                                                                     )&gt;(IO$33-IP$33),(IO$33-IO41                                                                                     )&lt;=0),"Join-"    &amp;IO40,""),"")
&amp;IFERROR(IF(AND((IO$33-IO41-INDEX(Sheep!$V$358:$V$365,IO40,1))&gt;(IO$33-IP$33),(IO$33-IO41-INDEX(Sheep!$V$358:$V$365,IO40,1))&lt;=0),"Scan-"  &amp;IO40,""),"")
&amp;IFERROR(IF(AND((IO$33-IO41-150                                                                            )&gt;(IO$33-IP$33),(IO$33-IO41-150                                                                             )&lt;=0),"Birth-" &amp;IO40,""),"")
&amp;IFERROR(IF(AND((IO$33-IO41-150-Sheep!$R$351                                           )&gt;(IO$33-IP$33),(IO$33-IO41-150-Sheep!$R$351                                            )&lt;=0),"Wean-"&amp;IO40,""),"")
&amp;IFERROR(IF(AND((IO$33-IO41-150-Sheep!$R$352                                           )&gt;(IO$33-IP$33),(IO$33-IO41-150-Sheep!$R$352                                            )&lt;=0),"Alt1-"   &amp;IO40,""),"")
&amp;IFERROR(IF(AND((IO$33-IO41-150-Sheep!$R$353                                           )&gt;(IO$33-IP$33),(IO$33-IO41-150-Sheep!$R$353                                            )&lt;=0),"Alt2-"   &amp;IO40,""),"")</f>
        <v/>
      </c>
      <c r="IP42" s="274" t="str">
        <f xml:space="preserve">                    IF(AND((IP$33                                  -Sheep!$N$250                               )&gt;(IP$33-IQ$33),(IP$33                                  -Sheep!$N$250                                )&lt;=0),"Born","")
&amp;                   IF(AND((IP$33-Sheep!$R$351-Sheep!$N$250                                )&gt;(IP$33-IQ$33),(IP$33-Sheep!$R$351-Sheep!$N$250                                )&lt;=0),"WeanStd","")
&amp;                   IF(AND((IP$33-Sheep!$R$352-Sheep!$N$250                                )&gt;(IP$33-IQ$33),(IP$33-Sheep!$R$352-Sheep!$N$250                                )&lt;=0),"WeanAlt1","")
&amp;                   IF(AND((IP$33-Sheep!$R$353-Sheep!$N$250                                )&gt;(IP$33-IQ$33),(IP$33-Sheep!$R$353-Sheep!$N$250                                )&lt;=0),"WeanAlt2","")
&amp;IFERROR(IF(AND((IP$33-IP41                                                                                     )&gt;(IP$33-IQ$33),(IP$33-IP41                                                                                     )&lt;=0),"Join-"    &amp;IP40,""),"")
&amp;IFERROR(IF(AND((IP$33-IP41-INDEX(Sheep!$V$358:$V$365,IP40,1))&gt;(IP$33-IQ$33),(IP$33-IP41-INDEX(Sheep!$V$358:$V$365,IP40,1))&lt;=0),"Scan-"  &amp;IP40,""),"")
&amp;IFERROR(IF(AND((IP$33-IP41-150                                                                            )&gt;(IP$33-IQ$33),(IP$33-IP41-150                                                                             )&lt;=0),"Birth-" &amp;IP40,""),"")
&amp;IFERROR(IF(AND((IP$33-IP41-150-Sheep!$R$351                                           )&gt;(IP$33-IQ$33),(IP$33-IP41-150-Sheep!$R$351                                            )&lt;=0),"Wean-"&amp;IP40,""),"")
&amp;IFERROR(IF(AND((IP$33-IP41-150-Sheep!$R$352                                           )&gt;(IP$33-IQ$33),(IP$33-IP41-150-Sheep!$R$352                                            )&lt;=0),"Alt1-"   &amp;IP40,""),"")
&amp;IFERROR(IF(AND((IP$33-IP41-150-Sheep!$R$353                                           )&gt;(IP$33-IQ$33),(IP$33-IP41-150-Sheep!$R$353                                            )&lt;=0),"Alt2-"   &amp;IP40,""),"")</f>
        <v/>
      </c>
      <c r="IQ42" s="274" t="str">
        <f xml:space="preserve">                    IF(AND((IQ$33                                  -Sheep!$N$250                               )&gt;(IQ$33-IR$33),(IQ$33                                  -Sheep!$N$250                                )&lt;=0),"Born","")
&amp;                   IF(AND((IQ$33-Sheep!$R$351-Sheep!$N$250                                )&gt;(IQ$33-IR$33),(IQ$33-Sheep!$R$351-Sheep!$N$250                                )&lt;=0),"WeanStd","")
&amp;                   IF(AND((IQ$33-Sheep!$R$352-Sheep!$N$250                                )&gt;(IQ$33-IR$33),(IQ$33-Sheep!$R$352-Sheep!$N$250                                )&lt;=0),"WeanAlt1","")
&amp;                   IF(AND((IQ$33-Sheep!$R$353-Sheep!$N$250                                )&gt;(IQ$33-IR$33),(IQ$33-Sheep!$R$353-Sheep!$N$250                                )&lt;=0),"WeanAlt2","")
&amp;IFERROR(IF(AND((IQ$33-IQ41                                                                                     )&gt;(IQ$33-IR$33),(IQ$33-IQ41                                                                                     )&lt;=0),"Join-"    &amp;IQ40,""),"")
&amp;IFERROR(IF(AND((IQ$33-IQ41-INDEX(Sheep!$V$358:$V$365,IQ40,1))&gt;(IQ$33-IR$33),(IQ$33-IQ41-INDEX(Sheep!$V$358:$V$365,IQ40,1))&lt;=0),"Scan-"  &amp;IQ40,""),"")
&amp;IFERROR(IF(AND((IQ$33-IQ41-150                                                                            )&gt;(IQ$33-IR$33),(IQ$33-IQ41-150                                                                             )&lt;=0),"Birth-" &amp;IQ40,""),"")
&amp;IFERROR(IF(AND((IQ$33-IQ41-150-Sheep!$R$351                                           )&gt;(IQ$33-IR$33),(IQ$33-IQ41-150-Sheep!$R$351                                            )&lt;=0),"Wean-"&amp;IQ40,""),"")
&amp;IFERROR(IF(AND((IQ$33-IQ41-150-Sheep!$R$352                                           )&gt;(IQ$33-IR$33),(IQ$33-IQ41-150-Sheep!$R$352                                            )&lt;=0),"Alt1-"   &amp;IQ40,""),"")
&amp;IFERROR(IF(AND((IQ$33-IQ41-150-Sheep!$R$353                                           )&gt;(IQ$33-IR$33),(IQ$33-IQ41-150-Sheep!$R$353                                            )&lt;=0),"Alt2-"   &amp;IQ40,""),"")</f>
        <v/>
      </c>
      <c r="IR42" s="274" t="str">
        <f xml:space="preserve">                    IF(AND((IR$33                                  -Sheep!$N$250                               )&gt;(IR$33-IS$33),(IR$33                                  -Sheep!$N$250                                )&lt;=0),"Born","")
&amp;                   IF(AND((IR$33-Sheep!$R$351-Sheep!$N$250                                )&gt;(IR$33-IS$33),(IR$33-Sheep!$R$351-Sheep!$N$250                                )&lt;=0),"WeanStd","")
&amp;                   IF(AND((IR$33-Sheep!$R$352-Sheep!$N$250                                )&gt;(IR$33-IS$33),(IR$33-Sheep!$R$352-Sheep!$N$250                                )&lt;=0),"WeanAlt1","")
&amp;                   IF(AND((IR$33-Sheep!$R$353-Sheep!$N$250                                )&gt;(IR$33-IS$33),(IR$33-Sheep!$R$353-Sheep!$N$250                                )&lt;=0),"WeanAlt2","")
&amp;IFERROR(IF(AND((IR$33-IR41                                                                                     )&gt;(IR$33-IS$33),(IR$33-IR41                                                                                     )&lt;=0),"Join-"    &amp;IR40,""),"")
&amp;IFERROR(IF(AND((IR$33-IR41-INDEX(Sheep!$V$358:$V$365,IR40,1))&gt;(IR$33-IS$33),(IR$33-IR41-INDEX(Sheep!$V$358:$V$365,IR40,1))&lt;=0),"Scan-"  &amp;IR40,""),"")
&amp;IFERROR(IF(AND((IR$33-IR41-150                                                                            )&gt;(IR$33-IS$33),(IR$33-IR41-150                                                                             )&lt;=0),"Birth-" &amp;IR40,""),"")
&amp;IFERROR(IF(AND((IR$33-IR41-150-Sheep!$R$351                                           )&gt;(IR$33-IS$33),(IR$33-IR41-150-Sheep!$R$351                                            )&lt;=0),"Wean-"&amp;IR40,""),"")
&amp;IFERROR(IF(AND((IR$33-IR41-150-Sheep!$R$352                                           )&gt;(IR$33-IS$33),(IR$33-IR41-150-Sheep!$R$352                                            )&lt;=0),"Alt1-"   &amp;IR40,""),"")
&amp;IFERROR(IF(AND((IR$33-IR41-150-Sheep!$R$353                                           )&gt;(IR$33-IS$33),(IR$33-IR41-150-Sheep!$R$353                                            )&lt;=0),"Alt2-"   &amp;IR40,""),"")</f>
        <v/>
      </c>
      <c r="IS42" s="274" t="str">
        <f xml:space="preserve">                    IF(AND((IS$33                                  -Sheep!$N$250                               )&gt;(IS$33-IT$33),(IS$33                                  -Sheep!$N$250                                )&lt;=0),"Born","")
&amp;                   IF(AND((IS$33-Sheep!$R$351-Sheep!$N$250                                )&gt;(IS$33-IT$33),(IS$33-Sheep!$R$351-Sheep!$N$250                                )&lt;=0),"WeanStd","")
&amp;                   IF(AND((IS$33-Sheep!$R$352-Sheep!$N$250                                )&gt;(IS$33-IT$33),(IS$33-Sheep!$R$352-Sheep!$N$250                                )&lt;=0),"WeanAlt1","")
&amp;                   IF(AND((IS$33-Sheep!$R$353-Sheep!$N$250                                )&gt;(IS$33-IT$33),(IS$33-Sheep!$R$353-Sheep!$N$250                                )&lt;=0),"WeanAlt2","")
&amp;IFERROR(IF(AND((IS$33-IS41                                                                                     )&gt;(IS$33-IT$33),(IS$33-IS41                                                                                     )&lt;=0),"Join-"    &amp;IS40,""),"")
&amp;IFERROR(IF(AND((IS$33-IS41-INDEX(Sheep!$V$358:$V$365,IS40,1))&gt;(IS$33-IT$33),(IS$33-IS41-INDEX(Sheep!$V$358:$V$365,IS40,1))&lt;=0),"Scan-"  &amp;IS40,""),"")
&amp;IFERROR(IF(AND((IS$33-IS41-150                                                                            )&gt;(IS$33-IT$33),(IS$33-IS41-150                                                                             )&lt;=0),"Birth-" &amp;IS40,""),"")
&amp;IFERROR(IF(AND((IS$33-IS41-150-Sheep!$R$351                                           )&gt;(IS$33-IT$33),(IS$33-IS41-150-Sheep!$R$351                                            )&lt;=0),"Wean-"&amp;IS40,""),"")
&amp;IFERROR(IF(AND((IS$33-IS41-150-Sheep!$R$352                                           )&gt;(IS$33-IT$33),(IS$33-IS41-150-Sheep!$R$352                                            )&lt;=0),"Alt1-"   &amp;IS40,""),"")
&amp;IFERROR(IF(AND((IS$33-IS41-150-Sheep!$R$353                                           )&gt;(IS$33-IT$33),(IS$33-IS41-150-Sheep!$R$353                                            )&lt;=0),"Alt2-"   &amp;IS40,""),"")</f>
        <v/>
      </c>
      <c r="IT42" s="274" t="str">
        <f xml:space="preserve">                    IF(AND((IT$33                                  -Sheep!$N$250                               )&gt;(IT$33-IU$33),(IT$33                                  -Sheep!$N$250                                )&lt;=0),"Born","")
&amp;                   IF(AND((IT$33-Sheep!$R$351-Sheep!$N$250                                )&gt;(IT$33-IU$33),(IT$33-Sheep!$R$351-Sheep!$N$250                                )&lt;=0),"WeanStd","")
&amp;                   IF(AND((IT$33-Sheep!$R$352-Sheep!$N$250                                )&gt;(IT$33-IU$33),(IT$33-Sheep!$R$352-Sheep!$N$250                                )&lt;=0),"WeanAlt1","")
&amp;                   IF(AND((IT$33-Sheep!$R$353-Sheep!$N$250                                )&gt;(IT$33-IU$33),(IT$33-Sheep!$R$353-Sheep!$N$250                                )&lt;=0),"WeanAlt2","")
&amp;IFERROR(IF(AND((IT$33-IT41                                                                                     )&gt;(IT$33-IU$33),(IT$33-IT41                                                                                     )&lt;=0),"Join-"    &amp;IT40,""),"")
&amp;IFERROR(IF(AND((IT$33-IT41-INDEX(Sheep!$V$358:$V$365,IT40,1))&gt;(IT$33-IU$33),(IT$33-IT41-INDEX(Sheep!$V$358:$V$365,IT40,1))&lt;=0),"Scan-"  &amp;IT40,""),"")
&amp;IFERROR(IF(AND((IT$33-IT41-150                                                                            )&gt;(IT$33-IU$33),(IT$33-IT41-150                                                                             )&lt;=0),"Birth-" &amp;IT40,""),"")
&amp;IFERROR(IF(AND((IT$33-IT41-150-Sheep!$R$351                                           )&gt;(IT$33-IU$33),(IT$33-IT41-150-Sheep!$R$351                                            )&lt;=0),"Wean-"&amp;IT40,""),"")
&amp;IFERROR(IF(AND((IT$33-IT41-150-Sheep!$R$352                                           )&gt;(IT$33-IU$33),(IT$33-IT41-150-Sheep!$R$352                                            )&lt;=0),"Alt1-"   &amp;IT40,""),"")
&amp;IFERROR(IF(AND((IT$33-IT41-150-Sheep!$R$353                                           )&gt;(IT$33-IU$33),(IT$33-IT41-150-Sheep!$R$353                                            )&lt;=0),"Alt2-"   &amp;IT40,""),"")</f>
        <v/>
      </c>
      <c r="IU42" s="274" t="str">
        <f xml:space="preserve">                    IF(AND((IU$33                                  -Sheep!$N$250                               )&gt;(IU$33-IV$33),(IU$33                                  -Sheep!$N$250                                )&lt;=0),"Born","")
&amp;                   IF(AND((IU$33-Sheep!$R$351-Sheep!$N$250                                )&gt;(IU$33-IV$33),(IU$33-Sheep!$R$351-Sheep!$N$250                                )&lt;=0),"WeanStd","")
&amp;                   IF(AND((IU$33-Sheep!$R$352-Sheep!$N$250                                )&gt;(IU$33-IV$33),(IU$33-Sheep!$R$352-Sheep!$N$250                                )&lt;=0),"WeanAlt1","")
&amp;                   IF(AND((IU$33-Sheep!$R$353-Sheep!$N$250                                )&gt;(IU$33-IV$33),(IU$33-Sheep!$R$353-Sheep!$N$250                                )&lt;=0),"WeanAlt2","")
&amp;IFERROR(IF(AND((IU$33-IU41                                                                                     )&gt;(IU$33-IV$33),(IU$33-IU41                                                                                     )&lt;=0),"Join-"    &amp;IU40,""),"")
&amp;IFERROR(IF(AND((IU$33-IU41-INDEX(Sheep!$V$358:$V$365,IU40,1))&gt;(IU$33-IV$33),(IU$33-IU41-INDEX(Sheep!$V$358:$V$365,IU40,1))&lt;=0),"Scan-"  &amp;IU40,""),"")
&amp;IFERROR(IF(AND((IU$33-IU41-150                                                                            )&gt;(IU$33-IV$33),(IU$33-IU41-150                                                                             )&lt;=0),"Birth-" &amp;IU40,""),"")
&amp;IFERROR(IF(AND((IU$33-IU41-150-Sheep!$R$351                                           )&gt;(IU$33-IV$33),(IU$33-IU41-150-Sheep!$R$351                                            )&lt;=0),"Wean-"&amp;IU40,""),"")
&amp;IFERROR(IF(AND((IU$33-IU41-150-Sheep!$R$352                                           )&gt;(IU$33-IV$33),(IU$33-IU41-150-Sheep!$R$352                                            )&lt;=0),"Alt1-"   &amp;IU40,""),"")
&amp;IFERROR(IF(AND((IU$33-IU41-150-Sheep!$R$353                                           )&gt;(IU$33-IV$33),(IU$33-IU41-150-Sheep!$R$353                                            )&lt;=0),"Alt2-"   &amp;IU40,""),"")</f>
        <v/>
      </c>
      <c r="IV42" s="274" t="str">
        <f xml:space="preserve">                    IF(AND((IV$33                                  -Sheep!$N$250                               )&gt;(IV$33-IW$33),(IV$33                                  -Sheep!$N$250                                )&lt;=0),"Born","")
&amp;                   IF(AND((IV$33-Sheep!$R$351-Sheep!$N$250                                )&gt;(IV$33-IW$33),(IV$33-Sheep!$R$351-Sheep!$N$250                                )&lt;=0),"WeanStd","")
&amp;                   IF(AND((IV$33-Sheep!$R$352-Sheep!$N$250                                )&gt;(IV$33-IW$33),(IV$33-Sheep!$R$352-Sheep!$N$250                                )&lt;=0),"WeanAlt1","")
&amp;                   IF(AND((IV$33-Sheep!$R$353-Sheep!$N$250                                )&gt;(IV$33-IW$33),(IV$33-Sheep!$R$353-Sheep!$N$250                                )&lt;=0),"WeanAlt2","")
&amp;IFERROR(IF(AND((IV$33-IV41                                                                                     )&gt;(IV$33-IW$33),(IV$33-IV41                                                                                     )&lt;=0),"Join-"    &amp;IV40,""),"")
&amp;IFERROR(IF(AND((IV$33-IV41-INDEX(Sheep!$V$358:$V$365,IV40,1))&gt;(IV$33-IW$33),(IV$33-IV41-INDEX(Sheep!$V$358:$V$365,IV40,1))&lt;=0),"Scan-"  &amp;IV40,""),"")
&amp;IFERROR(IF(AND((IV$33-IV41-150                                                                            )&gt;(IV$33-IW$33),(IV$33-IV41-150                                                                             )&lt;=0),"Birth-" &amp;IV40,""),"")
&amp;IFERROR(IF(AND((IV$33-IV41-150-Sheep!$R$351                                           )&gt;(IV$33-IW$33),(IV$33-IV41-150-Sheep!$R$351                                            )&lt;=0),"Wean-"&amp;IV40,""),"")
&amp;IFERROR(IF(AND((IV$33-IV41-150-Sheep!$R$352                                           )&gt;(IV$33-IW$33),(IV$33-IV41-150-Sheep!$R$352                                            )&lt;=0),"Alt1-"   &amp;IV40,""),"")
&amp;IFERROR(IF(AND((IV$33-IV41-150-Sheep!$R$353                                           )&gt;(IV$33-IW$33),(IV$33-IV41-150-Sheep!$R$353                                            )&lt;=0),"Alt2-"   &amp;IV40,""),"")</f>
        <v/>
      </c>
      <c r="IW42" s="274" t="str">
        <f xml:space="preserve">                    IF(AND((IW$33                                  -Sheep!$N$250                               )&gt;(IW$33-IX$33),(IW$33                                  -Sheep!$N$250                                )&lt;=0),"Born","")
&amp;                   IF(AND((IW$33-Sheep!$R$351-Sheep!$N$250                                )&gt;(IW$33-IX$33),(IW$33-Sheep!$R$351-Sheep!$N$250                                )&lt;=0),"WeanStd","")
&amp;                   IF(AND((IW$33-Sheep!$R$352-Sheep!$N$250                                )&gt;(IW$33-IX$33),(IW$33-Sheep!$R$352-Sheep!$N$250                                )&lt;=0),"WeanAlt1","")
&amp;                   IF(AND((IW$33-Sheep!$R$353-Sheep!$N$250                                )&gt;(IW$33-IX$33),(IW$33-Sheep!$R$353-Sheep!$N$250                                )&lt;=0),"WeanAlt2","")
&amp;IFERROR(IF(AND((IW$33-IW41                                                                                     )&gt;(IW$33-IX$33),(IW$33-IW41                                                                                     )&lt;=0),"Join-"    &amp;IW40,""),"")
&amp;IFERROR(IF(AND((IW$33-IW41-INDEX(Sheep!$V$358:$V$365,IW40,1))&gt;(IW$33-IX$33),(IW$33-IW41-INDEX(Sheep!$V$358:$V$365,IW40,1))&lt;=0),"Scan-"  &amp;IW40,""),"")
&amp;IFERROR(IF(AND((IW$33-IW41-150                                                                            )&gt;(IW$33-IX$33),(IW$33-IW41-150                                                                             )&lt;=0),"Birth-" &amp;IW40,""),"")
&amp;IFERROR(IF(AND((IW$33-IW41-150-Sheep!$R$351                                           )&gt;(IW$33-IX$33),(IW$33-IW41-150-Sheep!$R$351                                            )&lt;=0),"Wean-"&amp;IW40,""),"")
&amp;IFERROR(IF(AND((IW$33-IW41-150-Sheep!$R$352                                           )&gt;(IW$33-IX$33),(IW$33-IW41-150-Sheep!$R$352                                            )&lt;=0),"Alt1-"   &amp;IW40,""),"")
&amp;IFERROR(IF(AND((IW$33-IW41-150-Sheep!$R$353                                           )&gt;(IW$33-IX$33),(IW$33-IW41-150-Sheep!$R$353                                            )&lt;=0),"Alt2-"   &amp;IW40,""),"")</f>
        <v/>
      </c>
      <c r="IX42" s="274" t="str">
        <f xml:space="preserve">                    IF(AND((IX$33                                  -Sheep!$N$250                               )&gt;(IX$33-IY$33),(IX$33                                  -Sheep!$N$250                                )&lt;=0),"Born","")
&amp;                   IF(AND((IX$33-Sheep!$R$351-Sheep!$N$250                                )&gt;(IX$33-IY$33),(IX$33-Sheep!$R$351-Sheep!$N$250                                )&lt;=0),"WeanStd","")
&amp;                   IF(AND((IX$33-Sheep!$R$352-Sheep!$N$250                                )&gt;(IX$33-IY$33),(IX$33-Sheep!$R$352-Sheep!$N$250                                )&lt;=0),"WeanAlt1","")
&amp;                   IF(AND((IX$33-Sheep!$R$353-Sheep!$N$250                                )&gt;(IX$33-IY$33),(IX$33-Sheep!$R$353-Sheep!$N$250                                )&lt;=0),"WeanAlt2","")
&amp;IFERROR(IF(AND((IX$33-IX41                                                                                     )&gt;(IX$33-IY$33),(IX$33-IX41                                                                                     )&lt;=0),"Join-"    &amp;IX40,""),"")
&amp;IFERROR(IF(AND((IX$33-IX41-INDEX(Sheep!$V$358:$V$365,IX40,1))&gt;(IX$33-IY$33),(IX$33-IX41-INDEX(Sheep!$V$358:$V$365,IX40,1))&lt;=0),"Scan-"  &amp;IX40,""),"")
&amp;IFERROR(IF(AND((IX$33-IX41-150                                                                            )&gt;(IX$33-IY$33),(IX$33-IX41-150                                                                             )&lt;=0),"Birth-" &amp;IX40,""),"")
&amp;IFERROR(IF(AND((IX$33-IX41-150-Sheep!$R$351                                           )&gt;(IX$33-IY$33),(IX$33-IX41-150-Sheep!$R$351                                            )&lt;=0),"Wean-"&amp;IX40,""),"")
&amp;IFERROR(IF(AND((IX$33-IX41-150-Sheep!$R$352                                           )&gt;(IX$33-IY$33),(IX$33-IX41-150-Sheep!$R$352                                            )&lt;=0),"Alt1-"   &amp;IX40,""),"")
&amp;IFERROR(IF(AND((IX$33-IX41-150-Sheep!$R$353                                           )&gt;(IX$33-IY$33),(IX$33-IX41-150-Sheep!$R$353                                            )&lt;=0),"Alt2-"   &amp;IX40,""),"")</f>
        <v/>
      </c>
      <c r="IY42" s="274" t="str">
        <f xml:space="preserve">                    IF(AND((IY$33                                  -Sheep!$N$250                               )&gt;(IY$33-IZ$33),(IY$33                                  -Sheep!$N$250                                )&lt;=0),"Born","")
&amp;                   IF(AND((IY$33-Sheep!$R$351-Sheep!$N$250                                )&gt;(IY$33-IZ$33),(IY$33-Sheep!$R$351-Sheep!$N$250                                )&lt;=0),"WeanStd","")
&amp;                   IF(AND((IY$33-Sheep!$R$352-Sheep!$N$250                                )&gt;(IY$33-IZ$33),(IY$33-Sheep!$R$352-Sheep!$N$250                                )&lt;=0),"WeanAlt1","")
&amp;                   IF(AND((IY$33-Sheep!$R$353-Sheep!$N$250                                )&gt;(IY$33-IZ$33),(IY$33-Sheep!$R$353-Sheep!$N$250                                )&lt;=0),"WeanAlt2","")
&amp;IFERROR(IF(AND((IY$33-IY41                                                                                     )&gt;(IY$33-IZ$33),(IY$33-IY41                                                                                     )&lt;=0),"Join-"    &amp;IY40,""),"")
&amp;IFERROR(IF(AND((IY$33-IY41-INDEX(Sheep!$V$358:$V$365,IY40,1))&gt;(IY$33-IZ$33),(IY$33-IY41-INDEX(Sheep!$V$358:$V$365,IY40,1))&lt;=0),"Scan-"  &amp;IY40,""),"")
&amp;IFERROR(IF(AND((IY$33-IY41-150                                                                            )&gt;(IY$33-IZ$33),(IY$33-IY41-150                                                                             )&lt;=0),"Birth-" &amp;IY40,""),"")
&amp;IFERROR(IF(AND((IY$33-IY41-150-Sheep!$R$351                                           )&gt;(IY$33-IZ$33),(IY$33-IY41-150-Sheep!$R$351                                            )&lt;=0),"Wean-"&amp;IY40,""),"")
&amp;IFERROR(IF(AND((IY$33-IY41-150-Sheep!$R$352                                           )&gt;(IY$33-IZ$33),(IY$33-IY41-150-Sheep!$R$352                                            )&lt;=0),"Alt1-"   &amp;IY40,""),"")
&amp;IFERROR(IF(AND((IY$33-IY41-150-Sheep!$R$353                                           )&gt;(IY$33-IZ$33),(IY$33-IY41-150-Sheep!$R$353                                            )&lt;=0),"Alt2-"   &amp;IY40,""),"")</f>
        <v/>
      </c>
      <c r="IZ42" s="274" t="str">
        <f xml:space="preserve">                    IF(AND((IZ$33                                  -Sheep!$N$250                               )&gt;(IZ$33-JA$33),(IZ$33                                  -Sheep!$N$250                                )&lt;=0),"Born","")
&amp;                   IF(AND((IZ$33-Sheep!$R$351-Sheep!$N$250                                )&gt;(IZ$33-JA$33),(IZ$33-Sheep!$R$351-Sheep!$N$250                                )&lt;=0),"WeanStd","")
&amp;                   IF(AND((IZ$33-Sheep!$R$352-Sheep!$N$250                                )&gt;(IZ$33-JA$33),(IZ$33-Sheep!$R$352-Sheep!$N$250                                )&lt;=0),"WeanAlt1","")
&amp;                   IF(AND((IZ$33-Sheep!$R$353-Sheep!$N$250                                )&gt;(IZ$33-JA$33),(IZ$33-Sheep!$R$353-Sheep!$N$250                                )&lt;=0),"WeanAlt2","")
&amp;IFERROR(IF(AND((IZ$33-IZ41                                                                                     )&gt;(IZ$33-JA$33),(IZ$33-IZ41                                                                                     )&lt;=0),"Join-"    &amp;IZ40,""),"")
&amp;IFERROR(IF(AND((IZ$33-IZ41-INDEX(Sheep!$V$358:$V$365,IZ40,1))&gt;(IZ$33-JA$33),(IZ$33-IZ41-INDEX(Sheep!$V$358:$V$365,IZ40,1))&lt;=0),"Scan-"  &amp;IZ40,""),"")
&amp;IFERROR(IF(AND((IZ$33-IZ41-150                                                                            )&gt;(IZ$33-JA$33),(IZ$33-IZ41-150                                                                             )&lt;=0),"Birth-" &amp;IZ40,""),"")
&amp;IFERROR(IF(AND((IZ$33-IZ41-150-Sheep!$R$351                                           )&gt;(IZ$33-JA$33),(IZ$33-IZ41-150-Sheep!$R$351                                            )&lt;=0),"Wean-"&amp;IZ40,""),"")
&amp;IFERROR(IF(AND((IZ$33-IZ41-150-Sheep!$R$352                                           )&gt;(IZ$33-JA$33),(IZ$33-IZ41-150-Sheep!$R$352                                            )&lt;=0),"Alt1-"   &amp;IZ40,""),"")
&amp;IFERROR(IF(AND((IZ$33-IZ41-150-Sheep!$R$353                                           )&gt;(IZ$33-JA$33),(IZ$33-IZ41-150-Sheep!$R$353                                            )&lt;=0),"Alt2-"   &amp;IZ40,""),"")</f>
        <v>Wean-4</v>
      </c>
      <c r="JA42" s="274" t="str">
        <f xml:space="preserve">                    IF(AND((JA$33                                  -Sheep!$N$250                               )&gt;(JA$33-JB$33),(JA$33                                  -Sheep!$N$250                                )&lt;=0),"Born","")
&amp;                   IF(AND((JA$33-Sheep!$R$351-Sheep!$N$250                                )&gt;(JA$33-JB$33),(JA$33-Sheep!$R$351-Sheep!$N$250                                )&lt;=0),"WeanStd","")
&amp;                   IF(AND((JA$33-Sheep!$R$352-Sheep!$N$250                                )&gt;(JA$33-JB$33),(JA$33-Sheep!$R$352-Sheep!$N$250                                )&lt;=0),"WeanAlt1","")
&amp;                   IF(AND((JA$33-Sheep!$R$353-Sheep!$N$250                                )&gt;(JA$33-JB$33),(JA$33-Sheep!$R$353-Sheep!$N$250                                )&lt;=0),"WeanAlt2","")
&amp;IFERROR(IF(AND((JA$33-JA41                                                                                     )&gt;(JA$33-JB$33),(JA$33-JA41                                                                                     )&lt;=0),"Join-"    &amp;JA40,""),"")
&amp;IFERROR(IF(AND((JA$33-JA41-INDEX(Sheep!$V$358:$V$365,JA40,1))&gt;(JA$33-JB$33),(JA$33-JA41-INDEX(Sheep!$V$358:$V$365,JA40,1))&lt;=0),"Scan-"  &amp;JA40,""),"")
&amp;IFERROR(IF(AND((JA$33-JA41-150                                                                            )&gt;(JA$33-JB$33),(JA$33-JA41-150                                                                             )&lt;=0),"Birth-" &amp;JA40,""),"")
&amp;IFERROR(IF(AND((JA$33-JA41-150-Sheep!$R$351                                           )&gt;(JA$33-JB$33),(JA$33-JA41-150-Sheep!$R$351                                            )&lt;=0),"Wean-"&amp;JA40,""),"")
&amp;IFERROR(IF(AND((JA$33-JA41-150-Sheep!$R$352                                           )&gt;(JA$33-JB$33),(JA$33-JA41-150-Sheep!$R$352                                            )&lt;=0),"Alt1-"   &amp;JA40,""),"")
&amp;IFERROR(IF(AND((JA$33-JA41-150-Sheep!$R$353                                           )&gt;(JA$33-JB$33),(JA$33-JA41-150-Sheep!$R$353                                            )&lt;=0),"Alt2-"   &amp;JA40,""),"")</f>
        <v/>
      </c>
      <c r="JB42" s="274" t="str">
        <f xml:space="preserve">                    IF(AND((JB$33                                  -Sheep!$N$250                               )&gt;(JB$33-JC$33),(JB$33                                  -Sheep!$N$250                                )&lt;=0),"Born","")
&amp;                   IF(AND((JB$33-Sheep!$R$351-Sheep!$N$250                                )&gt;(JB$33-JC$33),(JB$33-Sheep!$R$351-Sheep!$N$250                                )&lt;=0),"WeanStd","")
&amp;                   IF(AND((JB$33-Sheep!$R$352-Sheep!$N$250                                )&gt;(JB$33-JC$33),(JB$33-Sheep!$R$352-Sheep!$N$250                                )&lt;=0),"WeanAlt1","")
&amp;                   IF(AND((JB$33-Sheep!$R$353-Sheep!$N$250                                )&gt;(JB$33-JC$33),(JB$33-Sheep!$R$353-Sheep!$N$250                                )&lt;=0),"WeanAlt2","")
&amp;IFERROR(IF(AND((JB$33-JB41                                                                                     )&gt;(JB$33-JC$33),(JB$33-JB41                                                                                     )&lt;=0),"Join-"    &amp;JB40,""),"")
&amp;IFERROR(IF(AND((JB$33-JB41-INDEX(Sheep!$V$358:$V$365,JB40,1))&gt;(JB$33-JC$33),(JB$33-JB41-INDEX(Sheep!$V$358:$V$365,JB40,1))&lt;=0),"Scan-"  &amp;JB40,""),"")
&amp;IFERROR(IF(AND((JB$33-JB41-150                                                                            )&gt;(JB$33-JC$33),(JB$33-JB41-150                                                                             )&lt;=0),"Birth-" &amp;JB40,""),"")
&amp;IFERROR(IF(AND((JB$33-JB41-150-Sheep!$R$351                                           )&gt;(JB$33-JC$33),(JB$33-JB41-150-Sheep!$R$351                                            )&lt;=0),"Wean-"&amp;JB40,""),"")
&amp;IFERROR(IF(AND((JB$33-JB41-150-Sheep!$R$352                                           )&gt;(JB$33-JC$33),(JB$33-JB41-150-Sheep!$R$352                                            )&lt;=0),"Alt1-"   &amp;JB40,""),"")
&amp;IFERROR(IF(AND((JB$33-JB41-150-Sheep!$R$353                                           )&gt;(JB$33-JC$33),(JB$33-JB41-150-Sheep!$R$353                                            )&lt;=0),"Alt2-"   &amp;JB40,""),"")</f>
        <v/>
      </c>
      <c r="JC42" s="274" t="str">
        <f xml:space="preserve">                    IF(AND((JC$33                                  -Sheep!$N$250                               )&gt;(JC$33-JD$33),(JC$33                                  -Sheep!$N$250                                )&lt;=0),"Born","")
&amp;                   IF(AND((JC$33-Sheep!$R$351-Sheep!$N$250                                )&gt;(JC$33-JD$33),(JC$33-Sheep!$R$351-Sheep!$N$250                                )&lt;=0),"WeanStd","")
&amp;                   IF(AND((JC$33-Sheep!$R$352-Sheep!$N$250                                )&gt;(JC$33-JD$33),(JC$33-Sheep!$R$352-Sheep!$N$250                                )&lt;=0),"WeanAlt1","")
&amp;                   IF(AND((JC$33-Sheep!$R$353-Sheep!$N$250                                )&gt;(JC$33-JD$33),(JC$33-Sheep!$R$353-Sheep!$N$250                                )&lt;=0),"WeanAlt2","")
&amp;IFERROR(IF(AND((JC$33-JC41                                                                                     )&gt;(JC$33-JD$33),(JC$33-JC41                                                                                     )&lt;=0),"Join-"    &amp;JC40,""),"")
&amp;IFERROR(IF(AND((JC$33-JC41-INDEX(Sheep!$V$358:$V$365,JC40,1))&gt;(JC$33-JD$33),(JC$33-JC41-INDEX(Sheep!$V$358:$V$365,JC40,1))&lt;=0),"Scan-"  &amp;JC40,""),"")
&amp;IFERROR(IF(AND((JC$33-JC41-150                                                                            )&gt;(JC$33-JD$33),(JC$33-JC41-150                                                                             )&lt;=0),"Birth-" &amp;JC40,""),"")
&amp;IFERROR(IF(AND((JC$33-JC41-150-Sheep!$R$351                                           )&gt;(JC$33-JD$33),(JC$33-JC41-150-Sheep!$R$351                                            )&lt;=0),"Wean-"&amp;JC40,""),"")
&amp;IFERROR(IF(AND((JC$33-JC41-150-Sheep!$R$352                                           )&gt;(JC$33-JD$33),(JC$33-JC41-150-Sheep!$R$352                                            )&lt;=0),"Alt1-"   &amp;JC40,""),"")
&amp;IFERROR(IF(AND((JC$33-JC41-150-Sheep!$R$353                                           )&gt;(JC$33-JD$33),(JC$33-JC41-150-Sheep!$R$353                                            )&lt;=0),"Alt2-"   &amp;JC40,""),"")</f>
        <v/>
      </c>
      <c r="JD42" s="274" t="str">
        <f xml:space="preserve">                    IF(AND((JD$33                                  -Sheep!$N$250                               )&gt;(JD$33-JE$33),(JD$33                                  -Sheep!$N$250                                )&lt;=0),"Born","")
&amp;                   IF(AND((JD$33-Sheep!$R$351-Sheep!$N$250                                )&gt;(JD$33-JE$33),(JD$33-Sheep!$R$351-Sheep!$N$250                                )&lt;=0),"WeanStd","")
&amp;                   IF(AND((JD$33-Sheep!$R$352-Sheep!$N$250                                )&gt;(JD$33-JE$33),(JD$33-Sheep!$R$352-Sheep!$N$250                                )&lt;=0),"WeanAlt1","")
&amp;                   IF(AND((JD$33-Sheep!$R$353-Sheep!$N$250                                )&gt;(JD$33-JE$33),(JD$33-Sheep!$R$353-Sheep!$N$250                                )&lt;=0),"WeanAlt2","")
&amp;IFERROR(IF(AND((JD$33-JD41                                                                                     )&gt;(JD$33-JE$33),(JD$33-JD41                                                                                     )&lt;=0),"Join-"    &amp;JD40,""),"")
&amp;IFERROR(IF(AND((JD$33-JD41-INDEX(Sheep!$V$358:$V$365,JD40,1))&gt;(JD$33-JE$33),(JD$33-JD41-INDEX(Sheep!$V$358:$V$365,JD40,1))&lt;=0),"Scan-"  &amp;JD40,""),"")
&amp;IFERROR(IF(AND((JD$33-JD41-150                                                                            )&gt;(JD$33-JE$33),(JD$33-JD41-150                                                                             )&lt;=0),"Birth-" &amp;JD40,""),"")
&amp;IFERROR(IF(AND((JD$33-JD41-150-Sheep!$R$351                                           )&gt;(JD$33-JE$33),(JD$33-JD41-150-Sheep!$R$351                                            )&lt;=0),"Wean-"&amp;JD40,""),"")
&amp;IFERROR(IF(AND((JD$33-JD41-150-Sheep!$R$352                                           )&gt;(JD$33-JE$33),(JD$33-JD41-150-Sheep!$R$352                                            )&lt;=0),"Alt1-"   &amp;JD40,""),"")
&amp;IFERROR(IF(AND((JD$33-JD41-150-Sheep!$R$353                                           )&gt;(JD$33-JE$33),(JD$33-JD41-150-Sheep!$R$353                                            )&lt;=0),"Alt2-"   &amp;JD40,""),"")</f>
        <v/>
      </c>
      <c r="JE42" s="274" t="str">
        <f xml:space="preserve">                    IF(AND((JE$33                                  -Sheep!$N$250                               )&gt;(JE$33-JF$33),(JE$33                                  -Sheep!$N$250                                )&lt;=0),"Born","")
&amp;                   IF(AND((JE$33-Sheep!$R$351-Sheep!$N$250                                )&gt;(JE$33-JF$33),(JE$33-Sheep!$R$351-Sheep!$N$250                                )&lt;=0),"WeanStd","")
&amp;                   IF(AND((JE$33-Sheep!$R$352-Sheep!$N$250                                )&gt;(JE$33-JF$33),(JE$33-Sheep!$R$352-Sheep!$N$250                                )&lt;=0),"WeanAlt1","")
&amp;                   IF(AND((JE$33-Sheep!$R$353-Sheep!$N$250                                )&gt;(JE$33-JF$33),(JE$33-Sheep!$R$353-Sheep!$N$250                                )&lt;=0),"WeanAlt2","")
&amp;IFERROR(IF(AND((JE$33-JE41                                                                                     )&gt;(JE$33-JF$33),(JE$33-JE41                                                                                     )&lt;=0),"Join-"    &amp;JE40,""),"")
&amp;IFERROR(IF(AND((JE$33-JE41-INDEX(Sheep!$V$358:$V$365,JE40,1))&gt;(JE$33-JF$33),(JE$33-JE41-INDEX(Sheep!$V$358:$V$365,JE40,1))&lt;=0),"Scan-"  &amp;JE40,""),"")
&amp;IFERROR(IF(AND((JE$33-JE41-150                                                                            )&gt;(JE$33-JF$33),(JE$33-JE41-150                                                                             )&lt;=0),"Birth-" &amp;JE40,""),"")
&amp;IFERROR(IF(AND((JE$33-JE41-150-Sheep!$R$351                                           )&gt;(JE$33-JF$33),(JE$33-JE41-150-Sheep!$R$351                                            )&lt;=0),"Wean-"&amp;JE40,""),"")
&amp;IFERROR(IF(AND((JE$33-JE41-150-Sheep!$R$352                                           )&gt;(JE$33-JF$33),(JE$33-JE41-150-Sheep!$R$352                                            )&lt;=0),"Alt1-"   &amp;JE40,""),"")
&amp;IFERROR(IF(AND((JE$33-JE41-150-Sheep!$R$353                                           )&gt;(JE$33-JF$33),(JE$33-JE41-150-Sheep!$R$353                                            )&lt;=0),"Alt2-"   &amp;JE40,""),"")</f>
        <v>Alt1-4</v>
      </c>
      <c r="JF42" s="274" t="str">
        <f xml:space="preserve">                    IF(AND((JF$33                                  -Sheep!$N$250                               )&gt;(JF$33-JG$33),(JF$33                                  -Sheep!$N$250                                )&lt;=0),"Born","")
&amp;                   IF(AND((JF$33-Sheep!$R$351-Sheep!$N$250                                )&gt;(JF$33-JG$33),(JF$33-Sheep!$R$351-Sheep!$N$250                                )&lt;=0),"WeanStd","")
&amp;                   IF(AND((JF$33-Sheep!$R$352-Sheep!$N$250                                )&gt;(JF$33-JG$33),(JF$33-Sheep!$R$352-Sheep!$N$250                                )&lt;=0),"WeanAlt1","")
&amp;                   IF(AND((JF$33-Sheep!$R$353-Sheep!$N$250                                )&gt;(JF$33-JG$33),(JF$33-Sheep!$R$353-Sheep!$N$250                                )&lt;=0),"WeanAlt2","")
&amp;IFERROR(IF(AND((JF$33-JF41                                                                                     )&gt;(JF$33-JG$33),(JF$33-JF41                                                                                     )&lt;=0),"Join-"    &amp;JF40,""),"")
&amp;IFERROR(IF(AND((JF$33-JF41-INDEX(Sheep!$V$358:$V$365,JF40,1))&gt;(JF$33-JG$33),(JF$33-JF41-INDEX(Sheep!$V$358:$V$365,JF40,1))&lt;=0),"Scan-"  &amp;JF40,""),"")
&amp;IFERROR(IF(AND((JF$33-JF41-150                                                                            )&gt;(JF$33-JG$33),(JF$33-JF41-150                                                                             )&lt;=0),"Birth-" &amp;JF40,""),"")
&amp;IFERROR(IF(AND((JF$33-JF41-150-Sheep!$R$351                                           )&gt;(JF$33-JG$33),(JF$33-JF41-150-Sheep!$R$351                                            )&lt;=0),"Wean-"&amp;JF40,""),"")
&amp;IFERROR(IF(AND((JF$33-JF41-150-Sheep!$R$352                                           )&gt;(JF$33-JG$33),(JF$33-JF41-150-Sheep!$R$352                                            )&lt;=0),"Alt1-"   &amp;JF40,""),"")
&amp;IFERROR(IF(AND((JF$33-JF41-150-Sheep!$R$353                                           )&gt;(JF$33-JG$33),(JF$33-JF41-150-Sheep!$R$353                                            )&lt;=0),"Alt2-"   &amp;JF40,""),"")</f>
        <v/>
      </c>
      <c r="JG42" s="274" t="str">
        <f xml:space="preserve">                    IF(AND((JG$33                                  -Sheep!$N$250                               )&gt;(JG$33-JH$33),(JG$33                                  -Sheep!$N$250                                )&lt;=0),"Born","")
&amp;                   IF(AND((JG$33-Sheep!$R$351-Sheep!$N$250                                )&gt;(JG$33-JH$33),(JG$33-Sheep!$R$351-Sheep!$N$250                                )&lt;=0),"WeanStd","")
&amp;                   IF(AND((JG$33-Sheep!$R$352-Sheep!$N$250                                )&gt;(JG$33-JH$33),(JG$33-Sheep!$R$352-Sheep!$N$250                                )&lt;=0),"WeanAlt1","")
&amp;                   IF(AND((JG$33-Sheep!$R$353-Sheep!$N$250                                )&gt;(JG$33-JH$33),(JG$33-Sheep!$R$353-Sheep!$N$250                                )&lt;=0),"WeanAlt2","")
&amp;IFERROR(IF(AND((JG$33-JG41                                                                                     )&gt;(JG$33-JH$33),(JG$33-JG41                                                                                     )&lt;=0),"Join-"    &amp;JG40,""),"")
&amp;IFERROR(IF(AND((JG$33-JG41-INDEX(Sheep!$V$358:$V$365,JG40,1))&gt;(JG$33-JH$33),(JG$33-JG41-INDEX(Sheep!$V$358:$V$365,JG40,1))&lt;=0),"Scan-"  &amp;JG40,""),"")
&amp;IFERROR(IF(AND((JG$33-JG41-150                                                                            )&gt;(JG$33-JH$33),(JG$33-JG41-150                                                                             )&lt;=0),"Birth-" &amp;JG40,""),"")
&amp;IFERROR(IF(AND((JG$33-JG41-150-Sheep!$R$351                                           )&gt;(JG$33-JH$33),(JG$33-JG41-150-Sheep!$R$351                                            )&lt;=0),"Wean-"&amp;JG40,""),"")
&amp;IFERROR(IF(AND((JG$33-JG41-150-Sheep!$R$352                                           )&gt;(JG$33-JH$33),(JG$33-JG41-150-Sheep!$R$352                                            )&lt;=0),"Alt1-"   &amp;JG40,""),"")
&amp;IFERROR(IF(AND((JG$33-JG41-150-Sheep!$R$353                                           )&gt;(JG$33-JH$33),(JG$33-JG41-150-Sheep!$R$353                                            )&lt;=0),"Alt2-"   &amp;JG40,""),"")</f>
        <v/>
      </c>
      <c r="JH42" s="274" t="str">
        <f xml:space="preserve">                    IF(AND((JH$33                                  -Sheep!$N$250                               )&gt;(JH$33-JI$33),(JH$33                                  -Sheep!$N$250                                )&lt;=0),"Born","")
&amp;                   IF(AND((JH$33-Sheep!$R$351-Sheep!$N$250                                )&gt;(JH$33-JI$33),(JH$33-Sheep!$R$351-Sheep!$N$250                                )&lt;=0),"WeanStd","")
&amp;                   IF(AND((JH$33-Sheep!$R$352-Sheep!$N$250                                )&gt;(JH$33-JI$33),(JH$33-Sheep!$R$352-Sheep!$N$250                                )&lt;=0),"WeanAlt1","")
&amp;                   IF(AND((JH$33-Sheep!$R$353-Sheep!$N$250                                )&gt;(JH$33-JI$33),(JH$33-Sheep!$R$353-Sheep!$N$250                                )&lt;=0),"WeanAlt2","")
&amp;IFERROR(IF(AND((JH$33-JH41                                                                                     )&gt;(JH$33-JI$33),(JH$33-JH41                                                                                     )&lt;=0),"Join-"    &amp;JH40,""),"")
&amp;IFERROR(IF(AND((JH$33-JH41-INDEX(Sheep!$V$358:$V$365,JH40,1))&gt;(JH$33-JI$33),(JH$33-JH41-INDEX(Sheep!$V$358:$V$365,JH40,1))&lt;=0),"Scan-"  &amp;JH40,""),"")
&amp;IFERROR(IF(AND((JH$33-JH41-150                                                                            )&gt;(JH$33-JI$33),(JH$33-JH41-150                                                                             )&lt;=0),"Birth-" &amp;JH40,""),"")
&amp;IFERROR(IF(AND((JH$33-JH41-150-Sheep!$R$351                                           )&gt;(JH$33-JI$33),(JH$33-JH41-150-Sheep!$R$351                                            )&lt;=0),"Wean-"&amp;JH40,""),"")
&amp;IFERROR(IF(AND((JH$33-JH41-150-Sheep!$R$352                                           )&gt;(JH$33-JI$33),(JH$33-JH41-150-Sheep!$R$352                                            )&lt;=0),"Alt1-"   &amp;JH40,""),"")
&amp;IFERROR(IF(AND((JH$33-JH41-150-Sheep!$R$353                                           )&gt;(JH$33-JI$33),(JH$33-JH41-150-Sheep!$R$353                                            )&lt;=0),"Alt2-"   &amp;JH40,""),"")</f>
        <v/>
      </c>
      <c r="JI42" s="274" t="str">
        <f xml:space="preserve">                    IF(AND((JI$33                                  -Sheep!$N$250                               )&gt;(JI$33-JJ$33),(JI$33                                  -Sheep!$N$250                                )&lt;=0),"Born","")
&amp;                   IF(AND((JI$33-Sheep!$R$351-Sheep!$N$250                                )&gt;(JI$33-JJ$33),(JI$33-Sheep!$R$351-Sheep!$N$250                                )&lt;=0),"WeanStd","")
&amp;                   IF(AND((JI$33-Sheep!$R$352-Sheep!$N$250                                )&gt;(JI$33-JJ$33),(JI$33-Sheep!$R$352-Sheep!$N$250                                )&lt;=0),"WeanAlt1","")
&amp;                   IF(AND((JI$33-Sheep!$R$353-Sheep!$N$250                                )&gt;(JI$33-JJ$33),(JI$33-Sheep!$R$353-Sheep!$N$250                                )&lt;=0),"WeanAlt2","")
&amp;IFERROR(IF(AND((JI$33-JI41                                                                                     )&gt;(JI$33-JJ$33),(JI$33-JI41                                                                                     )&lt;=0),"Join-"    &amp;JI40,""),"")
&amp;IFERROR(IF(AND((JI$33-JI41-INDEX(Sheep!$V$358:$V$365,JI40,1))&gt;(JI$33-JJ$33),(JI$33-JI41-INDEX(Sheep!$V$358:$V$365,JI40,1))&lt;=0),"Scan-"  &amp;JI40,""),"")
&amp;IFERROR(IF(AND((JI$33-JI41-150                                                                            )&gt;(JI$33-JJ$33),(JI$33-JI41-150                                                                             )&lt;=0),"Birth-" &amp;JI40,""),"")
&amp;IFERROR(IF(AND((JI$33-JI41-150-Sheep!$R$351                                           )&gt;(JI$33-JJ$33),(JI$33-JI41-150-Sheep!$R$351                                            )&lt;=0),"Wean-"&amp;JI40,""),"")
&amp;IFERROR(IF(AND((JI$33-JI41-150-Sheep!$R$352                                           )&gt;(JI$33-JJ$33),(JI$33-JI41-150-Sheep!$R$352                                            )&lt;=0),"Alt1-"   &amp;JI40,""),"")
&amp;IFERROR(IF(AND((JI$33-JI41-150-Sheep!$R$353                                           )&gt;(JI$33-JJ$33),(JI$33-JI41-150-Sheep!$R$353                                            )&lt;=0),"Alt2-"   &amp;JI40,""),"")</f>
        <v>Alt2-4</v>
      </c>
      <c r="JJ42" s="274" t="str">
        <f xml:space="preserve">                    IF(AND((JJ$33                                  -Sheep!$N$250                               )&gt;(JJ$33-JK$33),(JJ$33                                  -Sheep!$N$250                                )&lt;=0),"Born","")
&amp;                   IF(AND((JJ$33-Sheep!$R$351-Sheep!$N$250                                )&gt;(JJ$33-JK$33),(JJ$33-Sheep!$R$351-Sheep!$N$250                                )&lt;=0),"WeanStd","")
&amp;                   IF(AND((JJ$33-Sheep!$R$352-Sheep!$N$250                                )&gt;(JJ$33-JK$33),(JJ$33-Sheep!$R$352-Sheep!$N$250                                )&lt;=0),"WeanAlt1","")
&amp;                   IF(AND((JJ$33-Sheep!$R$353-Sheep!$N$250                                )&gt;(JJ$33-JK$33),(JJ$33-Sheep!$R$353-Sheep!$N$250                                )&lt;=0),"WeanAlt2","")
&amp;IFERROR(IF(AND((JJ$33-JJ41                                                                                     )&gt;(JJ$33-JK$33),(JJ$33-JJ41                                                                                     )&lt;=0),"Join-"    &amp;JJ40,""),"")
&amp;IFERROR(IF(AND((JJ$33-JJ41-INDEX(Sheep!$V$358:$V$365,JJ40,1))&gt;(JJ$33-JK$33),(JJ$33-JJ41-INDEX(Sheep!$V$358:$V$365,JJ40,1))&lt;=0),"Scan-"  &amp;JJ40,""),"")
&amp;IFERROR(IF(AND((JJ$33-JJ41-150                                                                            )&gt;(JJ$33-JK$33),(JJ$33-JJ41-150                                                                             )&lt;=0),"Birth-" &amp;JJ40,""),"")
&amp;IFERROR(IF(AND((JJ$33-JJ41-150-Sheep!$R$351                                           )&gt;(JJ$33-JK$33),(JJ$33-JJ41-150-Sheep!$R$351                                            )&lt;=0),"Wean-"&amp;JJ40,""),"")
&amp;IFERROR(IF(AND((JJ$33-JJ41-150-Sheep!$R$352                                           )&gt;(JJ$33-JK$33),(JJ$33-JJ41-150-Sheep!$R$352                                            )&lt;=0),"Alt1-"   &amp;JJ40,""),"")
&amp;IFERROR(IF(AND((JJ$33-JJ41-150-Sheep!$R$353                                           )&gt;(JJ$33-JK$33),(JJ$33-JJ41-150-Sheep!$R$353                                            )&lt;=0),"Alt2-"   &amp;JJ40,""),"")</f>
        <v/>
      </c>
      <c r="JK42" s="274" t="str">
        <f xml:space="preserve">                    IF(AND((JK$33                                  -Sheep!$N$250                               )&gt;(JK$33-JL$33),(JK$33                                  -Sheep!$N$250                                )&lt;=0),"Born","")
&amp;                   IF(AND((JK$33-Sheep!$R$351-Sheep!$N$250                                )&gt;(JK$33-JL$33),(JK$33-Sheep!$R$351-Sheep!$N$250                                )&lt;=0),"WeanStd","")
&amp;                   IF(AND((JK$33-Sheep!$R$352-Sheep!$N$250                                )&gt;(JK$33-JL$33),(JK$33-Sheep!$R$352-Sheep!$N$250                                )&lt;=0),"WeanAlt1","")
&amp;                   IF(AND((JK$33-Sheep!$R$353-Sheep!$N$250                                )&gt;(JK$33-JL$33),(JK$33-Sheep!$R$353-Sheep!$N$250                                )&lt;=0),"WeanAlt2","")
&amp;IFERROR(IF(AND((JK$33-JK41                                                                                     )&gt;(JK$33-JL$33),(JK$33-JK41                                                                                     )&lt;=0),"Join-"    &amp;JK40,""),"")
&amp;IFERROR(IF(AND((JK$33-JK41-INDEX(Sheep!$V$358:$V$365,JK40,1))&gt;(JK$33-JL$33),(JK$33-JK41-INDEX(Sheep!$V$358:$V$365,JK40,1))&lt;=0),"Scan-"  &amp;JK40,""),"")
&amp;IFERROR(IF(AND((JK$33-JK41-150                                                                            )&gt;(JK$33-JL$33),(JK$33-JK41-150                                                                             )&lt;=0),"Birth-" &amp;JK40,""),"")
&amp;IFERROR(IF(AND((JK$33-JK41-150-Sheep!$R$351                                           )&gt;(JK$33-JL$33),(JK$33-JK41-150-Sheep!$R$351                                            )&lt;=0),"Wean-"&amp;JK40,""),"")
&amp;IFERROR(IF(AND((JK$33-JK41-150-Sheep!$R$352                                           )&gt;(JK$33-JL$33),(JK$33-JK41-150-Sheep!$R$352                                            )&lt;=0),"Alt1-"   &amp;JK40,""),"")
&amp;IFERROR(IF(AND((JK$33-JK41-150-Sheep!$R$353                                           )&gt;(JK$33-JL$33),(JK$33-JK41-150-Sheep!$R$353                                            )&lt;=0),"Alt2-"   &amp;JK40,""),"")</f>
        <v/>
      </c>
      <c r="JL42" s="274" t="str">
        <f xml:space="preserve">                    IF(AND((JL$33                                  -Sheep!$N$250                               )&gt;(JL$33-JM$33),(JL$33                                  -Sheep!$N$250                                )&lt;=0),"Born","")
&amp;                   IF(AND((JL$33-Sheep!$R$351-Sheep!$N$250                                )&gt;(JL$33-JM$33),(JL$33-Sheep!$R$351-Sheep!$N$250                                )&lt;=0),"WeanStd","")
&amp;                   IF(AND((JL$33-Sheep!$R$352-Sheep!$N$250                                )&gt;(JL$33-JM$33),(JL$33-Sheep!$R$352-Sheep!$N$250                                )&lt;=0),"WeanAlt1","")
&amp;                   IF(AND((JL$33-Sheep!$R$353-Sheep!$N$250                                )&gt;(JL$33-JM$33),(JL$33-Sheep!$R$353-Sheep!$N$250                                )&lt;=0),"WeanAlt2","")
&amp;IFERROR(IF(AND((JL$33-JL41                                                                                     )&gt;(JL$33-JM$33),(JL$33-JL41                                                                                     )&lt;=0),"Join-"    &amp;JL40,""),"")
&amp;IFERROR(IF(AND((JL$33-JL41-INDEX(Sheep!$V$358:$V$365,JL40,1))&gt;(JL$33-JM$33),(JL$33-JL41-INDEX(Sheep!$V$358:$V$365,JL40,1))&lt;=0),"Scan-"  &amp;JL40,""),"")
&amp;IFERROR(IF(AND((JL$33-JL41-150                                                                            )&gt;(JL$33-JM$33),(JL$33-JL41-150                                                                             )&lt;=0),"Birth-" &amp;JL40,""),"")
&amp;IFERROR(IF(AND((JL$33-JL41-150-Sheep!$R$351                                           )&gt;(JL$33-JM$33),(JL$33-JL41-150-Sheep!$R$351                                            )&lt;=0),"Wean-"&amp;JL40,""),"")
&amp;IFERROR(IF(AND((JL$33-JL41-150-Sheep!$R$352                                           )&gt;(JL$33-JM$33),(JL$33-JL41-150-Sheep!$R$352                                            )&lt;=0),"Alt1-"   &amp;JL40,""),"")
&amp;IFERROR(IF(AND((JL$33-JL41-150-Sheep!$R$353                                           )&gt;(JL$33-JM$33),(JL$33-JL41-150-Sheep!$R$353                                            )&lt;=0),"Alt2-"   &amp;JL40,""),"")</f>
        <v/>
      </c>
      <c r="JM42" s="274" t="str">
        <f xml:space="preserve">                    IF(AND((JM$33                                  -Sheep!$N$250                               )&gt;(JM$33-JN$33),(JM$33                                  -Sheep!$N$250                                )&lt;=0),"Born","")
&amp;                   IF(AND((JM$33-Sheep!$R$351-Sheep!$N$250                                )&gt;(JM$33-JN$33),(JM$33-Sheep!$R$351-Sheep!$N$250                                )&lt;=0),"WeanStd","")
&amp;                   IF(AND((JM$33-Sheep!$R$352-Sheep!$N$250                                )&gt;(JM$33-JN$33),(JM$33-Sheep!$R$352-Sheep!$N$250                                )&lt;=0),"WeanAlt1","")
&amp;                   IF(AND((JM$33-Sheep!$R$353-Sheep!$N$250                                )&gt;(JM$33-JN$33),(JM$33-Sheep!$R$353-Sheep!$N$250                                )&lt;=0),"WeanAlt2","")
&amp;IFERROR(IF(AND((JM$33-JM41                                                                                     )&gt;(JM$33-JN$33),(JM$33-JM41                                                                                     )&lt;=0),"Join-"    &amp;JM40,""),"")
&amp;IFERROR(IF(AND((JM$33-JM41-INDEX(Sheep!$V$358:$V$365,JM40,1))&gt;(JM$33-JN$33),(JM$33-JM41-INDEX(Sheep!$V$358:$V$365,JM40,1))&lt;=0),"Scan-"  &amp;JM40,""),"")
&amp;IFERROR(IF(AND((JM$33-JM41-150                                                                            )&gt;(JM$33-JN$33),(JM$33-JM41-150                                                                             )&lt;=0),"Birth-" &amp;JM40,""),"")
&amp;IFERROR(IF(AND((JM$33-JM41-150-Sheep!$R$351                                           )&gt;(JM$33-JN$33),(JM$33-JM41-150-Sheep!$R$351                                            )&lt;=0),"Wean-"&amp;JM40,""),"")
&amp;IFERROR(IF(AND((JM$33-JM41-150-Sheep!$R$352                                           )&gt;(JM$33-JN$33),(JM$33-JM41-150-Sheep!$R$352                                            )&lt;=0),"Alt1-"   &amp;JM40,""),"")
&amp;IFERROR(IF(AND((JM$33-JM41-150-Sheep!$R$353                                           )&gt;(JM$33-JN$33),(JM$33-JM41-150-Sheep!$R$353                                            )&lt;=0),"Alt2-"   &amp;JM40,""),"")</f>
        <v/>
      </c>
      <c r="JN42" s="274" t="str">
        <f xml:space="preserve">                    IF(AND((JN$33                                  -Sheep!$N$250                               )&gt;(JN$33-JO$33),(JN$33                                  -Sheep!$N$250                                )&lt;=0),"Born","")
&amp;                   IF(AND((JN$33-Sheep!$R$351-Sheep!$N$250                                )&gt;(JN$33-JO$33),(JN$33-Sheep!$R$351-Sheep!$N$250                                )&lt;=0),"WeanStd","")
&amp;                   IF(AND((JN$33-Sheep!$R$352-Sheep!$N$250                                )&gt;(JN$33-JO$33),(JN$33-Sheep!$R$352-Sheep!$N$250                                )&lt;=0),"WeanAlt1","")
&amp;                   IF(AND((JN$33-Sheep!$R$353-Sheep!$N$250                                )&gt;(JN$33-JO$33),(JN$33-Sheep!$R$353-Sheep!$N$250                                )&lt;=0),"WeanAlt2","")
&amp;IFERROR(IF(AND((JN$33-JN41                                                                                     )&gt;(JN$33-JO$33),(JN$33-JN41                                                                                     )&lt;=0),"Join-"    &amp;JN40,""),"")
&amp;IFERROR(IF(AND((JN$33-JN41-INDEX(Sheep!$V$358:$V$365,JN40,1))&gt;(JN$33-JO$33),(JN$33-JN41-INDEX(Sheep!$V$358:$V$365,JN40,1))&lt;=0),"Scan-"  &amp;JN40,""),"")
&amp;IFERROR(IF(AND((JN$33-JN41-150                                                                            )&gt;(JN$33-JO$33),(JN$33-JN41-150                                                                             )&lt;=0),"Birth-" &amp;JN40,""),"")
&amp;IFERROR(IF(AND((JN$33-JN41-150-Sheep!$R$351                                           )&gt;(JN$33-JO$33),(JN$33-JN41-150-Sheep!$R$351                                            )&lt;=0),"Wean-"&amp;JN40,""),"")
&amp;IFERROR(IF(AND((JN$33-JN41-150-Sheep!$R$352                                           )&gt;(JN$33-JO$33),(JN$33-JN41-150-Sheep!$R$352                                            )&lt;=0),"Alt1-"   &amp;JN40,""),"")
&amp;IFERROR(IF(AND((JN$33-JN41-150-Sheep!$R$353                                           )&gt;(JN$33-JO$33),(JN$33-JN41-150-Sheep!$R$353                                            )&lt;=0),"Alt2-"   &amp;JN40,""),"")</f>
        <v/>
      </c>
      <c r="JO42" s="274" t="str">
        <f xml:space="preserve">                    IF(AND((JO$33                                  -Sheep!$N$250                               )&gt;(JO$33-JP$33),(JO$33                                  -Sheep!$N$250                                )&lt;=0),"Born","")
&amp;                   IF(AND((JO$33-Sheep!$R$351-Sheep!$N$250                                )&gt;(JO$33-JP$33),(JO$33-Sheep!$R$351-Sheep!$N$250                                )&lt;=0),"WeanStd","")
&amp;                   IF(AND((JO$33-Sheep!$R$352-Sheep!$N$250                                )&gt;(JO$33-JP$33),(JO$33-Sheep!$R$352-Sheep!$N$250                                )&lt;=0),"WeanAlt1","")
&amp;                   IF(AND((JO$33-Sheep!$R$353-Sheep!$N$250                                )&gt;(JO$33-JP$33),(JO$33-Sheep!$R$353-Sheep!$N$250                                )&lt;=0),"WeanAlt2","")
&amp;IFERROR(IF(AND((JO$33-JO41                                                                                     )&gt;(JO$33-JP$33),(JO$33-JO41                                                                                     )&lt;=0),"Join-"    &amp;JO40,""),"")
&amp;IFERROR(IF(AND((JO$33-JO41-INDEX(Sheep!$V$358:$V$365,JO40,1))&gt;(JO$33-JP$33),(JO$33-JO41-INDEX(Sheep!$V$358:$V$365,JO40,1))&lt;=0),"Scan-"  &amp;JO40,""),"")
&amp;IFERROR(IF(AND((JO$33-JO41-150                                                                            )&gt;(JO$33-JP$33),(JO$33-JO41-150                                                                             )&lt;=0),"Birth-" &amp;JO40,""),"")
&amp;IFERROR(IF(AND((JO$33-JO41-150-Sheep!$R$351                                           )&gt;(JO$33-JP$33),(JO$33-JO41-150-Sheep!$R$351                                            )&lt;=0),"Wean-"&amp;JO40,""),"")
&amp;IFERROR(IF(AND((JO$33-JO41-150-Sheep!$R$352                                           )&gt;(JO$33-JP$33),(JO$33-JO41-150-Sheep!$R$352                                            )&lt;=0),"Alt1-"   &amp;JO40,""),"")
&amp;IFERROR(IF(AND((JO$33-JO41-150-Sheep!$R$353                                           )&gt;(JO$33-JP$33),(JO$33-JO41-150-Sheep!$R$353                                            )&lt;=0),"Alt2-"   &amp;JO40,""),"")</f>
        <v/>
      </c>
      <c r="JP42" s="274" t="str">
        <f xml:space="preserve">                    IF(AND((JP$33                                  -Sheep!$N$250                               )&gt;(JP$33-JQ$33),(JP$33                                  -Sheep!$N$250                                )&lt;=0),"Born","")
&amp;                   IF(AND((JP$33-Sheep!$R$351-Sheep!$N$250                                )&gt;(JP$33-JQ$33),(JP$33-Sheep!$R$351-Sheep!$N$250                                )&lt;=0),"WeanStd","")
&amp;                   IF(AND((JP$33-Sheep!$R$352-Sheep!$N$250                                )&gt;(JP$33-JQ$33),(JP$33-Sheep!$R$352-Sheep!$N$250                                )&lt;=0),"WeanAlt1","")
&amp;                   IF(AND((JP$33-Sheep!$R$353-Sheep!$N$250                                )&gt;(JP$33-JQ$33),(JP$33-Sheep!$R$353-Sheep!$N$250                                )&lt;=0),"WeanAlt2","")
&amp;IFERROR(IF(AND((JP$33-JP41                                                                                     )&gt;(JP$33-JQ$33),(JP$33-JP41                                                                                     )&lt;=0),"Join-"    &amp;JP40,""),"")
&amp;IFERROR(IF(AND((JP$33-JP41-INDEX(Sheep!$V$358:$V$365,JP40,1))&gt;(JP$33-JQ$33),(JP$33-JP41-INDEX(Sheep!$V$358:$V$365,JP40,1))&lt;=0),"Scan-"  &amp;JP40,""),"")
&amp;IFERROR(IF(AND((JP$33-JP41-150                                                                            )&gt;(JP$33-JQ$33),(JP$33-JP41-150                                                                             )&lt;=0),"Birth-" &amp;JP40,""),"")
&amp;IFERROR(IF(AND((JP$33-JP41-150-Sheep!$R$351                                           )&gt;(JP$33-JQ$33),(JP$33-JP41-150-Sheep!$R$351                                            )&lt;=0),"Wean-"&amp;JP40,""),"")
&amp;IFERROR(IF(AND((JP$33-JP41-150-Sheep!$R$352                                           )&gt;(JP$33-JQ$33),(JP$33-JP41-150-Sheep!$R$352                                            )&lt;=0),"Alt1-"   &amp;JP40,""),"")
&amp;IFERROR(IF(AND((JP$33-JP41-150-Sheep!$R$353                                           )&gt;(JP$33-JQ$33),(JP$33-JP41-150-Sheep!$R$353                                            )&lt;=0),"Alt2-"   &amp;JP40,""),"")</f>
        <v/>
      </c>
      <c r="JQ42" s="274" t="str">
        <f xml:space="preserve">                    IF(AND((JQ$33                                  -Sheep!$N$250                               )&gt;(JQ$33-JR$33),(JQ$33                                  -Sheep!$N$250                                )&lt;=0),"Born","")
&amp;                   IF(AND((JQ$33-Sheep!$R$351-Sheep!$N$250                                )&gt;(JQ$33-JR$33),(JQ$33-Sheep!$R$351-Sheep!$N$250                                )&lt;=0),"WeanStd","")
&amp;                   IF(AND((JQ$33-Sheep!$R$352-Sheep!$N$250                                )&gt;(JQ$33-JR$33),(JQ$33-Sheep!$R$352-Sheep!$N$250                                )&lt;=0),"WeanAlt1","")
&amp;                   IF(AND((JQ$33-Sheep!$R$353-Sheep!$N$250                                )&gt;(JQ$33-JR$33),(JQ$33-Sheep!$R$353-Sheep!$N$250                                )&lt;=0),"WeanAlt2","")
&amp;IFERROR(IF(AND((JQ$33-JQ41                                                                                     )&gt;(JQ$33-JR$33),(JQ$33-JQ41                                                                                     )&lt;=0),"Join-"    &amp;JQ40,""),"")
&amp;IFERROR(IF(AND((JQ$33-JQ41-INDEX(Sheep!$V$358:$V$365,JQ40,1))&gt;(JQ$33-JR$33),(JQ$33-JQ41-INDEX(Sheep!$V$358:$V$365,JQ40,1))&lt;=0),"Scan-"  &amp;JQ40,""),"")
&amp;IFERROR(IF(AND((JQ$33-JQ41-150                                                                            )&gt;(JQ$33-JR$33),(JQ$33-JQ41-150                                                                             )&lt;=0),"Birth-" &amp;JQ40,""),"")
&amp;IFERROR(IF(AND((JQ$33-JQ41-150-Sheep!$R$351                                           )&gt;(JQ$33-JR$33),(JQ$33-JQ41-150-Sheep!$R$351                                            )&lt;=0),"Wean-"&amp;JQ40,""),"")
&amp;IFERROR(IF(AND((JQ$33-JQ41-150-Sheep!$R$352                                           )&gt;(JQ$33-JR$33),(JQ$33-JQ41-150-Sheep!$R$352                                            )&lt;=0),"Alt1-"   &amp;JQ40,""),"")
&amp;IFERROR(IF(AND((JQ$33-JQ41-150-Sheep!$R$353                                           )&gt;(JQ$33-JR$33),(JQ$33-JQ41-150-Sheep!$R$353                                            )&lt;=0),"Alt2-"   &amp;JQ40,""),"")</f>
        <v/>
      </c>
      <c r="JR42" s="274" t="str">
        <f xml:space="preserve">                    IF(AND((JR$33                                  -Sheep!$N$250                               )&gt;(JR$33-JS$33),(JR$33                                  -Sheep!$N$250                                )&lt;=0),"Born","")
&amp;                   IF(AND((JR$33-Sheep!$R$351-Sheep!$N$250                                )&gt;(JR$33-JS$33),(JR$33-Sheep!$R$351-Sheep!$N$250                                )&lt;=0),"WeanStd","")
&amp;                   IF(AND((JR$33-Sheep!$R$352-Sheep!$N$250                                )&gt;(JR$33-JS$33),(JR$33-Sheep!$R$352-Sheep!$N$250                                )&lt;=0),"WeanAlt1","")
&amp;                   IF(AND((JR$33-Sheep!$R$353-Sheep!$N$250                                )&gt;(JR$33-JS$33),(JR$33-Sheep!$R$353-Sheep!$N$250                                )&lt;=0),"WeanAlt2","")
&amp;IFERROR(IF(AND((JR$33-JR41                                                                                     )&gt;(JR$33-JS$33),(JR$33-JR41                                                                                     )&lt;=0),"Join-"    &amp;JR40,""),"")
&amp;IFERROR(IF(AND((JR$33-JR41-INDEX(Sheep!$V$358:$V$365,JR40,1))&gt;(JR$33-JS$33),(JR$33-JR41-INDEX(Sheep!$V$358:$V$365,JR40,1))&lt;=0),"Scan-"  &amp;JR40,""),"")
&amp;IFERROR(IF(AND((JR$33-JR41-150                                                                            )&gt;(JR$33-JS$33),(JR$33-JR41-150                                                                             )&lt;=0),"Birth-" &amp;JR40,""),"")
&amp;IFERROR(IF(AND((JR$33-JR41-150-Sheep!$R$351                                           )&gt;(JR$33-JS$33),(JR$33-JR41-150-Sheep!$R$351                                            )&lt;=0),"Wean-"&amp;JR40,""),"")
&amp;IFERROR(IF(AND((JR$33-JR41-150-Sheep!$R$352                                           )&gt;(JR$33-JS$33),(JR$33-JR41-150-Sheep!$R$352                                            )&lt;=0),"Alt1-"   &amp;JR40,""),"")
&amp;IFERROR(IF(AND((JR$33-JR41-150-Sheep!$R$353                                           )&gt;(JR$33-JS$33),(JR$33-JR41-150-Sheep!$R$353                                            )&lt;=0),"Alt2-"   &amp;JR40,""),"")</f>
        <v>Join-5</v>
      </c>
      <c r="JS42" s="274" t="str">
        <f xml:space="preserve">                    IF(AND((JS$33                                  -Sheep!$N$250                               )&gt;(JS$33-JT$33),(JS$33                                  -Sheep!$N$250                                )&lt;=0),"Born","")
&amp;                   IF(AND((JS$33-Sheep!$R$351-Sheep!$N$250                                )&gt;(JS$33-JT$33),(JS$33-Sheep!$R$351-Sheep!$N$250                                )&lt;=0),"WeanStd","")
&amp;                   IF(AND((JS$33-Sheep!$R$352-Sheep!$N$250                                )&gt;(JS$33-JT$33),(JS$33-Sheep!$R$352-Sheep!$N$250                                )&lt;=0),"WeanAlt1","")
&amp;                   IF(AND((JS$33-Sheep!$R$353-Sheep!$N$250                                )&gt;(JS$33-JT$33),(JS$33-Sheep!$R$353-Sheep!$N$250                                )&lt;=0),"WeanAlt2","")
&amp;IFERROR(IF(AND((JS$33-JS41                                                                                     )&gt;(JS$33-JT$33),(JS$33-JS41                                                                                     )&lt;=0),"Join-"    &amp;JS40,""),"")
&amp;IFERROR(IF(AND((JS$33-JS41-INDEX(Sheep!$V$358:$V$365,JS40,1))&gt;(JS$33-JT$33),(JS$33-JS41-INDEX(Sheep!$V$358:$V$365,JS40,1))&lt;=0),"Scan-"  &amp;JS40,""),"")
&amp;IFERROR(IF(AND((JS$33-JS41-150                                                                            )&gt;(JS$33-JT$33),(JS$33-JS41-150                                                                             )&lt;=0),"Birth-" &amp;JS40,""),"")
&amp;IFERROR(IF(AND((JS$33-JS41-150-Sheep!$R$351                                           )&gt;(JS$33-JT$33),(JS$33-JS41-150-Sheep!$R$351                                            )&lt;=0),"Wean-"&amp;JS40,""),"")
&amp;IFERROR(IF(AND((JS$33-JS41-150-Sheep!$R$352                                           )&gt;(JS$33-JT$33),(JS$33-JS41-150-Sheep!$R$352                                            )&lt;=0),"Alt1-"   &amp;JS40,""),"")
&amp;IFERROR(IF(AND((JS$33-JS41-150-Sheep!$R$353                                           )&gt;(JS$33-JT$33),(JS$33-JS41-150-Sheep!$R$353                                            )&lt;=0),"Alt2-"   &amp;JS40,""),"")</f>
        <v/>
      </c>
      <c r="JT42" s="274" t="str">
        <f xml:space="preserve">                    IF(AND((JT$33                                  -Sheep!$N$250                               )&gt;(JT$33-JU$33),(JT$33                                  -Sheep!$N$250                                )&lt;=0),"Born","")
&amp;                   IF(AND((JT$33-Sheep!$R$351-Sheep!$N$250                                )&gt;(JT$33-JU$33),(JT$33-Sheep!$R$351-Sheep!$N$250                                )&lt;=0),"WeanStd","")
&amp;                   IF(AND((JT$33-Sheep!$R$352-Sheep!$N$250                                )&gt;(JT$33-JU$33),(JT$33-Sheep!$R$352-Sheep!$N$250                                )&lt;=0),"WeanAlt1","")
&amp;                   IF(AND((JT$33-Sheep!$R$353-Sheep!$N$250                                )&gt;(JT$33-JU$33),(JT$33-Sheep!$R$353-Sheep!$N$250                                )&lt;=0),"WeanAlt2","")
&amp;IFERROR(IF(AND((JT$33-JT41                                                                                     )&gt;(JT$33-JU$33),(JT$33-JT41                                                                                     )&lt;=0),"Join-"    &amp;JT40,""),"")
&amp;IFERROR(IF(AND((JT$33-JT41-INDEX(Sheep!$V$358:$V$365,JT40,1))&gt;(JT$33-JU$33),(JT$33-JT41-INDEX(Sheep!$V$358:$V$365,JT40,1))&lt;=0),"Scan-"  &amp;JT40,""),"")
&amp;IFERROR(IF(AND((JT$33-JT41-150                                                                            )&gt;(JT$33-JU$33),(JT$33-JT41-150                                                                             )&lt;=0),"Birth-" &amp;JT40,""),"")
&amp;IFERROR(IF(AND((JT$33-JT41-150-Sheep!$R$351                                           )&gt;(JT$33-JU$33),(JT$33-JT41-150-Sheep!$R$351                                            )&lt;=0),"Wean-"&amp;JT40,""),"")
&amp;IFERROR(IF(AND((JT$33-JT41-150-Sheep!$R$352                                           )&gt;(JT$33-JU$33),(JT$33-JT41-150-Sheep!$R$352                                            )&lt;=0),"Alt1-"   &amp;JT40,""),"")
&amp;IFERROR(IF(AND((JT$33-JT41-150-Sheep!$R$353                                           )&gt;(JT$33-JU$33),(JT$33-JT41-150-Sheep!$R$353                                            )&lt;=0),"Alt2-"   &amp;JT40,""),"")</f>
        <v/>
      </c>
      <c r="JU42" s="274" t="str">
        <f xml:space="preserve">                    IF(AND((JU$33                                  -Sheep!$N$250                               )&gt;(JU$33-JV$33),(JU$33                                  -Sheep!$N$250                                )&lt;=0),"Born","")
&amp;                   IF(AND((JU$33-Sheep!$R$351-Sheep!$N$250                                )&gt;(JU$33-JV$33),(JU$33-Sheep!$R$351-Sheep!$N$250                                )&lt;=0),"WeanStd","")
&amp;                   IF(AND((JU$33-Sheep!$R$352-Sheep!$N$250                                )&gt;(JU$33-JV$33),(JU$33-Sheep!$R$352-Sheep!$N$250                                )&lt;=0),"WeanAlt1","")
&amp;                   IF(AND((JU$33-Sheep!$R$353-Sheep!$N$250                                )&gt;(JU$33-JV$33),(JU$33-Sheep!$R$353-Sheep!$N$250                                )&lt;=0),"WeanAlt2","")
&amp;IFERROR(IF(AND((JU$33-JU41                                                                                     )&gt;(JU$33-JV$33),(JU$33-JU41                                                                                     )&lt;=0),"Join-"    &amp;JU40,""),"")
&amp;IFERROR(IF(AND((JU$33-JU41-INDEX(Sheep!$V$358:$V$365,JU40,1))&gt;(JU$33-JV$33),(JU$33-JU41-INDEX(Sheep!$V$358:$V$365,JU40,1))&lt;=0),"Scan-"  &amp;JU40,""),"")
&amp;IFERROR(IF(AND((JU$33-JU41-150                                                                            )&gt;(JU$33-JV$33),(JU$33-JU41-150                                                                             )&lt;=0),"Birth-" &amp;JU40,""),"")
&amp;IFERROR(IF(AND((JU$33-JU41-150-Sheep!$R$351                                           )&gt;(JU$33-JV$33),(JU$33-JU41-150-Sheep!$R$351                                            )&lt;=0),"Wean-"&amp;JU40,""),"")
&amp;IFERROR(IF(AND((JU$33-JU41-150-Sheep!$R$352                                           )&gt;(JU$33-JV$33),(JU$33-JU41-150-Sheep!$R$352                                            )&lt;=0),"Alt1-"   &amp;JU40,""),"")
&amp;IFERROR(IF(AND((JU$33-JU41-150-Sheep!$R$353                                           )&gt;(JU$33-JV$33),(JU$33-JU41-150-Sheep!$R$353                                            )&lt;=0),"Alt2-"   &amp;JU40,""),"")</f>
        <v/>
      </c>
      <c r="JV42" s="274" t="str">
        <f xml:space="preserve">                    IF(AND((JV$33                                  -Sheep!$N$250                               )&gt;(JV$33-JW$33),(JV$33                                  -Sheep!$N$250                                )&lt;=0),"Born","")
&amp;                   IF(AND((JV$33-Sheep!$R$351-Sheep!$N$250                                )&gt;(JV$33-JW$33),(JV$33-Sheep!$R$351-Sheep!$N$250                                )&lt;=0),"WeanStd","")
&amp;                   IF(AND((JV$33-Sheep!$R$352-Sheep!$N$250                                )&gt;(JV$33-JW$33),(JV$33-Sheep!$R$352-Sheep!$N$250                                )&lt;=0),"WeanAlt1","")
&amp;                   IF(AND((JV$33-Sheep!$R$353-Sheep!$N$250                                )&gt;(JV$33-JW$33),(JV$33-Sheep!$R$353-Sheep!$N$250                                )&lt;=0),"WeanAlt2","")
&amp;IFERROR(IF(AND((JV$33-JV41                                                                                     )&gt;(JV$33-JW$33),(JV$33-JV41                                                                                     )&lt;=0),"Join-"    &amp;JV40,""),"")
&amp;IFERROR(IF(AND((JV$33-JV41-INDEX(Sheep!$V$358:$V$365,JV40,1))&gt;(JV$33-JW$33),(JV$33-JV41-INDEX(Sheep!$V$358:$V$365,JV40,1))&lt;=0),"Scan-"  &amp;JV40,""),"")
&amp;IFERROR(IF(AND((JV$33-JV41-150                                                                            )&gt;(JV$33-JW$33),(JV$33-JV41-150                                                                             )&lt;=0),"Birth-" &amp;JV40,""),"")
&amp;IFERROR(IF(AND((JV$33-JV41-150-Sheep!$R$351                                           )&gt;(JV$33-JW$33),(JV$33-JV41-150-Sheep!$R$351                                            )&lt;=0),"Wean-"&amp;JV40,""),"")
&amp;IFERROR(IF(AND((JV$33-JV41-150-Sheep!$R$352                                           )&gt;(JV$33-JW$33),(JV$33-JV41-150-Sheep!$R$352                                            )&lt;=0),"Alt1-"   &amp;JV40,""),"")
&amp;IFERROR(IF(AND((JV$33-JV41-150-Sheep!$R$353                                           )&gt;(JV$33-JW$33),(JV$33-JV41-150-Sheep!$R$353                                            )&lt;=0),"Alt2-"   &amp;JV40,""),"")</f>
        <v/>
      </c>
      <c r="JW42" s="274" t="str">
        <f xml:space="preserve">                    IF(AND((JW$33                                  -Sheep!$N$250                               )&gt;(JW$33-JX$33),(JW$33                                  -Sheep!$N$250                                )&lt;=0),"Born","")
&amp;                   IF(AND((JW$33-Sheep!$R$351-Sheep!$N$250                                )&gt;(JW$33-JX$33),(JW$33-Sheep!$R$351-Sheep!$N$250                                )&lt;=0),"WeanStd","")
&amp;                   IF(AND((JW$33-Sheep!$R$352-Sheep!$N$250                                )&gt;(JW$33-JX$33),(JW$33-Sheep!$R$352-Sheep!$N$250                                )&lt;=0),"WeanAlt1","")
&amp;                   IF(AND((JW$33-Sheep!$R$353-Sheep!$N$250                                )&gt;(JW$33-JX$33),(JW$33-Sheep!$R$353-Sheep!$N$250                                )&lt;=0),"WeanAlt2","")
&amp;IFERROR(IF(AND((JW$33-JW41                                                                                     )&gt;(JW$33-JX$33),(JW$33-JW41                                                                                     )&lt;=0),"Join-"    &amp;JW40,""),"")
&amp;IFERROR(IF(AND((JW$33-JW41-INDEX(Sheep!$V$358:$V$365,JW40,1))&gt;(JW$33-JX$33),(JW$33-JW41-INDEX(Sheep!$V$358:$V$365,JW40,1))&lt;=0),"Scan-"  &amp;JW40,""),"")
&amp;IFERROR(IF(AND((JW$33-JW41-150                                                                            )&gt;(JW$33-JX$33),(JW$33-JW41-150                                                                             )&lt;=0),"Birth-" &amp;JW40,""),"")
&amp;IFERROR(IF(AND((JW$33-JW41-150-Sheep!$R$351                                           )&gt;(JW$33-JX$33),(JW$33-JW41-150-Sheep!$R$351                                            )&lt;=0),"Wean-"&amp;JW40,""),"")
&amp;IFERROR(IF(AND((JW$33-JW41-150-Sheep!$R$352                                           )&gt;(JW$33-JX$33),(JW$33-JW41-150-Sheep!$R$352                                            )&lt;=0),"Alt1-"   &amp;JW40,""),"")
&amp;IFERROR(IF(AND((JW$33-JW41-150-Sheep!$R$353                                           )&gt;(JW$33-JX$33),(JW$33-JW41-150-Sheep!$R$353                                            )&lt;=0),"Alt2-"   &amp;JW40,""),"")</f>
        <v/>
      </c>
      <c r="JX42" s="274" t="str">
        <f xml:space="preserve">                    IF(AND((JX$33                                  -Sheep!$N$250                               )&gt;(JX$33-JY$33),(JX$33                                  -Sheep!$N$250                                )&lt;=0),"Born","")
&amp;                   IF(AND((JX$33-Sheep!$R$351-Sheep!$N$250                                )&gt;(JX$33-JY$33),(JX$33-Sheep!$R$351-Sheep!$N$250                                )&lt;=0),"WeanStd","")
&amp;                   IF(AND((JX$33-Sheep!$R$352-Sheep!$N$250                                )&gt;(JX$33-JY$33),(JX$33-Sheep!$R$352-Sheep!$N$250                                )&lt;=0),"WeanAlt1","")
&amp;                   IF(AND((JX$33-Sheep!$R$353-Sheep!$N$250                                )&gt;(JX$33-JY$33),(JX$33-Sheep!$R$353-Sheep!$N$250                                )&lt;=0),"WeanAlt2","")
&amp;IFERROR(IF(AND((JX$33-JX41                                                                                     )&gt;(JX$33-JY$33),(JX$33-JX41                                                                                     )&lt;=0),"Join-"    &amp;JX40,""),"")
&amp;IFERROR(IF(AND((JX$33-JX41-INDEX(Sheep!$V$358:$V$365,JX40,1))&gt;(JX$33-JY$33),(JX$33-JX41-INDEX(Sheep!$V$358:$V$365,JX40,1))&lt;=0),"Scan-"  &amp;JX40,""),"")
&amp;IFERROR(IF(AND((JX$33-JX41-150                                                                            )&gt;(JX$33-JY$33),(JX$33-JX41-150                                                                             )&lt;=0),"Birth-" &amp;JX40,""),"")
&amp;IFERROR(IF(AND((JX$33-JX41-150-Sheep!$R$351                                           )&gt;(JX$33-JY$33),(JX$33-JX41-150-Sheep!$R$351                                            )&lt;=0),"Wean-"&amp;JX40,""),"")
&amp;IFERROR(IF(AND((JX$33-JX41-150-Sheep!$R$352                                           )&gt;(JX$33-JY$33),(JX$33-JX41-150-Sheep!$R$352                                            )&lt;=0),"Alt1-"   &amp;JX40,""),"")
&amp;IFERROR(IF(AND((JX$33-JX41-150-Sheep!$R$353                                           )&gt;(JX$33-JY$33),(JX$33-JX41-150-Sheep!$R$353                                            )&lt;=0),"Alt2-"   &amp;JX40,""),"")</f>
        <v/>
      </c>
      <c r="JY42" s="274" t="str">
        <f xml:space="preserve">                    IF(AND((JY$33                                  -Sheep!$N$250                               )&gt;(JY$33-JZ$33),(JY$33                                  -Sheep!$N$250                                )&lt;=0),"Born","")
&amp;                   IF(AND((JY$33-Sheep!$R$351-Sheep!$N$250                                )&gt;(JY$33-JZ$33),(JY$33-Sheep!$R$351-Sheep!$N$250                                )&lt;=0),"WeanStd","")
&amp;                   IF(AND((JY$33-Sheep!$R$352-Sheep!$N$250                                )&gt;(JY$33-JZ$33),(JY$33-Sheep!$R$352-Sheep!$N$250                                )&lt;=0),"WeanAlt1","")
&amp;                   IF(AND((JY$33-Sheep!$R$353-Sheep!$N$250                                )&gt;(JY$33-JZ$33),(JY$33-Sheep!$R$353-Sheep!$N$250                                )&lt;=0),"WeanAlt2","")
&amp;IFERROR(IF(AND((JY$33-JY41                                                                                     )&gt;(JY$33-JZ$33),(JY$33-JY41                                                                                     )&lt;=0),"Join-"    &amp;JY40,""),"")
&amp;IFERROR(IF(AND((JY$33-JY41-INDEX(Sheep!$V$358:$V$365,JY40,1))&gt;(JY$33-JZ$33),(JY$33-JY41-INDEX(Sheep!$V$358:$V$365,JY40,1))&lt;=0),"Scan-"  &amp;JY40,""),"")
&amp;IFERROR(IF(AND((JY$33-JY41-150                                                                            )&gt;(JY$33-JZ$33),(JY$33-JY41-150                                                                             )&lt;=0),"Birth-" &amp;JY40,""),"")
&amp;IFERROR(IF(AND((JY$33-JY41-150-Sheep!$R$351                                           )&gt;(JY$33-JZ$33),(JY$33-JY41-150-Sheep!$R$351                                            )&lt;=0),"Wean-"&amp;JY40,""),"")
&amp;IFERROR(IF(AND((JY$33-JY41-150-Sheep!$R$352                                           )&gt;(JY$33-JZ$33),(JY$33-JY41-150-Sheep!$R$352                                            )&lt;=0),"Alt1-"   &amp;JY40,""),"")
&amp;IFERROR(IF(AND((JY$33-JY41-150-Sheep!$R$353                                           )&gt;(JY$33-JZ$33),(JY$33-JY41-150-Sheep!$R$353                                            )&lt;=0),"Alt2-"   &amp;JY40,""),"")</f>
        <v/>
      </c>
      <c r="JZ42" s="274" t="str">
        <f xml:space="preserve">                    IF(AND((JZ$33                                  -Sheep!$N$250                               )&gt;(JZ$33-KA$33),(JZ$33                                  -Sheep!$N$250                                )&lt;=0),"Born","")
&amp;                   IF(AND((JZ$33-Sheep!$R$351-Sheep!$N$250                                )&gt;(JZ$33-KA$33),(JZ$33-Sheep!$R$351-Sheep!$N$250                                )&lt;=0),"WeanStd","")
&amp;                   IF(AND((JZ$33-Sheep!$R$352-Sheep!$N$250                                )&gt;(JZ$33-KA$33),(JZ$33-Sheep!$R$352-Sheep!$N$250                                )&lt;=0),"WeanAlt1","")
&amp;                   IF(AND((JZ$33-Sheep!$R$353-Sheep!$N$250                                )&gt;(JZ$33-KA$33),(JZ$33-Sheep!$R$353-Sheep!$N$250                                )&lt;=0),"WeanAlt2","")
&amp;IFERROR(IF(AND((JZ$33-JZ41                                                                                     )&gt;(JZ$33-KA$33),(JZ$33-JZ41                                                                                     )&lt;=0),"Join-"    &amp;JZ40,""),"")
&amp;IFERROR(IF(AND((JZ$33-JZ41-INDEX(Sheep!$V$358:$V$365,JZ40,1))&gt;(JZ$33-KA$33),(JZ$33-JZ41-INDEX(Sheep!$V$358:$V$365,JZ40,1))&lt;=0),"Scan-"  &amp;JZ40,""),"")
&amp;IFERROR(IF(AND((JZ$33-JZ41-150                                                                            )&gt;(JZ$33-KA$33),(JZ$33-JZ41-150                                                                             )&lt;=0),"Birth-" &amp;JZ40,""),"")
&amp;IFERROR(IF(AND((JZ$33-JZ41-150-Sheep!$R$351                                           )&gt;(JZ$33-KA$33),(JZ$33-JZ41-150-Sheep!$R$351                                            )&lt;=0),"Wean-"&amp;JZ40,""),"")
&amp;IFERROR(IF(AND((JZ$33-JZ41-150-Sheep!$R$352                                           )&gt;(JZ$33-KA$33),(JZ$33-JZ41-150-Sheep!$R$352                                            )&lt;=0),"Alt1-"   &amp;JZ40,""),"")
&amp;IFERROR(IF(AND((JZ$33-JZ41-150-Sheep!$R$353                                           )&gt;(JZ$33-KA$33),(JZ$33-JZ41-150-Sheep!$R$353                                            )&lt;=0),"Alt2-"   &amp;JZ40,""),"")</f>
        <v/>
      </c>
      <c r="KA42" s="274" t="str">
        <f xml:space="preserve">                    IF(AND((KA$33                                  -Sheep!$N$250                               )&gt;(KA$33-KB$33),(KA$33                                  -Sheep!$N$250                                )&lt;=0),"Born","")
&amp;                   IF(AND((KA$33-Sheep!$R$351-Sheep!$N$250                                )&gt;(KA$33-KB$33),(KA$33-Sheep!$R$351-Sheep!$N$250                                )&lt;=0),"WeanStd","")
&amp;                   IF(AND((KA$33-Sheep!$R$352-Sheep!$N$250                                )&gt;(KA$33-KB$33),(KA$33-Sheep!$R$352-Sheep!$N$250                                )&lt;=0),"WeanAlt1","")
&amp;                   IF(AND((KA$33-Sheep!$R$353-Sheep!$N$250                                )&gt;(KA$33-KB$33),(KA$33-Sheep!$R$353-Sheep!$N$250                                )&lt;=0),"WeanAlt2","")
&amp;IFERROR(IF(AND((KA$33-KA41                                                                                     )&gt;(KA$33-KB$33),(KA$33-KA41                                                                                     )&lt;=0),"Join-"    &amp;KA40,""),"")
&amp;IFERROR(IF(AND((KA$33-KA41-INDEX(Sheep!$V$358:$V$365,KA40,1))&gt;(KA$33-KB$33),(KA$33-KA41-INDEX(Sheep!$V$358:$V$365,KA40,1))&lt;=0),"Scan-"  &amp;KA40,""),"")
&amp;IFERROR(IF(AND((KA$33-KA41-150                                                                            )&gt;(KA$33-KB$33),(KA$33-KA41-150                                                                             )&lt;=0),"Birth-" &amp;KA40,""),"")
&amp;IFERROR(IF(AND((KA$33-KA41-150-Sheep!$R$351                                           )&gt;(KA$33-KB$33),(KA$33-KA41-150-Sheep!$R$351                                            )&lt;=0),"Wean-"&amp;KA40,""),"")
&amp;IFERROR(IF(AND((KA$33-KA41-150-Sheep!$R$352                                           )&gt;(KA$33-KB$33),(KA$33-KA41-150-Sheep!$R$352                                            )&lt;=0),"Alt1-"   &amp;KA40,""),"")
&amp;IFERROR(IF(AND((KA$33-KA41-150-Sheep!$R$353                                           )&gt;(KA$33-KB$33),(KA$33-KA41-150-Sheep!$R$353                                            )&lt;=0),"Alt2-"   &amp;KA40,""),"")</f>
        <v/>
      </c>
      <c r="KB42" s="274" t="str">
        <f xml:space="preserve">                    IF(AND((KB$33                                  -Sheep!$N$250                               )&gt;(KB$33-KC$33),(KB$33                                  -Sheep!$N$250                                )&lt;=0),"Born","")
&amp;                   IF(AND((KB$33-Sheep!$R$351-Sheep!$N$250                                )&gt;(KB$33-KC$33),(KB$33-Sheep!$R$351-Sheep!$N$250                                )&lt;=0),"WeanStd","")
&amp;                   IF(AND((KB$33-Sheep!$R$352-Sheep!$N$250                                )&gt;(KB$33-KC$33),(KB$33-Sheep!$R$352-Sheep!$N$250                                )&lt;=0),"WeanAlt1","")
&amp;                   IF(AND((KB$33-Sheep!$R$353-Sheep!$N$250                                )&gt;(KB$33-KC$33),(KB$33-Sheep!$R$353-Sheep!$N$250                                )&lt;=0),"WeanAlt2","")
&amp;IFERROR(IF(AND((KB$33-KB41                                                                                     )&gt;(KB$33-KC$33),(KB$33-KB41                                                                                     )&lt;=0),"Join-"    &amp;KB40,""),"")
&amp;IFERROR(IF(AND((KB$33-KB41-INDEX(Sheep!$V$358:$V$365,KB40,1))&gt;(KB$33-KC$33),(KB$33-KB41-INDEX(Sheep!$V$358:$V$365,KB40,1))&lt;=0),"Scan-"  &amp;KB40,""),"")
&amp;IFERROR(IF(AND((KB$33-KB41-150                                                                            )&gt;(KB$33-KC$33),(KB$33-KB41-150                                                                             )&lt;=0),"Birth-" &amp;KB40,""),"")
&amp;IFERROR(IF(AND((KB$33-KB41-150-Sheep!$R$351                                           )&gt;(KB$33-KC$33),(KB$33-KB41-150-Sheep!$R$351                                            )&lt;=0),"Wean-"&amp;KB40,""),"")
&amp;IFERROR(IF(AND((KB$33-KB41-150-Sheep!$R$352                                           )&gt;(KB$33-KC$33),(KB$33-KB41-150-Sheep!$R$352                                            )&lt;=0),"Alt1-"   &amp;KB40,""),"")
&amp;IFERROR(IF(AND((KB$33-KB41-150-Sheep!$R$353                                           )&gt;(KB$33-KC$33),(KB$33-KB41-150-Sheep!$R$353                                            )&lt;=0),"Alt2-"   &amp;KB40,""),"")</f>
        <v>Scan-5</v>
      </c>
      <c r="KC42" s="274" t="str">
        <f xml:space="preserve">                    IF(AND((KC$33                                  -Sheep!$N$250                               )&gt;(KC$33-KD$33),(KC$33                                  -Sheep!$N$250                                )&lt;=0),"Born","")
&amp;                   IF(AND((KC$33-Sheep!$R$351-Sheep!$N$250                                )&gt;(KC$33-KD$33),(KC$33-Sheep!$R$351-Sheep!$N$250                                )&lt;=0),"WeanStd","")
&amp;                   IF(AND((KC$33-Sheep!$R$352-Sheep!$N$250                                )&gt;(KC$33-KD$33),(KC$33-Sheep!$R$352-Sheep!$N$250                                )&lt;=0),"WeanAlt1","")
&amp;                   IF(AND((KC$33-Sheep!$R$353-Sheep!$N$250                                )&gt;(KC$33-KD$33),(KC$33-Sheep!$R$353-Sheep!$N$250                                )&lt;=0),"WeanAlt2","")
&amp;IFERROR(IF(AND((KC$33-KC41                                                                                     )&gt;(KC$33-KD$33),(KC$33-KC41                                                                                     )&lt;=0),"Join-"    &amp;KC40,""),"")
&amp;IFERROR(IF(AND((KC$33-KC41-INDEX(Sheep!$V$358:$V$365,KC40,1))&gt;(KC$33-KD$33),(KC$33-KC41-INDEX(Sheep!$V$358:$V$365,KC40,1))&lt;=0),"Scan-"  &amp;KC40,""),"")
&amp;IFERROR(IF(AND((KC$33-KC41-150                                                                            )&gt;(KC$33-KD$33),(KC$33-KC41-150                                                                             )&lt;=0),"Birth-" &amp;KC40,""),"")
&amp;IFERROR(IF(AND((KC$33-KC41-150-Sheep!$R$351                                           )&gt;(KC$33-KD$33),(KC$33-KC41-150-Sheep!$R$351                                            )&lt;=0),"Wean-"&amp;KC40,""),"")
&amp;IFERROR(IF(AND((KC$33-KC41-150-Sheep!$R$352                                           )&gt;(KC$33-KD$33),(KC$33-KC41-150-Sheep!$R$352                                            )&lt;=0),"Alt1-"   &amp;KC40,""),"")
&amp;IFERROR(IF(AND((KC$33-KC41-150-Sheep!$R$353                                           )&gt;(KC$33-KD$33),(KC$33-KC41-150-Sheep!$R$353                                            )&lt;=0),"Alt2-"   &amp;KC40,""),"")</f>
        <v/>
      </c>
      <c r="KD42" s="274" t="str">
        <f xml:space="preserve">                    IF(AND((KD$33                                  -Sheep!$N$250                               )&gt;(KD$33-KE$33),(KD$33                                  -Sheep!$N$250                                )&lt;=0),"Born","")
&amp;                   IF(AND((KD$33-Sheep!$R$351-Sheep!$N$250                                )&gt;(KD$33-KE$33),(KD$33-Sheep!$R$351-Sheep!$N$250                                )&lt;=0),"WeanStd","")
&amp;                   IF(AND((KD$33-Sheep!$R$352-Sheep!$N$250                                )&gt;(KD$33-KE$33),(KD$33-Sheep!$R$352-Sheep!$N$250                                )&lt;=0),"WeanAlt1","")
&amp;                   IF(AND((KD$33-Sheep!$R$353-Sheep!$N$250                                )&gt;(KD$33-KE$33),(KD$33-Sheep!$R$353-Sheep!$N$250                                )&lt;=0),"WeanAlt2","")
&amp;IFERROR(IF(AND((KD$33-KD41                                                                                     )&gt;(KD$33-KE$33),(KD$33-KD41                                                                                     )&lt;=0),"Join-"    &amp;KD40,""),"")
&amp;IFERROR(IF(AND((KD$33-KD41-INDEX(Sheep!$V$358:$V$365,KD40,1))&gt;(KD$33-KE$33),(KD$33-KD41-INDEX(Sheep!$V$358:$V$365,KD40,1))&lt;=0),"Scan-"  &amp;KD40,""),"")
&amp;IFERROR(IF(AND((KD$33-KD41-150                                                                            )&gt;(KD$33-KE$33),(KD$33-KD41-150                                                                             )&lt;=0),"Birth-" &amp;KD40,""),"")
&amp;IFERROR(IF(AND((KD$33-KD41-150-Sheep!$R$351                                           )&gt;(KD$33-KE$33),(KD$33-KD41-150-Sheep!$R$351                                            )&lt;=0),"Wean-"&amp;KD40,""),"")
&amp;IFERROR(IF(AND((KD$33-KD41-150-Sheep!$R$352                                           )&gt;(KD$33-KE$33),(KD$33-KD41-150-Sheep!$R$352                                            )&lt;=0),"Alt1-"   &amp;KD40,""),"")
&amp;IFERROR(IF(AND((KD$33-KD41-150-Sheep!$R$353                                           )&gt;(KD$33-KE$33),(KD$33-KD41-150-Sheep!$R$353                                            )&lt;=0),"Alt2-"   &amp;KD40,""),"")</f>
        <v/>
      </c>
      <c r="KE42" s="274" t="str">
        <f xml:space="preserve">                    IF(AND((KE$33                                  -Sheep!$N$250                               )&gt;(KE$33-KF$33),(KE$33                                  -Sheep!$N$250                                )&lt;=0),"Born","")
&amp;                   IF(AND((KE$33-Sheep!$R$351-Sheep!$N$250                                )&gt;(KE$33-KF$33),(KE$33-Sheep!$R$351-Sheep!$N$250                                )&lt;=0),"WeanStd","")
&amp;                   IF(AND((KE$33-Sheep!$R$352-Sheep!$N$250                                )&gt;(KE$33-KF$33),(KE$33-Sheep!$R$352-Sheep!$N$250                                )&lt;=0),"WeanAlt1","")
&amp;                   IF(AND((KE$33-Sheep!$R$353-Sheep!$N$250                                )&gt;(KE$33-KF$33),(KE$33-Sheep!$R$353-Sheep!$N$250                                )&lt;=0),"WeanAlt2","")
&amp;IFERROR(IF(AND((KE$33-KE41                                                                                     )&gt;(KE$33-KF$33),(KE$33-KE41                                                                                     )&lt;=0),"Join-"    &amp;KE40,""),"")
&amp;IFERROR(IF(AND((KE$33-KE41-INDEX(Sheep!$V$358:$V$365,KE40,1))&gt;(KE$33-KF$33),(KE$33-KE41-INDEX(Sheep!$V$358:$V$365,KE40,1))&lt;=0),"Scan-"  &amp;KE40,""),"")
&amp;IFERROR(IF(AND((KE$33-KE41-150                                                                            )&gt;(KE$33-KF$33),(KE$33-KE41-150                                                                             )&lt;=0),"Birth-" &amp;KE40,""),"")
&amp;IFERROR(IF(AND((KE$33-KE41-150-Sheep!$R$351                                           )&gt;(KE$33-KF$33),(KE$33-KE41-150-Sheep!$R$351                                            )&lt;=0),"Wean-"&amp;KE40,""),"")
&amp;IFERROR(IF(AND((KE$33-KE41-150-Sheep!$R$352                                           )&gt;(KE$33-KF$33),(KE$33-KE41-150-Sheep!$R$352                                            )&lt;=0),"Alt1-"   &amp;KE40,""),"")
&amp;IFERROR(IF(AND((KE$33-KE41-150-Sheep!$R$353                                           )&gt;(KE$33-KF$33),(KE$33-KE41-150-Sheep!$R$353                                            )&lt;=0),"Alt2-"   &amp;KE40,""),"")</f>
        <v/>
      </c>
      <c r="KF42" s="274" t="str">
        <f xml:space="preserve">                    IF(AND((KF$33                                  -Sheep!$N$250                               )&gt;(KF$33-KG$33),(KF$33                                  -Sheep!$N$250                                )&lt;=0),"Born","")
&amp;                   IF(AND((KF$33-Sheep!$R$351-Sheep!$N$250                                )&gt;(KF$33-KG$33),(KF$33-Sheep!$R$351-Sheep!$N$250                                )&lt;=0),"WeanStd","")
&amp;                   IF(AND((KF$33-Sheep!$R$352-Sheep!$N$250                                )&gt;(KF$33-KG$33),(KF$33-Sheep!$R$352-Sheep!$N$250                                )&lt;=0),"WeanAlt1","")
&amp;                   IF(AND((KF$33-Sheep!$R$353-Sheep!$N$250                                )&gt;(KF$33-KG$33),(KF$33-Sheep!$R$353-Sheep!$N$250                                )&lt;=0),"WeanAlt2","")
&amp;IFERROR(IF(AND((KF$33-KF41                                                                                     )&gt;(KF$33-KG$33),(KF$33-KF41                                                                                     )&lt;=0),"Join-"    &amp;KF40,""),"")
&amp;IFERROR(IF(AND((KF$33-KF41-INDEX(Sheep!$V$358:$V$365,KF40,1))&gt;(KF$33-KG$33),(KF$33-KF41-INDEX(Sheep!$V$358:$V$365,KF40,1))&lt;=0),"Scan-"  &amp;KF40,""),"")
&amp;IFERROR(IF(AND((KF$33-KF41-150                                                                            )&gt;(KF$33-KG$33),(KF$33-KF41-150                                                                             )&lt;=0),"Birth-" &amp;KF40,""),"")
&amp;IFERROR(IF(AND((KF$33-KF41-150-Sheep!$R$351                                           )&gt;(KF$33-KG$33),(KF$33-KF41-150-Sheep!$R$351                                            )&lt;=0),"Wean-"&amp;KF40,""),"")
&amp;IFERROR(IF(AND((KF$33-KF41-150-Sheep!$R$352                                           )&gt;(KF$33-KG$33),(KF$33-KF41-150-Sheep!$R$352                                            )&lt;=0),"Alt1-"   &amp;KF40,""),"")
&amp;IFERROR(IF(AND((KF$33-KF41-150-Sheep!$R$353                                           )&gt;(KF$33-KG$33),(KF$33-KF41-150-Sheep!$R$353                                            )&lt;=0),"Alt2-"   &amp;KF40,""),"")</f>
        <v/>
      </c>
      <c r="KG42" s="274" t="str">
        <f xml:space="preserve">                    IF(AND((KG$33                                  -Sheep!$N$250                               )&gt;(KG$33-KH$33),(KG$33                                  -Sheep!$N$250                                )&lt;=0),"Born","")
&amp;                   IF(AND((KG$33-Sheep!$R$351-Sheep!$N$250                                )&gt;(KG$33-KH$33),(KG$33-Sheep!$R$351-Sheep!$N$250                                )&lt;=0),"WeanStd","")
&amp;                   IF(AND((KG$33-Sheep!$R$352-Sheep!$N$250                                )&gt;(KG$33-KH$33),(KG$33-Sheep!$R$352-Sheep!$N$250                                )&lt;=0),"WeanAlt1","")
&amp;                   IF(AND((KG$33-Sheep!$R$353-Sheep!$N$250                                )&gt;(KG$33-KH$33),(KG$33-Sheep!$R$353-Sheep!$N$250                                )&lt;=0),"WeanAlt2","")
&amp;IFERROR(IF(AND((KG$33-KG41                                                                                     )&gt;(KG$33-KH$33),(KG$33-KG41                                                                                     )&lt;=0),"Join-"    &amp;KG40,""),"")
&amp;IFERROR(IF(AND((KG$33-KG41-INDEX(Sheep!$V$358:$V$365,KG40,1))&gt;(KG$33-KH$33),(KG$33-KG41-INDEX(Sheep!$V$358:$V$365,KG40,1))&lt;=0),"Scan-"  &amp;KG40,""),"")
&amp;IFERROR(IF(AND((KG$33-KG41-150                                                                            )&gt;(KG$33-KH$33),(KG$33-KG41-150                                                                             )&lt;=0),"Birth-" &amp;KG40,""),"")
&amp;IFERROR(IF(AND((KG$33-KG41-150-Sheep!$R$351                                           )&gt;(KG$33-KH$33),(KG$33-KG41-150-Sheep!$R$351                                            )&lt;=0),"Wean-"&amp;KG40,""),"")
&amp;IFERROR(IF(AND((KG$33-KG41-150-Sheep!$R$352                                           )&gt;(KG$33-KH$33),(KG$33-KG41-150-Sheep!$R$352                                            )&lt;=0),"Alt1-"   &amp;KG40,""),"")
&amp;IFERROR(IF(AND((KG$33-KG41-150-Sheep!$R$353                                           )&gt;(KG$33-KH$33),(KG$33-KG41-150-Sheep!$R$353                                            )&lt;=0),"Alt2-"   &amp;KG40,""),"")</f>
        <v/>
      </c>
      <c r="KH42" s="274" t="str">
        <f xml:space="preserve">                    IF(AND((KH$33                                  -Sheep!$N$250                               )&gt;(KH$33-KI$33),(KH$33                                  -Sheep!$N$250                                )&lt;=0),"Born","")
&amp;                   IF(AND((KH$33-Sheep!$R$351-Sheep!$N$250                                )&gt;(KH$33-KI$33),(KH$33-Sheep!$R$351-Sheep!$N$250                                )&lt;=0),"WeanStd","")
&amp;                   IF(AND((KH$33-Sheep!$R$352-Sheep!$N$250                                )&gt;(KH$33-KI$33),(KH$33-Sheep!$R$352-Sheep!$N$250                                )&lt;=0),"WeanAlt1","")
&amp;                   IF(AND((KH$33-Sheep!$R$353-Sheep!$N$250                                )&gt;(KH$33-KI$33),(KH$33-Sheep!$R$353-Sheep!$N$250                                )&lt;=0),"WeanAlt2","")
&amp;IFERROR(IF(AND((KH$33-KH41                                                                                     )&gt;(KH$33-KI$33),(KH$33-KH41                                                                                     )&lt;=0),"Join-"    &amp;KH40,""),"")
&amp;IFERROR(IF(AND((KH$33-KH41-INDEX(Sheep!$V$358:$V$365,KH40,1))&gt;(KH$33-KI$33),(KH$33-KH41-INDEX(Sheep!$V$358:$V$365,KH40,1))&lt;=0),"Scan-"  &amp;KH40,""),"")
&amp;IFERROR(IF(AND((KH$33-KH41-150                                                                            )&gt;(KH$33-KI$33),(KH$33-KH41-150                                                                             )&lt;=0),"Birth-" &amp;KH40,""),"")
&amp;IFERROR(IF(AND((KH$33-KH41-150-Sheep!$R$351                                           )&gt;(KH$33-KI$33),(KH$33-KH41-150-Sheep!$R$351                                            )&lt;=0),"Wean-"&amp;KH40,""),"")
&amp;IFERROR(IF(AND((KH$33-KH41-150-Sheep!$R$352                                           )&gt;(KH$33-KI$33),(KH$33-KH41-150-Sheep!$R$352                                            )&lt;=0),"Alt1-"   &amp;KH40,""),"")
&amp;IFERROR(IF(AND((KH$33-KH41-150-Sheep!$R$353                                           )&gt;(KH$33-KI$33),(KH$33-KH41-150-Sheep!$R$353                                            )&lt;=0),"Alt2-"   &amp;KH40,""),"")</f>
        <v/>
      </c>
      <c r="KI42" s="274" t="str">
        <f xml:space="preserve">                    IF(AND((KI$33                                  -Sheep!$N$250                               )&gt;(KI$33-KJ$33),(KI$33                                  -Sheep!$N$250                                )&lt;=0),"Born","")
&amp;                   IF(AND((KI$33-Sheep!$R$351-Sheep!$N$250                                )&gt;(KI$33-KJ$33),(KI$33-Sheep!$R$351-Sheep!$N$250                                )&lt;=0),"WeanStd","")
&amp;                   IF(AND((KI$33-Sheep!$R$352-Sheep!$N$250                                )&gt;(KI$33-KJ$33),(KI$33-Sheep!$R$352-Sheep!$N$250                                )&lt;=0),"WeanAlt1","")
&amp;                   IF(AND((KI$33-Sheep!$R$353-Sheep!$N$250                                )&gt;(KI$33-KJ$33),(KI$33-Sheep!$R$353-Sheep!$N$250                                )&lt;=0),"WeanAlt2","")
&amp;IFERROR(IF(AND((KI$33-KI41                                                                                     )&gt;(KI$33-KJ$33),(KI$33-KI41                                                                                     )&lt;=0),"Join-"    &amp;KI40,""),"")
&amp;IFERROR(IF(AND((KI$33-KI41-INDEX(Sheep!$V$358:$V$365,KI40,1))&gt;(KI$33-KJ$33),(KI$33-KI41-INDEX(Sheep!$V$358:$V$365,KI40,1))&lt;=0),"Scan-"  &amp;KI40,""),"")
&amp;IFERROR(IF(AND((KI$33-KI41-150                                                                            )&gt;(KI$33-KJ$33),(KI$33-KI41-150                                                                             )&lt;=0),"Birth-" &amp;KI40,""),"")
&amp;IFERROR(IF(AND((KI$33-KI41-150-Sheep!$R$351                                           )&gt;(KI$33-KJ$33),(KI$33-KI41-150-Sheep!$R$351                                            )&lt;=0),"Wean-"&amp;KI40,""),"")
&amp;IFERROR(IF(AND((KI$33-KI41-150-Sheep!$R$352                                           )&gt;(KI$33-KJ$33),(KI$33-KI41-150-Sheep!$R$352                                            )&lt;=0),"Alt1-"   &amp;KI40,""),"")
&amp;IFERROR(IF(AND((KI$33-KI41-150-Sheep!$R$353                                           )&gt;(KI$33-KJ$33),(KI$33-KI41-150-Sheep!$R$353                                            )&lt;=0),"Alt2-"   &amp;KI40,""),"")</f>
        <v/>
      </c>
      <c r="KJ42" s="274" t="str">
        <f xml:space="preserve">                    IF(AND((KJ$33                                  -Sheep!$N$250                               )&gt;(KJ$33-KK$33),(KJ$33                                  -Sheep!$N$250                                )&lt;=0),"Born","")
&amp;                   IF(AND((KJ$33-Sheep!$R$351-Sheep!$N$250                                )&gt;(KJ$33-KK$33),(KJ$33-Sheep!$R$351-Sheep!$N$250                                )&lt;=0),"WeanStd","")
&amp;                   IF(AND((KJ$33-Sheep!$R$352-Sheep!$N$250                                )&gt;(KJ$33-KK$33),(KJ$33-Sheep!$R$352-Sheep!$N$250                                )&lt;=0),"WeanAlt1","")
&amp;                   IF(AND((KJ$33-Sheep!$R$353-Sheep!$N$250                                )&gt;(KJ$33-KK$33),(KJ$33-Sheep!$R$353-Sheep!$N$250                                )&lt;=0),"WeanAlt2","")
&amp;IFERROR(IF(AND((KJ$33-KJ41                                                                                     )&gt;(KJ$33-KK$33),(KJ$33-KJ41                                                                                     )&lt;=0),"Join-"    &amp;KJ40,""),"")
&amp;IFERROR(IF(AND((KJ$33-KJ41-INDEX(Sheep!$V$358:$V$365,KJ40,1))&gt;(KJ$33-KK$33),(KJ$33-KJ41-INDEX(Sheep!$V$358:$V$365,KJ40,1))&lt;=0),"Scan-"  &amp;KJ40,""),"")
&amp;IFERROR(IF(AND((KJ$33-KJ41-150                                                                            )&gt;(KJ$33-KK$33),(KJ$33-KJ41-150                                                                             )&lt;=0),"Birth-" &amp;KJ40,""),"")
&amp;IFERROR(IF(AND((KJ$33-KJ41-150-Sheep!$R$351                                           )&gt;(KJ$33-KK$33),(KJ$33-KJ41-150-Sheep!$R$351                                            )&lt;=0),"Wean-"&amp;KJ40,""),"")
&amp;IFERROR(IF(AND((KJ$33-KJ41-150-Sheep!$R$352                                           )&gt;(KJ$33-KK$33),(KJ$33-KJ41-150-Sheep!$R$352                                            )&lt;=0),"Alt1-"   &amp;KJ40,""),"")
&amp;IFERROR(IF(AND((KJ$33-KJ41-150-Sheep!$R$353                                           )&gt;(KJ$33-KK$33),(KJ$33-KJ41-150-Sheep!$R$353                                            )&lt;=0),"Alt2-"   &amp;KJ40,""),"")</f>
        <v/>
      </c>
      <c r="KK42" s="274" t="str">
        <f xml:space="preserve">                    IF(AND((KK$33                                  -Sheep!$N$250                               )&gt;(KK$33-KL$33),(KK$33                                  -Sheep!$N$250                                )&lt;=0),"Born","")
&amp;                   IF(AND((KK$33-Sheep!$R$351-Sheep!$N$250                                )&gt;(KK$33-KL$33),(KK$33-Sheep!$R$351-Sheep!$N$250                                )&lt;=0),"WeanStd","")
&amp;                   IF(AND((KK$33-Sheep!$R$352-Sheep!$N$250                                )&gt;(KK$33-KL$33),(KK$33-Sheep!$R$352-Sheep!$N$250                                )&lt;=0),"WeanAlt1","")
&amp;                   IF(AND((KK$33-Sheep!$R$353-Sheep!$N$250                                )&gt;(KK$33-KL$33),(KK$33-Sheep!$R$353-Sheep!$N$250                                )&lt;=0),"WeanAlt2","")
&amp;IFERROR(IF(AND((KK$33-KK41                                                                                     )&gt;(KK$33-KL$33),(KK$33-KK41                                                                                     )&lt;=0),"Join-"    &amp;KK40,""),"")
&amp;IFERROR(IF(AND((KK$33-KK41-INDEX(Sheep!$V$358:$V$365,KK40,1))&gt;(KK$33-KL$33),(KK$33-KK41-INDEX(Sheep!$V$358:$V$365,KK40,1))&lt;=0),"Scan-"  &amp;KK40,""),"")
&amp;IFERROR(IF(AND((KK$33-KK41-150                                                                            )&gt;(KK$33-KL$33),(KK$33-KK41-150                                                                             )&lt;=0),"Birth-" &amp;KK40,""),"")
&amp;IFERROR(IF(AND((KK$33-KK41-150-Sheep!$R$351                                           )&gt;(KK$33-KL$33),(KK$33-KK41-150-Sheep!$R$351                                            )&lt;=0),"Wean-"&amp;KK40,""),"")
&amp;IFERROR(IF(AND((KK$33-KK41-150-Sheep!$R$352                                           )&gt;(KK$33-KL$33),(KK$33-KK41-150-Sheep!$R$352                                            )&lt;=0),"Alt1-"   &amp;KK40,""),"")
&amp;IFERROR(IF(AND((KK$33-KK41-150-Sheep!$R$353                                           )&gt;(KK$33-KL$33),(KK$33-KK41-150-Sheep!$R$353                                            )&lt;=0),"Alt2-"   &amp;KK40,""),"")</f>
        <v/>
      </c>
      <c r="KL42" s="274" t="str">
        <f xml:space="preserve">                    IF(AND((KL$33                                  -Sheep!$N$250                               )&gt;(KL$33-KM$33),(KL$33                                  -Sheep!$N$250                                )&lt;=0),"Born","")
&amp;                   IF(AND((KL$33-Sheep!$R$351-Sheep!$N$250                                )&gt;(KL$33-KM$33),(KL$33-Sheep!$R$351-Sheep!$N$250                                )&lt;=0),"WeanStd","")
&amp;                   IF(AND((KL$33-Sheep!$R$352-Sheep!$N$250                                )&gt;(KL$33-KM$33),(KL$33-Sheep!$R$352-Sheep!$N$250                                )&lt;=0),"WeanAlt1","")
&amp;                   IF(AND((KL$33-Sheep!$R$353-Sheep!$N$250                                )&gt;(KL$33-KM$33),(KL$33-Sheep!$R$353-Sheep!$N$250                                )&lt;=0),"WeanAlt2","")
&amp;IFERROR(IF(AND((KL$33-KL41                                                                                     )&gt;(KL$33-KM$33),(KL$33-KL41                                                                                     )&lt;=0),"Join-"    &amp;KL40,""),"")
&amp;IFERROR(IF(AND((KL$33-KL41-INDEX(Sheep!$V$358:$V$365,KL40,1))&gt;(KL$33-KM$33),(KL$33-KL41-INDEX(Sheep!$V$358:$V$365,KL40,1))&lt;=0),"Scan-"  &amp;KL40,""),"")
&amp;IFERROR(IF(AND((KL$33-KL41-150                                                                            )&gt;(KL$33-KM$33),(KL$33-KL41-150                                                                             )&lt;=0),"Birth-" &amp;KL40,""),"")
&amp;IFERROR(IF(AND((KL$33-KL41-150-Sheep!$R$351                                           )&gt;(KL$33-KM$33),(KL$33-KL41-150-Sheep!$R$351                                            )&lt;=0),"Wean-"&amp;KL40,""),"")
&amp;IFERROR(IF(AND((KL$33-KL41-150-Sheep!$R$352                                           )&gt;(KL$33-KM$33),(KL$33-KL41-150-Sheep!$R$352                                            )&lt;=0),"Alt1-"   &amp;KL40,""),"")
&amp;IFERROR(IF(AND((KL$33-KL41-150-Sheep!$R$353                                           )&gt;(KL$33-KM$33),(KL$33-KL41-150-Sheep!$R$353                                            )&lt;=0),"Alt2-"   &amp;KL40,""),"")</f>
        <v/>
      </c>
      <c r="KM42" s="274" t="str">
        <f xml:space="preserve">                    IF(AND((KM$33                                  -Sheep!$N$250                               )&gt;(KM$33-KN$33),(KM$33                                  -Sheep!$N$250                                )&lt;=0),"Born","")
&amp;                   IF(AND((KM$33-Sheep!$R$351-Sheep!$N$250                                )&gt;(KM$33-KN$33),(KM$33-Sheep!$R$351-Sheep!$N$250                                )&lt;=0),"WeanStd","")
&amp;                   IF(AND((KM$33-Sheep!$R$352-Sheep!$N$250                                )&gt;(KM$33-KN$33),(KM$33-Sheep!$R$352-Sheep!$N$250                                )&lt;=0),"WeanAlt1","")
&amp;                   IF(AND((KM$33-Sheep!$R$353-Sheep!$N$250                                )&gt;(KM$33-KN$33),(KM$33-Sheep!$R$353-Sheep!$N$250                                )&lt;=0),"WeanAlt2","")
&amp;IFERROR(IF(AND((KM$33-KM41                                                                                     )&gt;(KM$33-KN$33),(KM$33-KM41                                                                                     )&lt;=0),"Join-"    &amp;KM40,""),"")
&amp;IFERROR(IF(AND((KM$33-KM41-INDEX(Sheep!$V$358:$V$365,KM40,1))&gt;(KM$33-KN$33),(KM$33-KM41-INDEX(Sheep!$V$358:$V$365,KM40,1))&lt;=0),"Scan-"  &amp;KM40,""),"")
&amp;IFERROR(IF(AND((KM$33-KM41-150                                                                            )&gt;(KM$33-KN$33),(KM$33-KM41-150                                                                             )&lt;=0),"Birth-" &amp;KM40,""),"")
&amp;IFERROR(IF(AND((KM$33-KM41-150-Sheep!$R$351                                           )&gt;(KM$33-KN$33),(KM$33-KM41-150-Sheep!$R$351                                            )&lt;=0),"Wean-"&amp;KM40,""),"")
&amp;IFERROR(IF(AND((KM$33-KM41-150-Sheep!$R$352                                           )&gt;(KM$33-KN$33),(KM$33-KM41-150-Sheep!$R$352                                            )&lt;=0),"Alt1-"   &amp;KM40,""),"")
&amp;IFERROR(IF(AND((KM$33-KM41-150-Sheep!$R$353                                           )&gt;(KM$33-KN$33),(KM$33-KM41-150-Sheep!$R$353                                            )&lt;=0),"Alt2-"   &amp;KM40,""),"")</f>
        <v/>
      </c>
      <c r="KN42" s="274" t="str">
        <f xml:space="preserve">                    IF(AND((KN$33                                  -Sheep!$N$250                               )&gt;(KN$33-KO$33),(KN$33                                  -Sheep!$N$250                                )&lt;=0),"Born","")
&amp;                   IF(AND((KN$33-Sheep!$R$351-Sheep!$N$250                                )&gt;(KN$33-KO$33),(KN$33-Sheep!$R$351-Sheep!$N$250                                )&lt;=0),"WeanStd","")
&amp;                   IF(AND((KN$33-Sheep!$R$352-Sheep!$N$250                                )&gt;(KN$33-KO$33),(KN$33-Sheep!$R$352-Sheep!$N$250                                )&lt;=0),"WeanAlt1","")
&amp;                   IF(AND((KN$33-Sheep!$R$353-Sheep!$N$250                                )&gt;(KN$33-KO$33),(KN$33-Sheep!$R$353-Sheep!$N$250                                )&lt;=0),"WeanAlt2","")
&amp;IFERROR(IF(AND((KN$33-KN41                                                                                     )&gt;(KN$33-KO$33),(KN$33-KN41                                                                                     )&lt;=0),"Join-"    &amp;KN40,""),"")
&amp;IFERROR(IF(AND((KN$33-KN41-INDEX(Sheep!$V$358:$V$365,KN40,1))&gt;(KN$33-KO$33),(KN$33-KN41-INDEX(Sheep!$V$358:$V$365,KN40,1))&lt;=0),"Scan-"  &amp;KN40,""),"")
&amp;IFERROR(IF(AND((KN$33-KN41-150                                                                            )&gt;(KN$33-KO$33),(KN$33-KN41-150                                                                             )&lt;=0),"Birth-" &amp;KN40,""),"")
&amp;IFERROR(IF(AND((KN$33-KN41-150-Sheep!$R$351                                           )&gt;(KN$33-KO$33),(KN$33-KN41-150-Sheep!$R$351                                            )&lt;=0),"Wean-"&amp;KN40,""),"")
&amp;IFERROR(IF(AND((KN$33-KN41-150-Sheep!$R$352                                           )&gt;(KN$33-KO$33),(KN$33-KN41-150-Sheep!$R$352                                            )&lt;=0),"Alt1-"   &amp;KN40,""),"")
&amp;IFERROR(IF(AND((KN$33-KN41-150-Sheep!$R$353                                           )&gt;(KN$33-KO$33),(KN$33-KN41-150-Sheep!$R$353                                            )&lt;=0),"Alt2-"   &amp;KN40,""),"")</f>
        <v>Birth-5</v>
      </c>
      <c r="KO42" s="274" t="str">
        <f xml:space="preserve">                    IF(AND((KO$33                                  -Sheep!$N$250                               )&gt;(KO$33-KP$33),(KO$33                                  -Sheep!$N$250                                )&lt;=0),"Born","")
&amp;                   IF(AND((KO$33-Sheep!$R$351-Sheep!$N$250                                )&gt;(KO$33-KP$33),(KO$33-Sheep!$R$351-Sheep!$N$250                                )&lt;=0),"WeanStd","")
&amp;                   IF(AND((KO$33-Sheep!$R$352-Sheep!$N$250                                )&gt;(KO$33-KP$33),(KO$33-Sheep!$R$352-Sheep!$N$250                                )&lt;=0),"WeanAlt1","")
&amp;                   IF(AND((KO$33-Sheep!$R$353-Sheep!$N$250                                )&gt;(KO$33-KP$33),(KO$33-Sheep!$R$353-Sheep!$N$250                                )&lt;=0),"WeanAlt2","")
&amp;IFERROR(IF(AND((KO$33-KO41                                                                                     )&gt;(KO$33-KP$33),(KO$33-KO41                                                                                     )&lt;=0),"Join-"    &amp;KO40,""),"")
&amp;IFERROR(IF(AND((KO$33-KO41-INDEX(Sheep!$V$358:$V$365,KO40,1))&gt;(KO$33-KP$33),(KO$33-KO41-INDEX(Sheep!$V$358:$V$365,KO40,1))&lt;=0),"Scan-"  &amp;KO40,""),"")
&amp;IFERROR(IF(AND((KO$33-KO41-150                                                                            )&gt;(KO$33-KP$33),(KO$33-KO41-150                                                                             )&lt;=0),"Birth-" &amp;KO40,""),"")
&amp;IFERROR(IF(AND((KO$33-KO41-150-Sheep!$R$351                                           )&gt;(KO$33-KP$33),(KO$33-KO41-150-Sheep!$R$351                                            )&lt;=0),"Wean-"&amp;KO40,""),"")
&amp;IFERROR(IF(AND((KO$33-KO41-150-Sheep!$R$352                                           )&gt;(KO$33-KP$33),(KO$33-KO41-150-Sheep!$R$352                                            )&lt;=0),"Alt1-"   &amp;KO40,""),"")
&amp;IFERROR(IF(AND((KO$33-KO41-150-Sheep!$R$353                                           )&gt;(KO$33-KP$33),(KO$33-KO41-150-Sheep!$R$353                                            )&lt;=0),"Alt2-"   &amp;KO40,""),"")</f>
        <v/>
      </c>
      <c r="KP42" s="274" t="str">
        <f xml:space="preserve">                    IF(AND((KP$33                                  -Sheep!$N$250                               )&gt;(KP$33-KQ$33),(KP$33                                  -Sheep!$N$250                                )&lt;=0),"Born","")
&amp;                   IF(AND((KP$33-Sheep!$R$351-Sheep!$N$250                                )&gt;(KP$33-KQ$33),(KP$33-Sheep!$R$351-Sheep!$N$250                                )&lt;=0),"WeanStd","")
&amp;                   IF(AND((KP$33-Sheep!$R$352-Sheep!$N$250                                )&gt;(KP$33-KQ$33),(KP$33-Sheep!$R$352-Sheep!$N$250                                )&lt;=0),"WeanAlt1","")
&amp;                   IF(AND((KP$33-Sheep!$R$353-Sheep!$N$250                                )&gt;(KP$33-KQ$33),(KP$33-Sheep!$R$353-Sheep!$N$250                                )&lt;=0),"WeanAlt2","")
&amp;IFERROR(IF(AND((KP$33-KP41                                                                                     )&gt;(KP$33-KQ$33),(KP$33-KP41                                                                                     )&lt;=0),"Join-"    &amp;KP40,""),"")
&amp;IFERROR(IF(AND((KP$33-KP41-INDEX(Sheep!$V$358:$V$365,KP40,1))&gt;(KP$33-KQ$33),(KP$33-KP41-INDEX(Sheep!$V$358:$V$365,KP40,1))&lt;=0),"Scan-"  &amp;KP40,""),"")
&amp;IFERROR(IF(AND((KP$33-KP41-150                                                                            )&gt;(KP$33-KQ$33),(KP$33-KP41-150                                                                             )&lt;=0),"Birth-" &amp;KP40,""),"")
&amp;IFERROR(IF(AND((KP$33-KP41-150-Sheep!$R$351                                           )&gt;(KP$33-KQ$33),(KP$33-KP41-150-Sheep!$R$351                                            )&lt;=0),"Wean-"&amp;KP40,""),"")
&amp;IFERROR(IF(AND((KP$33-KP41-150-Sheep!$R$352                                           )&gt;(KP$33-KQ$33),(KP$33-KP41-150-Sheep!$R$352                                            )&lt;=0),"Alt1-"   &amp;KP40,""),"")
&amp;IFERROR(IF(AND((KP$33-KP41-150-Sheep!$R$353                                           )&gt;(KP$33-KQ$33),(KP$33-KP41-150-Sheep!$R$353                                            )&lt;=0),"Alt2-"   &amp;KP40,""),"")</f>
        <v/>
      </c>
      <c r="KQ42" s="274" t="str">
        <f xml:space="preserve">                    IF(AND((KQ$33                                  -Sheep!$N$250                               )&gt;(KQ$33-KR$33),(KQ$33                                  -Sheep!$N$250                                )&lt;=0),"Born","")
&amp;                   IF(AND((KQ$33-Sheep!$R$351-Sheep!$N$250                                )&gt;(KQ$33-KR$33),(KQ$33-Sheep!$R$351-Sheep!$N$250                                )&lt;=0),"WeanStd","")
&amp;                   IF(AND((KQ$33-Sheep!$R$352-Sheep!$N$250                                )&gt;(KQ$33-KR$33),(KQ$33-Sheep!$R$352-Sheep!$N$250                                )&lt;=0),"WeanAlt1","")
&amp;                   IF(AND((KQ$33-Sheep!$R$353-Sheep!$N$250                                )&gt;(KQ$33-KR$33),(KQ$33-Sheep!$R$353-Sheep!$N$250                                )&lt;=0),"WeanAlt2","")
&amp;IFERROR(IF(AND((KQ$33-KQ41                                                                                     )&gt;(KQ$33-KR$33),(KQ$33-KQ41                                                                                     )&lt;=0),"Join-"    &amp;KQ40,""),"")
&amp;IFERROR(IF(AND((KQ$33-KQ41-INDEX(Sheep!$V$358:$V$365,KQ40,1))&gt;(KQ$33-KR$33),(KQ$33-KQ41-INDEX(Sheep!$V$358:$V$365,KQ40,1))&lt;=0),"Scan-"  &amp;KQ40,""),"")
&amp;IFERROR(IF(AND((KQ$33-KQ41-150                                                                            )&gt;(KQ$33-KR$33),(KQ$33-KQ41-150                                                                             )&lt;=0),"Birth-" &amp;KQ40,""),"")
&amp;IFERROR(IF(AND((KQ$33-KQ41-150-Sheep!$R$351                                           )&gt;(KQ$33-KR$33),(KQ$33-KQ41-150-Sheep!$R$351                                            )&lt;=0),"Wean-"&amp;KQ40,""),"")
&amp;IFERROR(IF(AND((KQ$33-KQ41-150-Sheep!$R$352                                           )&gt;(KQ$33-KR$33),(KQ$33-KQ41-150-Sheep!$R$352                                            )&lt;=0),"Alt1-"   &amp;KQ40,""),"")
&amp;IFERROR(IF(AND((KQ$33-KQ41-150-Sheep!$R$353                                           )&gt;(KQ$33-KR$33),(KQ$33-KQ41-150-Sheep!$R$353                                            )&lt;=0),"Alt2-"   &amp;KQ40,""),"")</f>
        <v/>
      </c>
      <c r="KR42" s="274" t="str">
        <f xml:space="preserve">                    IF(AND((KR$33                                  -Sheep!$N$250                               )&gt;(KR$33-KS$33),(KR$33                                  -Sheep!$N$250                                )&lt;=0),"Born","")
&amp;                   IF(AND((KR$33-Sheep!$R$351-Sheep!$N$250                                )&gt;(KR$33-KS$33),(KR$33-Sheep!$R$351-Sheep!$N$250                                )&lt;=0),"WeanStd","")
&amp;                   IF(AND((KR$33-Sheep!$R$352-Sheep!$N$250                                )&gt;(KR$33-KS$33),(KR$33-Sheep!$R$352-Sheep!$N$250                                )&lt;=0),"WeanAlt1","")
&amp;                   IF(AND((KR$33-Sheep!$R$353-Sheep!$N$250                                )&gt;(KR$33-KS$33),(KR$33-Sheep!$R$353-Sheep!$N$250                                )&lt;=0),"WeanAlt2","")
&amp;IFERROR(IF(AND((KR$33-KR41                                                                                     )&gt;(KR$33-KS$33),(KR$33-KR41                                                                                     )&lt;=0),"Join-"    &amp;KR40,""),"")
&amp;IFERROR(IF(AND((KR$33-KR41-INDEX(Sheep!$V$358:$V$365,KR40,1))&gt;(KR$33-KS$33),(KR$33-KR41-INDEX(Sheep!$V$358:$V$365,KR40,1))&lt;=0),"Scan-"  &amp;KR40,""),"")
&amp;IFERROR(IF(AND((KR$33-KR41-150                                                                            )&gt;(KR$33-KS$33),(KR$33-KR41-150                                                                             )&lt;=0),"Birth-" &amp;KR40,""),"")
&amp;IFERROR(IF(AND((KR$33-KR41-150-Sheep!$R$351                                           )&gt;(KR$33-KS$33),(KR$33-KR41-150-Sheep!$R$351                                            )&lt;=0),"Wean-"&amp;KR40,""),"")
&amp;IFERROR(IF(AND((KR$33-KR41-150-Sheep!$R$352                                           )&gt;(KR$33-KS$33),(KR$33-KR41-150-Sheep!$R$352                                            )&lt;=0),"Alt1-"   &amp;KR40,""),"")
&amp;IFERROR(IF(AND((KR$33-KR41-150-Sheep!$R$353                                           )&gt;(KR$33-KS$33),(KR$33-KR41-150-Sheep!$R$353                                            )&lt;=0),"Alt2-"   &amp;KR40,""),"")</f>
        <v/>
      </c>
      <c r="KS42" s="274" t="str">
        <f xml:space="preserve">                    IF(AND((KS$33                                  -Sheep!$N$250                               )&gt;(KS$33-KT$33),(KS$33                                  -Sheep!$N$250                                )&lt;=0),"Born","")
&amp;                   IF(AND((KS$33-Sheep!$R$351-Sheep!$N$250                                )&gt;(KS$33-KT$33),(KS$33-Sheep!$R$351-Sheep!$N$250                                )&lt;=0),"WeanStd","")
&amp;                   IF(AND((KS$33-Sheep!$R$352-Sheep!$N$250                                )&gt;(KS$33-KT$33),(KS$33-Sheep!$R$352-Sheep!$N$250                                )&lt;=0),"WeanAlt1","")
&amp;                   IF(AND((KS$33-Sheep!$R$353-Sheep!$N$250                                )&gt;(KS$33-KT$33),(KS$33-Sheep!$R$353-Sheep!$N$250                                )&lt;=0),"WeanAlt2","")
&amp;IFERROR(IF(AND((KS$33-KS41                                                                                     )&gt;(KS$33-KT$33),(KS$33-KS41                                                                                     )&lt;=0),"Join-"    &amp;KS40,""),"")
&amp;IFERROR(IF(AND((KS$33-KS41-INDEX(Sheep!$V$358:$V$365,KS40,1))&gt;(KS$33-KT$33),(KS$33-KS41-INDEX(Sheep!$V$358:$V$365,KS40,1))&lt;=0),"Scan-"  &amp;KS40,""),"")
&amp;IFERROR(IF(AND((KS$33-KS41-150                                                                            )&gt;(KS$33-KT$33),(KS$33-KS41-150                                                                             )&lt;=0),"Birth-" &amp;KS40,""),"")
&amp;IFERROR(IF(AND((KS$33-KS41-150-Sheep!$R$351                                           )&gt;(KS$33-KT$33),(KS$33-KS41-150-Sheep!$R$351                                            )&lt;=0),"Wean-"&amp;KS40,""),"")
&amp;IFERROR(IF(AND((KS$33-KS41-150-Sheep!$R$352                                           )&gt;(KS$33-KT$33),(KS$33-KS41-150-Sheep!$R$352                                            )&lt;=0),"Alt1-"   &amp;KS40,""),"")
&amp;IFERROR(IF(AND((KS$33-KS41-150-Sheep!$R$353                                           )&gt;(KS$33-KT$33),(KS$33-KS41-150-Sheep!$R$353                                            )&lt;=0),"Alt2-"   &amp;KS40,""),"")</f>
        <v/>
      </c>
      <c r="KT42" s="274" t="str">
        <f xml:space="preserve">                    IF(AND((KT$33                                  -Sheep!$N$250                               )&gt;(KT$33-KU$33),(KT$33                                  -Sheep!$N$250                                )&lt;=0),"Born","")
&amp;                   IF(AND((KT$33-Sheep!$R$351-Sheep!$N$250                                )&gt;(KT$33-KU$33),(KT$33-Sheep!$R$351-Sheep!$N$250                                )&lt;=0),"WeanStd","")
&amp;                   IF(AND((KT$33-Sheep!$R$352-Sheep!$N$250                                )&gt;(KT$33-KU$33),(KT$33-Sheep!$R$352-Sheep!$N$250                                )&lt;=0),"WeanAlt1","")
&amp;                   IF(AND((KT$33-Sheep!$R$353-Sheep!$N$250                                )&gt;(KT$33-KU$33),(KT$33-Sheep!$R$353-Sheep!$N$250                                )&lt;=0),"WeanAlt2","")
&amp;IFERROR(IF(AND((KT$33-KT41                                                                                     )&gt;(KT$33-KU$33),(KT$33-KT41                                                                                     )&lt;=0),"Join-"    &amp;KT40,""),"")
&amp;IFERROR(IF(AND((KT$33-KT41-INDEX(Sheep!$V$358:$V$365,KT40,1))&gt;(KT$33-KU$33),(KT$33-KT41-INDEX(Sheep!$V$358:$V$365,KT40,1))&lt;=0),"Scan-"  &amp;KT40,""),"")
&amp;IFERROR(IF(AND((KT$33-KT41-150                                                                            )&gt;(KT$33-KU$33),(KT$33-KT41-150                                                                             )&lt;=0),"Birth-" &amp;KT40,""),"")
&amp;IFERROR(IF(AND((KT$33-KT41-150-Sheep!$R$351                                           )&gt;(KT$33-KU$33),(KT$33-KT41-150-Sheep!$R$351                                            )&lt;=0),"Wean-"&amp;KT40,""),"")
&amp;IFERROR(IF(AND((KT$33-KT41-150-Sheep!$R$352                                           )&gt;(KT$33-KU$33),(KT$33-KT41-150-Sheep!$R$352                                            )&lt;=0),"Alt1-"   &amp;KT40,""),"")
&amp;IFERROR(IF(AND((KT$33-KT41-150-Sheep!$R$353                                           )&gt;(KT$33-KU$33),(KT$33-KT41-150-Sheep!$R$353                                            )&lt;=0),"Alt2-"   &amp;KT40,""),"")</f>
        <v/>
      </c>
      <c r="KU42" s="274" t="str">
        <f xml:space="preserve">                    IF(AND((KU$33                                  -Sheep!$N$250                               )&gt;(KU$33-KV$33),(KU$33                                  -Sheep!$N$250                                )&lt;=0),"Born","")
&amp;                   IF(AND((KU$33-Sheep!$R$351-Sheep!$N$250                                )&gt;(KU$33-KV$33),(KU$33-Sheep!$R$351-Sheep!$N$250                                )&lt;=0),"WeanStd","")
&amp;                   IF(AND((KU$33-Sheep!$R$352-Sheep!$N$250                                )&gt;(KU$33-KV$33),(KU$33-Sheep!$R$352-Sheep!$N$250                                )&lt;=0),"WeanAlt1","")
&amp;                   IF(AND((KU$33-Sheep!$R$353-Sheep!$N$250                                )&gt;(KU$33-KV$33),(KU$33-Sheep!$R$353-Sheep!$N$250                                )&lt;=0),"WeanAlt2","")
&amp;IFERROR(IF(AND((KU$33-KU41                                                                                     )&gt;(KU$33-KV$33),(KU$33-KU41                                                                                     )&lt;=0),"Join-"    &amp;KU40,""),"")
&amp;IFERROR(IF(AND((KU$33-KU41-INDEX(Sheep!$V$358:$V$365,KU40,1))&gt;(KU$33-KV$33),(KU$33-KU41-INDEX(Sheep!$V$358:$V$365,KU40,1))&lt;=0),"Scan-"  &amp;KU40,""),"")
&amp;IFERROR(IF(AND((KU$33-KU41-150                                                                            )&gt;(KU$33-KV$33),(KU$33-KU41-150                                                                             )&lt;=0),"Birth-" &amp;KU40,""),"")
&amp;IFERROR(IF(AND((KU$33-KU41-150-Sheep!$R$351                                           )&gt;(KU$33-KV$33),(KU$33-KU41-150-Sheep!$R$351                                            )&lt;=0),"Wean-"&amp;KU40,""),"")
&amp;IFERROR(IF(AND((KU$33-KU41-150-Sheep!$R$352                                           )&gt;(KU$33-KV$33),(KU$33-KU41-150-Sheep!$R$352                                            )&lt;=0),"Alt1-"   &amp;KU40,""),"")
&amp;IFERROR(IF(AND((KU$33-KU41-150-Sheep!$R$353                                           )&gt;(KU$33-KV$33),(KU$33-KU41-150-Sheep!$R$353                                            )&lt;=0),"Alt2-"   &amp;KU40,""),"")</f>
        <v/>
      </c>
      <c r="KV42" s="274" t="str">
        <f xml:space="preserve">                    IF(AND((KV$33                                  -Sheep!$N$250                               )&gt;(KV$33-KW$33),(KV$33                                  -Sheep!$N$250                                )&lt;=0),"Born","")
&amp;                   IF(AND((KV$33-Sheep!$R$351-Sheep!$N$250                                )&gt;(KV$33-KW$33),(KV$33-Sheep!$R$351-Sheep!$N$250                                )&lt;=0),"WeanStd","")
&amp;                   IF(AND((KV$33-Sheep!$R$352-Sheep!$N$250                                )&gt;(KV$33-KW$33),(KV$33-Sheep!$R$352-Sheep!$N$250                                )&lt;=0),"WeanAlt1","")
&amp;                   IF(AND((KV$33-Sheep!$R$353-Sheep!$N$250                                )&gt;(KV$33-KW$33),(KV$33-Sheep!$R$353-Sheep!$N$250                                )&lt;=0),"WeanAlt2","")
&amp;IFERROR(IF(AND((KV$33-KV41                                                                                     )&gt;(KV$33-KW$33),(KV$33-KV41                                                                                     )&lt;=0),"Join-"    &amp;KV40,""),"")
&amp;IFERROR(IF(AND((KV$33-KV41-INDEX(Sheep!$V$358:$V$365,KV40,1))&gt;(KV$33-KW$33),(KV$33-KV41-INDEX(Sheep!$V$358:$V$365,KV40,1))&lt;=0),"Scan-"  &amp;KV40,""),"")
&amp;IFERROR(IF(AND((KV$33-KV41-150                                                                            )&gt;(KV$33-KW$33),(KV$33-KV41-150                                                                             )&lt;=0),"Birth-" &amp;KV40,""),"")
&amp;IFERROR(IF(AND((KV$33-KV41-150-Sheep!$R$351                                           )&gt;(KV$33-KW$33),(KV$33-KV41-150-Sheep!$R$351                                            )&lt;=0),"Wean-"&amp;KV40,""),"")
&amp;IFERROR(IF(AND((KV$33-KV41-150-Sheep!$R$352                                           )&gt;(KV$33-KW$33),(KV$33-KV41-150-Sheep!$R$352                                            )&lt;=0),"Alt1-"   &amp;KV40,""),"")
&amp;IFERROR(IF(AND((KV$33-KV41-150-Sheep!$R$353                                           )&gt;(KV$33-KW$33),(KV$33-KV41-150-Sheep!$R$353                                            )&lt;=0),"Alt2-"   &amp;KV40,""),"")</f>
        <v/>
      </c>
      <c r="KW42" s="274" t="str">
        <f xml:space="preserve">                    IF(AND((KW$33                                  -Sheep!$N$250                               )&gt;(KW$33-KX$33),(KW$33                                  -Sheep!$N$250                                )&lt;=0),"Born","")
&amp;                   IF(AND((KW$33-Sheep!$R$351-Sheep!$N$250                                )&gt;(KW$33-KX$33),(KW$33-Sheep!$R$351-Sheep!$N$250                                )&lt;=0),"WeanStd","")
&amp;                   IF(AND((KW$33-Sheep!$R$352-Sheep!$N$250                                )&gt;(KW$33-KX$33),(KW$33-Sheep!$R$352-Sheep!$N$250                                )&lt;=0),"WeanAlt1","")
&amp;                   IF(AND((KW$33-Sheep!$R$353-Sheep!$N$250                                )&gt;(KW$33-KX$33),(KW$33-Sheep!$R$353-Sheep!$N$250                                )&lt;=0),"WeanAlt2","")
&amp;IFERROR(IF(AND((KW$33-KW41                                                                                     )&gt;(KW$33-KX$33),(KW$33-KW41                                                                                     )&lt;=0),"Join-"    &amp;KW40,""),"")
&amp;IFERROR(IF(AND((KW$33-KW41-INDEX(Sheep!$V$358:$V$365,KW40,1))&gt;(KW$33-KX$33),(KW$33-KW41-INDEX(Sheep!$V$358:$V$365,KW40,1))&lt;=0),"Scan-"  &amp;KW40,""),"")
&amp;IFERROR(IF(AND((KW$33-KW41-150                                                                            )&gt;(KW$33-KX$33),(KW$33-KW41-150                                                                             )&lt;=0),"Birth-" &amp;KW40,""),"")
&amp;IFERROR(IF(AND((KW$33-KW41-150-Sheep!$R$351                                           )&gt;(KW$33-KX$33),(KW$33-KW41-150-Sheep!$R$351                                            )&lt;=0),"Wean-"&amp;KW40,""),"")
&amp;IFERROR(IF(AND((KW$33-KW41-150-Sheep!$R$352                                           )&gt;(KW$33-KX$33),(KW$33-KW41-150-Sheep!$R$352                                            )&lt;=0),"Alt1-"   &amp;KW40,""),"")
&amp;IFERROR(IF(AND((KW$33-KW41-150-Sheep!$R$353                                           )&gt;(KW$33-KX$33),(KW$33-KW41-150-Sheep!$R$353                                            )&lt;=0),"Alt2-"   &amp;KW40,""),"")</f>
        <v/>
      </c>
      <c r="KX42" s="274" t="str">
        <f xml:space="preserve">                    IF(AND((KX$33                                  -Sheep!$N$250                               )&gt;(KX$33-KY$33),(KX$33                                  -Sheep!$N$250                                )&lt;=0),"Born","")
&amp;                   IF(AND((KX$33-Sheep!$R$351-Sheep!$N$250                                )&gt;(KX$33-KY$33),(KX$33-Sheep!$R$351-Sheep!$N$250                                )&lt;=0),"WeanStd","")
&amp;                   IF(AND((KX$33-Sheep!$R$352-Sheep!$N$250                                )&gt;(KX$33-KY$33),(KX$33-Sheep!$R$352-Sheep!$N$250                                )&lt;=0),"WeanAlt1","")
&amp;                   IF(AND((KX$33-Sheep!$R$353-Sheep!$N$250                                )&gt;(KX$33-KY$33),(KX$33-Sheep!$R$353-Sheep!$N$250                                )&lt;=0),"WeanAlt2","")
&amp;IFERROR(IF(AND((KX$33-KX41                                                                                     )&gt;(KX$33-KY$33),(KX$33-KX41                                                                                     )&lt;=0),"Join-"    &amp;KX40,""),"")
&amp;IFERROR(IF(AND((KX$33-KX41-INDEX(Sheep!$V$358:$V$365,KX40,1))&gt;(KX$33-KY$33),(KX$33-KX41-INDEX(Sheep!$V$358:$V$365,KX40,1))&lt;=0),"Scan-"  &amp;KX40,""),"")
&amp;IFERROR(IF(AND((KX$33-KX41-150                                                                            )&gt;(KX$33-KY$33),(KX$33-KX41-150                                                                             )&lt;=0),"Birth-" &amp;KX40,""),"")
&amp;IFERROR(IF(AND((KX$33-KX41-150-Sheep!$R$351                                           )&gt;(KX$33-KY$33),(KX$33-KX41-150-Sheep!$R$351                                            )&lt;=0),"Wean-"&amp;KX40,""),"")
&amp;IFERROR(IF(AND((KX$33-KX41-150-Sheep!$R$352                                           )&gt;(KX$33-KY$33),(KX$33-KX41-150-Sheep!$R$352                                            )&lt;=0),"Alt1-"   &amp;KX40,""),"")
&amp;IFERROR(IF(AND((KX$33-KX41-150-Sheep!$R$353                                           )&gt;(KX$33-KY$33),(KX$33-KX41-150-Sheep!$R$353                                            )&lt;=0),"Alt2-"   &amp;KX40,""),"")</f>
        <v/>
      </c>
      <c r="KY42" s="274" t="str">
        <f xml:space="preserve">                    IF(AND((KY$33                                  -Sheep!$N$250                               )&gt;(KY$33-KZ$33),(KY$33                                  -Sheep!$N$250                                )&lt;=0),"Born","")
&amp;                   IF(AND((KY$33-Sheep!$R$351-Sheep!$N$250                                )&gt;(KY$33-KZ$33),(KY$33-Sheep!$R$351-Sheep!$N$250                                )&lt;=0),"WeanStd","")
&amp;                   IF(AND((KY$33-Sheep!$R$352-Sheep!$N$250                                )&gt;(KY$33-KZ$33),(KY$33-Sheep!$R$352-Sheep!$N$250                                )&lt;=0),"WeanAlt1","")
&amp;                   IF(AND((KY$33-Sheep!$R$353-Sheep!$N$250                                )&gt;(KY$33-KZ$33),(KY$33-Sheep!$R$353-Sheep!$N$250                                )&lt;=0),"WeanAlt2","")
&amp;IFERROR(IF(AND((KY$33-KY41                                                                                     )&gt;(KY$33-KZ$33),(KY$33-KY41                                                                                     )&lt;=0),"Join-"    &amp;KY40,""),"")
&amp;IFERROR(IF(AND((KY$33-KY41-INDEX(Sheep!$V$358:$V$365,KY40,1))&gt;(KY$33-KZ$33),(KY$33-KY41-INDEX(Sheep!$V$358:$V$365,KY40,1))&lt;=0),"Scan-"  &amp;KY40,""),"")
&amp;IFERROR(IF(AND((KY$33-KY41-150                                                                            )&gt;(KY$33-KZ$33),(KY$33-KY41-150                                                                             )&lt;=0),"Birth-" &amp;KY40,""),"")
&amp;IFERROR(IF(AND((KY$33-KY41-150-Sheep!$R$351                                           )&gt;(KY$33-KZ$33),(KY$33-KY41-150-Sheep!$R$351                                            )&lt;=0),"Wean-"&amp;KY40,""),"")
&amp;IFERROR(IF(AND((KY$33-KY41-150-Sheep!$R$352                                           )&gt;(KY$33-KZ$33),(KY$33-KY41-150-Sheep!$R$352                                            )&lt;=0),"Alt1-"   &amp;KY40,""),"")
&amp;IFERROR(IF(AND((KY$33-KY41-150-Sheep!$R$353                                           )&gt;(KY$33-KZ$33),(KY$33-KY41-150-Sheep!$R$353                                            )&lt;=0),"Alt2-"   &amp;KY40,""),"")</f>
        <v/>
      </c>
      <c r="KZ42" s="274" t="str">
        <f xml:space="preserve">                    IF(AND((KZ$33                                  -Sheep!$N$250                               )&gt;(KZ$33-LA$33),(KZ$33                                  -Sheep!$N$250                                )&lt;=0),"Born","")
&amp;                   IF(AND((KZ$33-Sheep!$R$351-Sheep!$N$250                                )&gt;(KZ$33-LA$33),(KZ$33-Sheep!$R$351-Sheep!$N$250                                )&lt;=0),"WeanStd","")
&amp;                   IF(AND((KZ$33-Sheep!$R$352-Sheep!$N$250                                )&gt;(KZ$33-LA$33),(KZ$33-Sheep!$R$352-Sheep!$N$250                                )&lt;=0),"WeanAlt1","")
&amp;                   IF(AND((KZ$33-Sheep!$R$353-Sheep!$N$250                                )&gt;(KZ$33-LA$33),(KZ$33-Sheep!$R$353-Sheep!$N$250                                )&lt;=0),"WeanAlt2","")
&amp;IFERROR(IF(AND((KZ$33-KZ41                                                                                     )&gt;(KZ$33-LA$33),(KZ$33-KZ41                                                                                     )&lt;=0),"Join-"    &amp;KZ40,""),"")
&amp;IFERROR(IF(AND((KZ$33-KZ41-INDEX(Sheep!$V$358:$V$365,KZ40,1))&gt;(KZ$33-LA$33),(KZ$33-KZ41-INDEX(Sheep!$V$358:$V$365,KZ40,1))&lt;=0),"Scan-"  &amp;KZ40,""),"")
&amp;IFERROR(IF(AND((KZ$33-KZ41-150                                                                            )&gt;(KZ$33-LA$33),(KZ$33-KZ41-150                                                                             )&lt;=0),"Birth-" &amp;KZ40,""),"")
&amp;IFERROR(IF(AND((KZ$33-KZ41-150-Sheep!$R$351                                           )&gt;(KZ$33-LA$33),(KZ$33-KZ41-150-Sheep!$R$351                                            )&lt;=0),"Wean-"&amp;KZ40,""),"")
&amp;IFERROR(IF(AND((KZ$33-KZ41-150-Sheep!$R$352                                           )&gt;(KZ$33-LA$33),(KZ$33-KZ41-150-Sheep!$R$352                                            )&lt;=0),"Alt1-"   &amp;KZ40,""),"")
&amp;IFERROR(IF(AND((KZ$33-KZ41-150-Sheep!$R$353                                           )&gt;(KZ$33-LA$33),(KZ$33-KZ41-150-Sheep!$R$353                                            )&lt;=0),"Alt2-"   &amp;KZ40,""),"")</f>
        <v/>
      </c>
      <c r="LA42" s="274" t="str">
        <f xml:space="preserve">                    IF(AND((LA$33                                  -Sheep!$N$250                               )&gt;(LA$33-LB$33),(LA$33                                  -Sheep!$N$250                                )&lt;=0),"Born","")
&amp;                   IF(AND((LA$33-Sheep!$R$351-Sheep!$N$250                                )&gt;(LA$33-LB$33),(LA$33-Sheep!$R$351-Sheep!$N$250                                )&lt;=0),"WeanStd","")
&amp;                   IF(AND((LA$33-Sheep!$R$352-Sheep!$N$250                                )&gt;(LA$33-LB$33),(LA$33-Sheep!$R$352-Sheep!$N$250                                )&lt;=0),"WeanAlt1","")
&amp;                   IF(AND((LA$33-Sheep!$R$353-Sheep!$N$250                                )&gt;(LA$33-LB$33),(LA$33-Sheep!$R$353-Sheep!$N$250                                )&lt;=0),"WeanAlt2","")
&amp;IFERROR(IF(AND((LA$33-LA41                                                                                     )&gt;(LA$33-LB$33),(LA$33-LA41                                                                                     )&lt;=0),"Join-"    &amp;LA40,""),"")
&amp;IFERROR(IF(AND((LA$33-LA41-INDEX(Sheep!$V$358:$V$365,LA40,1))&gt;(LA$33-LB$33),(LA$33-LA41-INDEX(Sheep!$V$358:$V$365,LA40,1))&lt;=0),"Scan-"  &amp;LA40,""),"")
&amp;IFERROR(IF(AND((LA$33-LA41-150                                                                            )&gt;(LA$33-LB$33),(LA$33-LA41-150                                                                             )&lt;=0),"Birth-" &amp;LA40,""),"")
&amp;IFERROR(IF(AND((LA$33-LA41-150-Sheep!$R$351                                           )&gt;(LA$33-LB$33),(LA$33-LA41-150-Sheep!$R$351                                            )&lt;=0),"Wean-"&amp;LA40,""),"")
&amp;IFERROR(IF(AND((LA$33-LA41-150-Sheep!$R$352                                           )&gt;(LA$33-LB$33),(LA$33-LA41-150-Sheep!$R$352                                            )&lt;=0),"Alt1-"   &amp;LA40,""),"")
&amp;IFERROR(IF(AND((LA$33-LA41-150-Sheep!$R$353                                           )&gt;(LA$33-LB$33),(LA$33-LA41-150-Sheep!$R$353                                            )&lt;=0),"Alt2-"   &amp;LA40,""),"")</f>
        <v>Wean-5</v>
      </c>
      <c r="LB42" s="274" t="str">
        <f xml:space="preserve">                    IF(AND((LB$33                                  -Sheep!$N$250                               )&gt;(LB$33-LC$33),(LB$33                                  -Sheep!$N$250                                )&lt;=0),"Born","")
&amp;                   IF(AND((LB$33-Sheep!$R$351-Sheep!$N$250                                )&gt;(LB$33-LC$33),(LB$33-Sheep!$R$351-Sheep!$N$250                                )&lt;=0),"WeanStd","")
&amp;                   IF(AND((LB$33-Sheep!$R$352-Sheep!$N$250                                )&gt;(LB$33-LC$33),(LB$33-Sheep!$R$352-Sheep!$N$250                                )&lt;=0),"WeanAlt1","")
&amp;                   IF(AND((LB$33-Sheep!$R$353-Sheep!$N$250                                )&gt;(LB$33-LC$33),(LB$33-Sheep!$R$353-Sheep!$N$250                                )&lt;=0),"WeanAlt2","")
&amp;IFERROR(IF(AND((LB$33-LB41                                                                                     )&gt;(LB$33-LC$33),(LB$33-LB41                                                                                     )&lt;=0),"Join-"    &amp;LB40,""),"")
&amp;IFERROR(IF(AND((LB$33-LB41-INDEX(Sheep!$V$358:$V$365,LB40,1))&gt;(LB$33-LC$33),(LB$33-LB41-INDEX(Sheep!$V$358:$V$365,LB40,1))&lt;=0),"Scan-"  &amp;LB40,""),"")
&amp;IFERROR(IF(AND((LB$33-LB41-150                                                                            )&gt;(LB$33-LC$33),(LB$33-LB41-150                                                                             )&lt;=0),"Birth-" &amp;LB40,""),"")
&amp;IFERROR(IF(AND((LB$33-LB41-150-Sheep!$R$351                                           )&gt;(LB$33-LC$33),(LB$33-LB41-150-Sheep!$R$351                                            )&lt;=0),"Wean-"&amp;LB40,""),"")
&amp;IFERROR(IF(AND((LB$33-LB41-150-Sheep!$R$352                                           )&gt;(LB$33-LC$33),(LB$33-LB41-150-Sheep!$R$352                                            )&lt;=0),"Alt1-"   &amp;LB40,""),"")
&amp;IFERROR(IF(AND((LB$33-LB41-150-Sheep!$R$353                                           )&gt;(LB$33-LC$33),(LB$33-LB41-150-Sheep!$R$353                                            )&lt;=0),"Alt2-"   &amp;LB40,""),"")</f>
        <v/>
      </c>
      <c r="LC42" s="274" t="str">
        <f xml:space="preserve">                    IF(AND((LC$33                                  -Sheep!$N$250                               )&gt;(LC$33-LD$33),(LC$33                                  -Sheep!$N$250                                )&lt;=0),"Born","")
&amp;                   IF(AND((LC$33-Sheep!$R$351-Sheep!$N$250                                )&gt;(LC$33-LD$33),(LC$33-Sheep!$R$351-Sheep!$N$250                                )&lt;=0),"WeanStd","")
&amp;                   IF(AND((LC$33-Sheep!$R$352-Sheep!$N$250                                )&gt;(LC$33-LD$33),(LC$33-Sheep!$R$352-Sheep!$N$250                                )&lt;=0),"WeanAlt1","")
&amp;                   IF(AND((LC$33-Sheep!$R$353-Sheep!$N$250                                )&gt;(LC$33-LD$33),(LC$33-Sheep!$R$353-Sheep!$N$250                                )&lt;=0),"WeanAlt2","")
&amp;IFERROR(IF(AND((LC$33-LC41                                                                                     )&gt;(LC$33-LD$33),(LC$33-LC41                                                                                     )&lt;=0),"Join-"    &amp;LC40,""),"")
&amp;IFERROR(IF(AND((LC$33-LC41-INDEX(Sheep!$V$358:$V$365,LC40,1))&gt;(LC$33-LD$33),(LC$33-LC41-INDEX(Sheep!$V$358:$V$365,LC40,1))&lt;=0),"Scan-"  &amp;LC40,""),"")
&amp;IFERROR(IF(AND((LC$33-LC41-150                                                                            )&gt;(LC$33-LD$33),(LC$33-LC41-150                                                                             )&lt;=0),"Birth-" &amp;LC40,""),"")
&amp;IFERROR(IF(AND((LC$33-LC41-150-Sheep!$R$351                                           )&gt;(LC$33-LD$33),(LC$33-LC41-150-Sheep!$R$351                                            )&lt;=0),"Wean-"&amp;LC40,""),"")
&amp;IFERROR(IF(AND((LC$33-LC41-150-Sheep!$R$352                                           )&gt;(LC$33-LD$33),(LC$33-LC41-150-Sheep!$R$352                                            )&lt;=0),"Alt1-"   &amp;LC40,""),"")
&amp;IFERROR(IF(AND((LC$33-LC41-150-Sheep!$R$353                                           )&gt;(LC$33-LD$33),(LC$33-LC41-150-Sheep!$R$353                                            )&lt;=0),"Alt2-"   &amp;LC40,""),"")</f>
        <v/>
      </c>
      <c r="LD42" s="274" t="str">
        <f xml:space="preserve">                    IF(AND((LD$33                                  -Sheep!$N$250                               )&gt;(LD$33-LE$33),(LD$33                                  -Sheep!$N$250                                )&lt;=0),"Born","")
&amp;                   IF(AND((LD$33-Sheep!$R$351-Sheep!$N$250                                )&gt;(LD$33-LE$33),(LD$33-Sheep!$R$351-Sheep!$N$250                                )&lt;=0),"WeanStd","")
&amp;                   IF(AND((LD$33-Sheep!$R$352-Sheep!$N$250                                )&gt;(LD$33-LE$33),(LD$33-Sheep!$R$352-Sheep!$N$250                                )&lt;=0),"WeanAlt1","")
&amp;                   IF(AND((LD$33-Sheep!$R$353-Sheep!$N$250                                )&gt;(LD$33-LE$33),(LD$33-Sheep!$R$353-Sheep!$N$250                                )&lt;=0),"WeanAlt2","")
&amp;IFERROR(IF(AND((LD$33-LD41                                                                                     )&gt;(LD$33-LE$33),(LD$33-LD41                                                                                     )&lt;=0),"Join-"    &amp;LD40,""),"")
&amp;IFERROR(IF(AND((LD$33-LD41-INDEX(Sheep!$V$358:$V$365,LD40,1))&gt;(LD$33-LE$33),(LD$33-LD41-INDEX(Sheep!$V$358:$V$365,LD40,1))&lt;=0),"Scan-"  &amp;LD40,""),"")
&amp;IFERROR(IF(AND((LD$33-LD41-150                                                                            )&gt;(LD$33-LE$33),(LD$33-LD41-150                                                                             )&lt;=0),"Birth-" &amp;LD40,""),"")
&amp;IFERROR(IF(AND((LD$33-LD41-150-Sheep!$R$351                                           )&gt;(LD$33-LE$33),(LD$33-LD41-150-Sheep!$R$351                                            )&lt;=0),"Wean-"&amp;LD40,""),"")
&amp;IFERROR(IF(AND((LD$33-LD41-150-Sheep!$R$352                                           )&gt;(LD$33-LE$33),(LD$33-LD41-150-Sheep!$R$352                                            )&lt;=0),"Alt1-"   &amp;LD40,""),"")
&amp;IFERROR(IF(AND((LD$33-LD41-150-Sheep!$R$353                                           )&gt;(LD$33-LE$33),(LD$33-LD41-150-Sheep!$R$353                                            )&lt;=0),"Alt2-"   &amp;LD40,""),"")</f>
        <v/>
      </c>
      <c r="LE42" s="274" t="str">
        <f xml:space="preserve">                    IF(AND((LE$33                                  -Sheep!$N$250                               )&gt;(LE$33-LF$33),(LE$33                                  -Sheep!$N$250                                )&lt;=0),"Born","")
&amp;                   IF(AND((LE$33-Sheep!$R$351-Sheep!$N$250                                )&gt;(LE$33-LF$33),(LE$33-Sheep!$R$351-Sheep!$N$250                                )&lt;=0),"WeanStd","")
&amp;                   IF(AND((LE$33-Sheep!$R$352-Sheep!$N$250                                )&gt;(LE$33-LF$33),(LE$33-Sheep!$R$352-Sheep!$N$250                                )&lt;=0),"WeanAlt1","")
&amp;                   IF(AND((LE$33-Sheep!$R$353-Sheep!$N$250                                )&gt;(LE$33-LF$33),(LE$33-Sheep!$R$353-Sheep!$N$250                                )&lt;=0),"WeanAlt2","")
&amp;IFERROR(IF(AND((LE$33-LE41                                                                                     )&gt;(LE$33-LF$33),(LE$33-LE41                                                                                     )&lt;=0),"Join-"    &amp;LE40,""),"")
&amp;IFERROR(IF(AND((LE$33-LE41-INDEX(Sheep!$V$358:$V$365,LE40,1))&gt;(LE$33-LF$33),(LE$33-LE41-INDEX(Sheep!$V$358:$V$365,LE40,1))&lt;=0),"Scan-"  &amp;LE40,""),"")
&amp;IFERROR(IF(AND((LE$33-LE41-150                                                                            )&gt;(LE$33-LF$33),(LE$33-LE41-150                                                                             )&lt;=0),"Birth-" &amp;LE40,""),"")
&amp;IFERROR(IF(AND((LE$33-LE41-150-Sheep!$R$351                                           )&gt;(LE$33-LF$33),(LE$33-LE41-150-Sheep!$R$351                                            )&lt;=0),"Wean-"&amp;LE40,""),"")
&amp;IFERROR(IF(AND((LE$33-LE41-150-Sheep!$R$352                                           )&gt;(LE$33-LF$33),(LE$33-LE41-150-Sheep!$R$352                                            )&lt;=0),"Alt1-"   &amp;LE40,""),"")
&amp;IFERROR(IF(AND((LE$33-LE41-150-Sheep!$R$353                                           )&gt;(LE$33-LF$33),(LE$33-LE41-150-Sheep!$R$353                                            )&lt;=0),"Alt2-"   &amp;LE40,""),"")</f>
        <v>Alt1-5</v>
      </c>
      <c r="LF42" s="274" t="str">
        <f xml:space="preserve">                    IF(AND((LF$33                                  -Sheep!$N$250                               )&gt;(LF$33-LG$33),(LF$33                                  -Sheep!$N$250                                )&lt;=0),"Born","")
&amp;                   IF(AND((LF$33-Sheep!$R$351-Sheep!$N$250                                )&gt;(LF$33-LG$33),(LF$33-Sheep!$R$351-Sheep!$N$250                                )&lt;=0),"WeanStd","")
&amp;                   IF(AND((LF$33-Sheep!$R$352-Sheep!$N$250                                )&gt;(LF$33-LG$33),(LF$33-Sheep!$R$352-Sheep!$N$250                                )&lt;=0),"WeanAlt1","")
&amp;                   IF(AND((LF$33-Sheep!$R$353-Sheep!$N$250                                )&gt;(LF$33-LG$33),(LF$33-Sheep!$R$353-Sheep!$N$250                                )&lt;=0),"WeanAlt2","")
&amp;IFERROR(IF(AND((LF$33-LF41                                                                                     )&gt;(LF$33-LG$33),(LF$33-LF41                                                                                     )&lt;=0),"Join-"    &amp;LF40,""),"")
&amp;IFERROR(IF(AND((LF$33-LF41-INDEX(Sheep!$V$358:$V$365,LF40,1))&gt;(LF$33-LG$33),(LF$33-LF41-INDEX(Sheep!$V$358:$V$365,LF40,1))&lt;=0),"Scan-"  &amp;LF40,""),"")
&amp;IFERROR(IF(AND((LF$33-LF41-150                                                                            )&gt;(LF$33-LG$33),(LF$33-LF41-150                                                                             )&lt;=0),"Birth-" &amp;LF40,""),"")
&amp;IFERROR(IF(AND((LF$33-LF41-150-Sheep!$R$351                                           )&gt;(LF$33-LG$33),(LF$33-LF41-150-Sheep!$R$351                                            )&lt;=0),"Wean-"&amp;LF40,""),"")
&amp;IFERROR(IF(AND((LF$33-LF41-150-Sheep!$R$352                                           )&gt;(LF$33-LG$33),(LF$33-LF41-150-Sheep!$R$352                                            )&lt;=0),"Alt1-"   &amp;LF40,""),"")
&amp;IFERROR(IF(AND((LF$33-LF41-150-Sheep!$R$353                                           )&gt;(LF$33-LG$33),(LF$33-LF41-150-Sheep!$R$353                                            )&lt;=0),"Alt2-"   &amp;LF40,""),"")</f>
        <v/>
      </c>
      <c r="LG42" s="274" t="str">
        <f xml:space="preserve">                    IF(AND((LG$33                                  -Sheep!$N$250                               )&gt;(LG$33-LH$33),(LG$33                                  -Sheep!$N$250                                )&lt;=0),"Born","")
&amp;                   IF(AND((LG$33-Sheep!$R$351-Sheep!$N$250                                )&gt;(LG$33-LH$33),(LG$33-Sheep!$R$351-Sheep!$N$250                                )&lt;=0),"WeanStd","")
&amp;                   IF(AND((LG$33-Sheep!$R$352-Sheep!$N$250                                )&gt;(LG$33-LH$33),(LG$33-Sheep!$R$352-Sheep!$N$250                                )&lt;=0),"WeanAlt1","")
&amp;                   IF(AND((LG$33-Sheep!$R$353-Sheep!$N$250                                )&gt;(LG$33-LH$33),(LG$33-Sheep!$R$353-Sheep!$N$250                                )&lt;=0),"WeanAlt2","")
&amp;IFERROR(IF(AND((LG$33-LG41                                                                                     )&gt;(LG$33-LH$33),(LG$33-LG41                                                                                     )&lt;=0),"Join-"    &amp;LG40,""),"")
&amp;IFERROR(IF(AND((LG$33-LG41-INDEX(Sheep!$V$358:$V$365,LG40,1))&gt;(LG$33-LH$33),(LG$33-LG41-INDEX(Sheep!$V$358:$V$365,LG40,1))&lt;=0),"Scan-"  &amp;LG40,""),"")
&amp;IFERROR(IF(AND((LG$33-LG41-150                                                                            )&gt;(LG$33-LH$33),(LG$33-LG41-150                                                                             )&lt;=0),"Birth-" &amp;LG40,""),"")
&amp;IFERROR(IF(AND((LG$33-LG41-150-Sheep!$R$351                                           )&gt;(LG$33-LH$33),(LG$33-LG41-150-Sheep!$R$351                                            )&lt;=0),"Wean-"&amp;LG40,""),"")
&amp;IFERROR(IF(AND((LG$33-LG41-150-Sheep!$R$352                                           )&gt;(LG$33-LH$33),(LG$33-LG41-150-Sheep!$R$352                                            )&lt;=0),"Alt1-"   &amp;LG40,""),"")
&amp;IFERROR(IF(AND((LG$33-LG41-150-Sheep!$R$353                                           )&gt;(LG$33-LH$33),(LG$33-LG41-150-Sheep!$R$353                                            )&lt;=0),"Alt2-"   &amp;LG40,""),"")</f>
        <v/>
      </c>
      <c r="LH42" s="274" t="str">
        <f xml:space="preserve">                    IF(AND((LH$33                                  -Sheep!$N$250                               )&gt;(LH$33-LI$33),(LH$33                                  -Sheep!$N$250                                )&lt;=0),"Born","")
&amp;                   IF(AND((LH$33-Sheep!$R$351-Sheep!$N$250                                )&gt;(LH$33-LI$33),(LH$33-Sheep!$R$351-Sheep!$N$250                                )&lt;=0),"WeanStd","")
&amp;                   IF(AND((LH$33-Sheep!$R$352-Sheep!$N$250                                )&gt;(LH$33-LI$33),(LH$33-Sheep!$R$352-Sheep!$N$250                                )&lt;=0),"WeanAlt1","")
&amp;                   IF(AND((LH$33-Sheep!$R$353-Sheep!$N$250                                )&gt;(LH$33-LI$33),(LH$33-Sheep!$R$353-Sheep!$N$250                                )&lt;=0),"WeanAlt2","")
&amp;IFERROR(IF(AND((LH$33-LH41                                                                                     )&gt;(LH$33-LI$33),(LH$33-LH41                                                                                     )&lt;=0),"Join-"    &amp;LH40,""),"")
&amp;IFERROR(IF(AND((LH$33-LH41-INDEX(Sheep!$V$358:$V$365,LH40,1))&gt;(LH$33-LI$33),(LH$33-LH41-INDEX(Sheep!$V$358:$V$365,LH40,1))&lt;=0),"Scan-"  &amp;LH40,""),"")
&amp;IFERROR(IF(AND((LH$33-LH41-150                                                                            )&gt;(LH$33-LI$33),(LH$33-LH41-150                                                                             )&lt;=0),"Birth-" &amp;LH40,""),"")
&amp;IFERROR(IF(AND((LH$33-LH41-150-Sheep!$R$351                                           )&gt;(LH$33-LI$33),(LH$33-LH41-150-Sheep!$R$351                                            )&lt;=0),"Wean-"&amp;LH40,""),"")
&amp;IFERROR(IF(AND((LH$33-LH41-150-Sheep!$R$352                                           )&gt;(LH$33-LI$33),(LH$33-LH41-150-Sheep!$R$352                                            )&lt;=0),"Alt1-"   &amp;LH40,""),"")
&amp;IFERROR(IF(AND((LH$33-LH41-150-Sheep!$R$353                                           )&gt;(LH$33-LI$33),(LH$33-LH41-150-Sheep!$R$353                                            )&lt;=0),"Alt2-"   &amp;LH40,""),"")</f>
        <v/>
      </c>
      <c r="LI42" s="274" t="str">
        <f xml:space="preserve">                    IF(AND((LI$33                                  -Sheep!$N$250                               )&gt;(LI$33-LJ$33),(LI$33                                  -Sheep!$N$250                                )&lt;=0),"Born","")
&amp;                   IF(AND((LI$33-Sheep!$R$351-Sheep!$N$250                                )&gt;(LI$33-LJ$33),(LI$33-Sheep!$R$351-Sheep!$N$250                                )&lt;=0),"WeanStd","")
&amp;                   IF(AND((LI$33-Sheep!$R$352-Sheep!$N$250                                )&gt;(LI$33-LJ$33),(LI$33-Sheep!$R$352-Sheep!$N$250                                )&lt;=0),"WeanAlt1","")
&amp;                   IF(AND((LI$33-Sheep!$R$353-Sheep!$N$250                                )&gt;(LI$33-LJ$33),(LI$33-Sheep!$R$353-Sheep!$N$250                                )&lt;=0),"WeanAlt2","")
&amp;IFERROR(IF(AND((LI$33-LI41                                                                                     )&gt;(LI$33-LJ$33),(LI$33-LI41                                                                                     )&lt;=0),"Join-"    &amp;LI40,""),"")
&amp;IFERROR(IF(AND((LI$33-LI41-INDEX(Sheep!$V$358:$V$365,LI40,1))&gt;(LI$33-LJ$33),(LI$33-LI41-INDEX(Sheep!$V$358:$V$365,LI40,1))&lt;=0),"Scan-"  &amp;LI40,""),"")
&amp;IFERROR(IF(AND((LI$33-LI41-150                                                                            )&gt;(LI$33-LJ$33),(LI$33-LI41-150                                                                             )&lt;=0),"Birth-" &amp;LI40,""),"")
&amp;IFERROR(IF(AND((LI$33-LI41-150-Sheep!$R$351                                           )&gt;(LI$33-LJ$33),(LI$33-LI41-150-Sheep!$R$351                                            )&lt;=0),"Wean-"&amp;LI40,""),"")
&amp;IFERROR(IF(AND((LI$33-LI41-150-Sheep!$R$352                                           )&gt;(LI$33-LJ$33),(LI$33-LI41-150-Sheep!$R$352                                            )&lt;=0),"Alt1-"   &amp;LI40,""),"")
&amp;IFERROR(IF(AND((LI$33-LI41-150-Sheep!$R$353                                           )&gt;(LI$33-LJ$33),(LI$33-LI41-150-Sheep!$R$353                                            )&lt;=0),"Alt2-"   &amp;LI40,""),"")</f>
        <v>Alt2-5</v>
      </c>
      <c r="LJ42" s="274" t="str">
        <f xml:space="preserve">                    IF(AND((LJ$33                                  -Sheep!$N$250                               )&gt;(LJ$33-LK$33),(LJ$33                                  -Sheep!$N$250                                )&lt;=0),"Born","")
&amp;                   IF(AND((LJ$33-Sheep!$R$351-Sheep!$N$250                                )&gt;(LJ$33-LK$33),(LJ$33-Sheep!$R$351-Sheep!$N$250                                )&lt;=0),"WeanStd","")
&amp;                   IF(AND((LJ$33-Sheep!$R$352-Sheep!$N$250                                )&gt;(LJ$33-LK$33),(LJ$33-Sheep!$R$352-Sheep!$N$250                                )&lt;=0),"WeanAlt1","")
&amp;                   IF(AND((LJ$33-Sheep!$R$353-Sheep!$N$250                                )&gt;(LJ$33-LK$33),(LJ$33-Sheep!$R$353-Sheep!$N$250                                )&lt;=0),"WeanAlt2","")
&amp;IFERROR(IF(AND((LJ$33-LJ41                                                                                     )&gt;(LJ$33-LK$33),(LJ$33-LJ41                                                                                     )&lt;=0),"Join-"    &amp;LJ40,""),"")
&amp;IFERROR(IF(AND((LJ$33-LJ41-INDEX(Sheep!$V$358:$V$365,LJ40,1))&gt;(LJ$33-LK$33),(LJ$33-LJ41-INDEX(Sheep!$V$358:$V$365,LJ40,1))&lt;=0),"Scan-"  &amp;LJ40,""),"")
&amp;IFERROR(IF(AND((LJ$33-LJ41-150                                                                            )&gt;(LJ$33-LK$33),(LJ$33-LJ41-150                                                                             )&lt;=0),"Birth-" &amp;LJ40,""),"")
&amp;IFERROR(IF(AND((LJ$33-LJ41-150-Sheep!$R$351                                           )&gt;(LJ$33-LK$33),(LJ$33-LJ41-150-Sheep!$R$351                                            )&lt;=0),"Wean-"&amp;LJ40,""),"")
&amp;IFERROR(IF(AND((LJ$33-LJ41-150-Sheep!$R$352                                           )&gt;(LJ$33-LK$33),(LJ$33-LJ41-150-Sheep!$R$352                                            )&lt;=0),"Alt1-"   &amp;LJ40,""),"")
&amp;IFERROR(IF(AND((LJ$33-LJ41-150-Sheep!$R$353                                           )&gt;(LJ$33-LK$33),(LJ$33-LJ41-150-Sheep!$R$353                                            )&lt;=0),"Alt2-"   &amp;LJ40,""),"")</f>
        <v/>
      </c>
      <c r="LK42" s="274" t="str">
        <f xml:space="preserve">                    IF(AND((LK$33                                  -Sheep!$N$250                               )&gt;(LK$33-LL$33),(LK$33                                  -Sheep!$N$250                                )&lt;=0),"Born","")
&amp;                   IF(AND((LK$33-Sheep!$R$351-Sheep!$N$250                                )&gt;(LK$33-LL$33),(LK$33-Sheep!$R$351-Sheep!$N$250                                )&lt;=0),"WeanStd","")
&amp;                   IF(AND((LK$33-Sheep!$R$352-Sheep!$N$250                                )&gt;(LK$33-LL$33),(LK$33-Sheep!$R$352-Sheep!$N$250                                )&lt;=0),"WeanAlt1","")
&amp;                   IF(AND((LK$33-Sheep!$R$353-Sheep!$N$250                                )&gt;(LK$33-LL$33),(LK$33-Sheep!$R$353-Sheep!$N$250                                )&lt;=0),"WeanAlt2","")
&amp;IFERROR(IF(AND((LK$33-LK41                                                                                     )&gt;(LK$33-LL$33),(LK$33-LK41                                                                                     )&lt;=0),"Join-"    &amp;LK40,""),"")
&amp;IFERROR(IF(AND((LK$33-LK41-INDEX(Sheep!$V$358:$V$365,LK40,1))&gt;(LK$33-LL$33),(LK$33-LK41-INDEX(Sheep!$V$358:$V$365,LK40,1))&lt;=0),"Scan-"  &amp;LK40,""),"")
&amp;IFERROR(IF(AND((LK$33-LK41-150                                                                            )&gt;(LK$33-LL$33),(LK$33-LK41-150                                                                             )&lt;=0),"Birth-" &amp;LK40,""),"")
&amp;IFERROR(IF(AND((LK$33-LK41-150-Sheep!$R$351                                           )&gt;(LK$33-LL$33),(LK$33-LK41-150-Sheep!$R$351                                            )&lt;=0),"Wean-"&amp;LK40,""),"")
&amp;IFERROR(IF(AND((LK$33-LK41-150-Sheep!$R$352                                           )&gt;(LK$33-LL$33),(LK$33-LK41-150-Sheep!$R$352                                            )&lt;=0),"Alt1-"   &amp;LK40,""),"")
&amp;IFERROR(IF(AND((LK$33-LK41-150-Sheep!$R$353                                           )&gt;(LK$33-LL$33),(LK$33-LK41-150-Sheep!$R$353                                            )&lt;=0),"Alt2-"   &amp;LK40,""),"")</f>
        <v/>
      </c>
      <c r="LL42" s="274" t="str">
        <f xml:space="preserve">                    IF(AND((LL$33                                  -Sheep!$N$250                               )&gt;(LL$33-LM$33),(LL$33                                  -Sheep!$N$250                                )&lt;=0),"Born","")
&amp;                   IF(AND((LL$33-Sheep!$R$351-Sheep!$N$250                                )&gt;(LL$33-LM$33),(LL$33-Sheep!$R$351-Sheep!$N$250                                )&lt;=0),"WeanStd","")
&amp;                   IF(AND((LL$33-Sheep!$R$352-Sheep!$N$250                                )&gt;(LL$33-LM$33),(LL$33-Sheep!$R$352-Sheep!$N$250                                )&lt;=0),"WeanAlt1","")
&amp;                   IF(AND((LL$33-Sheep!$R$353-Sheep!$N$250                                )&gt;(LL$33-LM$33),(LL$33-Sheep!$R$353-Sheep!$N$250                                )&lt;=0),"WeanAlt2","")
&amp;IFERROR(IF(AND((LL$33-LL41                                                                                     )&gt;(LL$33-LM$33),(LL$33-LL41                                                                                     )&lt;=0),"Join-"    &amp;LL40,""),"")
&amp;IFERROR(IF(AND((LL$33-LL41-INDEX(Sheep!$V$358:$V$365,LL40,1))&gt;(LL$33-LM$33),(LL$33-LL41-INDEX(Sheep!$V$358:$V$365,LL40,1))&lt;=0),"Scan-"  &amp;LL40,""),"")
&amp;IFERROR(IF(AND((LL$33-LL41-150                                                                            )&gt;(LL$33-LM$33),(LL$33-LL41-150                                                                             )&lt;=0),"Birth-" &amp;LL40,""),"")
&amp;IFERROR(IF(AND((LL$33-LL41-150-Sheep!$R$351                                           )&gt;(LL$33-LM$33),(LL$33-LL41-150-Sheep!$R$351                                            )&lt;=0),"Wean-"&amp;LL40,""),"")
&amp;IFERROR(IF(AND((LL$33-LL41-150-Sheep!$R$352                                           )&gt;(LL$33-LM$33),(LL$33-LL41-150-Sheep!$R$352                                            )&lt;=0),"Alt1-"   &amp;LL40,""),"")
&amp;IFERROR(IF(AND((LL$33-LL41-150-Sheep!$R$353                                           )&gt;(LL$33-LM$33),(LL$33-LL41-150-Sheep!$R$353                                            )&lt;=0),"Alt2-"   &amp;LL40,""),"")</f>
        <v/>
      </c>
      <c r="LM42" s="274" t="str">
        <f xml:space="preserve">                    IF(AND((LM$33                                  -Sheep!$N$250                               )&gt;(LM$33-LN$33),(LM$33                                  -Sheep!$N$250                                )&lt;=0),"Born","")
&amp;                   IF(AND((LM$33-Sheep!$R$351-Sheep!$N$250                                )&gt;(LM$33-LN$33),(LM$33-Sheep!$R$351-Sheep!$N$250                                )&lt;=0),"WeanStd","")
&amp;                   IF(AND((LM$33-Sheep!$R$352-Sheep!$N$250                                )&gt;(LM$33-LN$33),(LM$33-Sheep!$R$352-Sheep!$N$250                                )&lt;=0),"WeanAlt1","")
&amp;                   IF(AND((LM$33-Sheep!$R$353-Sheep!$N$250                                )&gt;(LM$33-LN$33),(LM$33-Sheep!$R$353-Sheep!$N$250                                )&lt;=0),"WeanAlt2","")
&amp;IFERROR(IF(AND((LM$33-LM41                                                                                     )&gt;(LM$33-LN$33),(LM$33-LM41                                                                                     )&lt;=0),"Join-"    &amp;LM40,""),"")
&amp;IFERROR(IF(AND((LM$33-LM41-INDEX(Sheep!$V$358:$V$365,LM40,1))&gt;(LM$33-LN$33),(LM$33-LM41-INDEX(Sheep!$V$358:$V$365,LM40,1))&lt;=0),"Scan-"  &amp;LM40,""),"")
&amp;IFERROR(IF(AND((LM$33-LM41-150                                                                            )&gt;(LM$33-LN$33),(LM$33-LM41-150                                                                             )&lt;=0),"Birth-" &amp;LM40,""),"")
&amp;IFERROR(IF(AND((LM$33-LM41-150-Sheep!$R$351                                           )&gt;(LM$33-LN$33),(LM$33-LM41-150-Sheep!$R$351                                            )&lt;=0),"Wean-"&amp;LM40,""),"")
&amp;IFERROR(IF(AND((LM$33-LM41-150-Sheep!$R$352                                           )&gt;(LM$33-LN$33),(LM$33-LM41-150-Sheep!$R$352                                            )&lt;=0),"Alt1-"   &amp;LM40,""),"")
&amp;IFERROR(IF(AND((LM$33-LM41-150-Sheep!$R$353                                           )&gt;(LM$33-LN$33),(LM$33-LM41-150-Sheep!$R$353                                            )&lt;=0),"Alt2-"   &amp;LM40,""),"")</f>
        <v/>
      </c>
      <c r="LN42" s="274" t="str">
        <f xml:space="preserve">                    IF(AND((LN$33                                  -Sheep!$N$250                               )&gt;(LN$33-LO$33),(LN$33                                  -Sheep!$N$250                                )&lt;=0),"Born","")
&amp;                   IF(AND((LN$33-Sheep!$R$351-Sheep!$N$250                                )&gt;(LN$33-LO$33),(LN$33-Sheep!$R$351-Sheep!$N$250                                )&lt;=0),"WeanStd","")
&amp;                   IF(AND((LN$33-Sheep!$R$352-Sheep!$N$250                                )&gt;(LN$33-LO$33),(LN$33-Sheep!$R$352-Sheep!$N$250                                )&lt;=0),"WeanAlt1","")
&amp;                   IF(AND((LN$33-Sheep!$R$353-Sheep!$N$250                                )&gt;(LN$33-LO$33),(LN$33-Sheep!$R$353-Sheep!$N$250                                )&lt;=0),"WeanAlt2","")
&amp;IFERROR(IF(AND((LN$33-LN41                                                                                     )&gt;(LN$33-LO$33),(LN$33-LN41                                                                                     )&lt;=0),"Join-"    &amp;LN40,""),"")
&amp;IFERROR(IF(AND((LN$33-LN41-INDEX(Sheep!$V$358:$V$365,LN40,1))&gt;(LN$33-LO$33),(LN$33-LN41-INDEX(Sheep!$V$358:$V$365,LN40,1))&lt;=0),"Scan-"  &amp;LN40,""),"")
&amp;IFERROR(IF(AND((LN$33-LN41-150                                                                            )&gt;(LN$33-LO$33),(LN$33-LN41-150                                                                             )&lt;=0),"Birth-" &amp;LN40,""),"")
&amp;IFERROR(IF(AND((LN$33-LN41-150-Sheep!$R$351                                           )&gt;(LN$33-LO$33),(LN$33-LN41-150-Sheep!$R$351                                            )&lt;=0),"Wean-"&amp;LN40,""),"")
&amp;IFERROR(IF(AND((LN$33-LN41-150-Sheep!$R$352                                           )&gt;(LN$33-LO$33),(LN$33-LN41-150-Sheep!$R$352                                            )&lt;=0),"Alt1-"   &amp;LN40,""),"")
&amp;IFERROR(IF(AND((LN$33-LN41-150-Sheep!$R$353                                           )&gt;(LN$33-LO$33),(LN$33-LN41-150-Sheep!$R$353                                            )&lt;=0),"Alt2-"   &amp;LN40,""),"")</f>
        <v/>
      </c>
      <c r="LO42" s="274" t="str">
        <f xml:space="preserve">                    IF(AND((LO$33                                  -Sheep!$N$250                               )&gt;(LO$33-LP$33),(LO$33                                  -Sheep!$N$250                                )&lt;=0),"Born","")
&amp;                   IF(AND((LO$33-Sheep!$R$351-Sheep!$N$250                                )&gt;(LO$33-LP$33),(LO$33-Sheep!$R$351-Sheep!$N$250                                )&lt;=0),"WeanStd","")
&amp;                   IF(AND((LO$33-Sheep!$R$352-Sheep!$N$250                                )&gt;(LO$33-LP$33),(LO$33-Sheep!$R$352-Sheep!$N$250                                )&lt;=0),"WeanAlt1","")
&amp;                   IF(AND((LO$33-Sheep!$R$353-Sheep!$N$250                                )&gt;(LO$33-LP$33),(LO$33-Sheep!$R$353-Sheep!$N$250                                )&lt;=0),"WeanAlt2","")
&amp;IFERROR(IF(AND((LO$33-LO41                                                                                     )&gt;(LO$33-LP$33),(LO$33-LO41                                                                                     )&lt;=0),"Join-"    &amp;LO40,""),"")
&amp;IFERROR(IF(AND((LO$33-LO41-INDEX(Sheep!$V$358:$V$365,LO40,1))&gt;(LO$33-LP$33),(LO$33-LO41-INDEX(Sheep!$V$358:$V$365,LO40,1))&lt;=0),"Scan-"  &amp;LO40,""),"")
&amp;IFERROR(IF(AND((LO$33-LO41-150                                                                            )&gt;(LO$33-LP$33),(LO$33-LO41-150                                                                             )&lt;=0),"Birth-" &amp;LO40,""),"")
&amp;IFERROR(IF(AND((LO$33-LO41-150-Sheep!$R$351                                           )&gt;(LO$33-LP$33),(LO$33-LO41-150-Sheep!$R$351                                            )&lt;=0),"Wean-"&amp;LO40,""),"")
&amp;IFERROR(IF(AND((LO$33-LO41-150-Sheep!$R$352                                           )&gt;(LO$33-LP$33),(LO$33-LO41-150-Sheep!$R$352                                            )&lt;=0),"Alt1-"   &amp;LO40,""),"")
&amp;IFERROR(IF(AND((LO$33-LO41-150-Sheep!$R$353                                           )&gt;(LO$33-LP$33),(LO$33-LO41-150-Sheep!$R$353                                            )&lt;=0),"Alt2-"   &amp;LO40,""),"")</f>
        <v/>
      </c>
      <c r="LP42" s="274" t="str">
        <f xml:space="preserve">                    IF(AND((LP$33                                  -Sheep!$N$250                               )&gt;(LP$33-LQ$33),(LP$33                                  -Sheep!$N$250                                )&lt;=0),"Born","")
&amp;                   IF(AND((LP$33-Sheep!$R$351-Sheep!$N$250                                )&gt;(LP$33-LQ$33),(LP$33-Sheep!$R$351-Sheep!$N$250                                )&lt;=0),"WeanStd","")
&amp;                   IF(AND((LP$33-Sheep!$R$352-Sheep!$N$250                                )&gt;(LP$33-LQ$33),(LP$33-Sheep!$R$352-Sheep!$N$250                                )&lt;=0),"WeanAlt1","")
&amp;                   IF(AND((LP$33-Sheep!$R$353-Sheep!$N$250                                )&gt;(LP$33-LQ$33),(LP$33-Sheep!$R$353-Sheep!$N$250                                )&lt;=0),"WeanAlt2","")
&amp;IFERROR(IF(AND((LP$33-LP41                                                                                     )&gt;(LP$33-LQ$33),(LP$33-LP41                                                                                     )&lt;=0),"Join-"    &amp;LP40,""),"")
&amp;IFERROR(IF(AND((LP$33-LP41-INDEX(Sheep!$V$358:$V$365,LP40,1))&gt;(LP$33-LQ$33),(LP$33-LP41-INDEX(Sheep!$V$358:$V$365,LP40,1))&lt;=0),"Scan-"  &amp;LP40,""),"")
&amp;IFERROR(IF(AND((LP$33-LP41-150                                                                            )&gt;(LP$33-LQ$33),(LP$33-LP41-150                                                                             )&lt;=0),"Birth-" &amp;LP40,""),"")
&amp;IFERROR(IF(AND((LP$33-LP41-150-Sheep!$R$351                                           )&gt;(LP$33-LQ$33),(LP$33-LP41-150-Sheep!$R$351                                            )&lt;=0),"Wean-"&amp;LP40,""),"")
&amp;IFERROR(IF(AND((LP$33-LP41-150-Sheep!$R$352                                           )&gt;(LP$33-LQ$33),(LP$33-LP41-150-Sheep!$R$352                                            )&lt;=0),"Alt1-"   &amp;LP40,""),"")
&amp;IFERROR(IF(AND((LP$33-LP41-150-Sheep!$R$353                                           )&gt;(LP$33-LQ$33),(LP$33-LP41-150-Sheep!$R$353                                            )&lt;=0),"Alt2-"   &amp;LP40,""),"")</f>
        <v/>
      </c>
      <c r="LQ42" s="274" t="str">
        <f xml:space="preserve">                    IF(AND((LQ$33                                  -Sheep!$N$250                               )&gt;(LQ$33-LR$33),(LQ$33                                  -Sheep!$N$250                                )&lt;=0),"Born","")
&amp;                   IF(AND((LQ$33-Sheep!$R$351-Sheep!$N$250                                )&gt;(LQ$33-LR$33),(LQ$33-Sheep!$R$351-Sheep!$N$250                                )&lt;=0),"WeanStd","")
&amp;                   IF(AND((LQ$33-Sheep!$R$352-Sheep!$N$250                                )&gt;(LQ$33-LR$33),(LQ$33-Sheep!$R$352-Sheep!$N$250                                )&lt;=0),"WeanAlt1","")
&amp;                   IF(AND((LQ$33-Sheep!$R$353-Sheep!$N$250                                )&gt;(LQ$33-LR$33),(LQ$33-Sheep!$R$353-Sheep!$N$250                                )&lt;=0),"WeanAlt2","")
&amp;IFERROR(IF(AND((LQ$33-LQ41                                                                                     )&gt;(LQ$33-LR$33),(LQ$33-LQ41                                                                                     )&lt;=0),"Join-"    &amp;LQ40,""),"")
&amp;IFERROR(IF(AND((LQ$33-LQ41-INDEX(Sheep!$V$358:$V$365,LQ40,1))&gt;(LQ$33-LR$33),(LQ$33-LQ41-INDEX(Sheep!$V$358:$V$365,LQ40,1))&lt;=0),"Scan-"  &amp;LQ40,""),"")
&amp;IFERROR(IF(AND((LQ$33-LQ41-150                                                                            )&gt;(LQ$33-LR$33),(LQ$33-LQ41-150                                                                             )&lt;=0),"Birth-" &amp;LQ40,""),"")
&amp;IFERROR(IF(AND((LQ$33-LQ41-150-Sheep!$R$351                                           )&gt;(LQ$33-LR$33),(LQ$33-LQ41-150-Sheep!$R$351                                            )&lt;=0),"Wean-"&amp;LQ40,""),"")
&amp;IFERROR(IF(AND((LQ$33-LQ41-150-Sheep!$R$352                                           )&gt;(LQ$33-LR$33),(LQ$33-LQ41-150-Sheep!$R$352                                            )&lt;=0),"Alt1-"   &amp;LQ40,""),"")
&amp;IFERROR(IF(AND((LQ$33-LQ41-150-Sheep!$R$353                                           )&gt;(LQ$33-LR$33),(LQ$33-LQ41-150-Sheep!$R$353                                            )&lt;=0),"Alt2-"   &amp;LQ40,""),"")</f>
        <v/>
      </c>
      <c r="LR42" s="274" t="str">
        <f xml:space="preserve">                    IF(AND((LR$33                                  -Sheep!$N$250                               )&gt;(LR$33-LS$33),(LR$33                                  -Sheep!$N$250                                )&lt;=0),"Born","")
&amp;                   IF(AND((LR$33-Sheep!$R$351-Sheep!$N$250                                )&gt;(LR$33-LS$33),(LR$33-Sheep!$R$351-Sheep!$N$250                                )&lt;=0),"WeanStd","")
&amp;                   IF(AND((LR$33-Sheep!$R$352-Sheep!$N$250                                )&gt;(LR$33-LS$33),(LR$33-Sheep!$R$352-Sheep!$N$250                                )&lt;=0),"WeanAlt1","")
&amp;                   IF(AND((LR$33-Sheep!$R$353-Sheep!$N$250                                )&gt;(LR$33-LS$33),(LR$33-Sheep!$R$353-Sheep!$N$250                                )&lt;=0),"WeanAlt2","")
&amp;IFERROR(IF(AND((LR$33-LR41                                                                                     )&gt;(LR$33-LS$33),(LR$33-LR41                                                                                     )&lt;=0),"Join-"    &amp;LR40,""),"")
&amp;IFERROR(IF(AND((LR$33-LR41-INDEX(Sheep!$V$358:$V$365,LR40,1))&gt;(LR$33-LS$33),(LR$33-LR41-INDEX(Sheep!$V$358:$V$365,LR40,1))&lt;=0),"Scan-"  &amp;LR40,""),"")
&amp;IFERROR(IF(AND((LR$33-LR41-150                                                                            )&gt;(LR$33-LS$33),(LR$33-LR41-150                                                                             )&lt;=0),"Birth-" &amp;LR40,""),"")
&amp;IFERROR(IF(AND((LR$33-LR41-150-Sheep!$R$351                                           )&gt;(LR$33-LS$33),(LR$33-LR41-150-Sheep!$R$351                                            )&lt;=0),"Wean-"&amp;LR40,""),"")
&amp;IFERROR(IF(AND((LR$33-LR41-150-Sheep!$R$352                                           )&gt;(LR$33-LS$33),(LR$33-LR41-150-Sheep!$R$352                                            )&lt;=0),"Alt1-"   &amp;LR40,""),"")
&amp;IFERROR(IF(AND((LR$33-LR41-150-Sheep!$R$353                                           )&gt;(LR$33-LS$33),(LR$33-LR41-150-Sheep!$R$353                                            )&lt;=0),"Alt2-"   &amp;LR40,""),"")</f>
        <v>Join-6</v>
      </c>
      <c r="LS42" s="274" t="str">
        <f xml:space="preserve">                    IF(AND((LS$33                                  -Sheep!$N$250                               )&gt;(LS$33-LT$33),(LS$33                                  -Sheep!$N$250                                )&lt;=0),"Born","")
&amp;                   IF(AND((LS$33-Sheep!$R$351-Sheep!$N$250                                )&gt;(LS$33-LT$33),(LS$33-Sheep!$R$351-Sheep!$N$250                                )&lt;=0),"WeanStd","")
&amp;                   IF(AND((LS$33-Sheep!$R$352-Sheep!$N$250                                )&gt;(LS$33-LT$33),(LS$33-Sheep!$R$352-Sheep!$N$250                                )&lt;=0),"WeanAlt1","")
&amp;                   IF(AND((LS$33-Sheep!$R$353-Sheep!$N$250                                )&gt;(LS$33-LT$33),(LS$33-Sheep!$R$353-Sheep!$N$250                                )&lt;=0),"WeanAlt2","")
&amp;IFERROR(IF(AND((LS$33-LS41                                                                                     )&gt;(LS$33-LT$33),(LS$33-LS41                                                                                     )&lt;=0),"Join-"    &amp;LS40,""),"")
&amp;IFERROR(IF(AND((LS$33-LS41-INDEX(Sheep!$V$358:$V$365,LS40,1))&gt;(LS$33-LT$33),(LS$33-LS41-INDEX(Sheep!$V$358:$V$365,LS40,1))&lt;=0),"Scan-"  &amp;LS40,""),"")
&amp;IFERROR(IF(AND((LS$33-LS41-150                                                                            )&gt;(LS$33-LT$33),(LS$33-LS41-150                                                                             )&lt;=0),"Birth-" &amp;LS40,""),"")
&amp;IFERROR(IF(AND((LS$33-LS41-150-Sheep!$R$351                                           )&gt;(LS$33-LT$33),(LS$33-LS41-150-Sheep!$R$351                                            )&lt;=0),"Wean-"&amp;LS40,""),"")
&amp;IFERROR(IF(AND((LS$33-LS41-150-Sheep!$R$352                                           )&gt;(LS$33-LT$33),(LS$33-LS41-150-Sheep!$R$352                                            )&lt;=0),"Alt1-"   &amp;LS40,""),"")
&amp;IFERROR(IF(AND((LS$33-LS41-150-Sheep!$R$353                                           )&gt;(LS$33-LT$33),(LS$33-LS41-150-Sheep!$R$353                                            )&lt;=0),"Alt2-"   &amp;LS40,""),"")</f>
        <v/>
      </c>
      <c r="LT42" s="274" t="str">
        <f xml:space="preserve">                    IF(AND((LT$33                                  -Sheep!$N$250                               )&gt;(LT$33-LU$33),(LT$33                                  -Sheep!$N$250                                )&lt;=0),"Born","")
&amp;                   IF(AND((LT$33-Sheep!$R$351-Sheep!$N$250                                )&gt;(LT$33-LU$33),(LT$33-Sheep!$R$351-Sheep!$N$250                                )&lt;=0),"WeanStd","")
&amp;                   IF(AND((LT$33-Sheep!$R$352-Sheep!$N$250                                )&gt;(LT$33-LU$33),(LT$33-Sheep!$R$352-Sheep!$N$250                                )&lt;=0),"WeanAlt1","")
&amp;                   IF(AND((LT$33-Sheep!$R$353-Sheep!$N$250                                )&gt;(LT$33-LU$33),(LT$33-Sheep!$R$353-Sheep!$N$250                                )&lt;=0),"WeanAlt2","")
&amp;IFERROR(IF(AND((LT$33-LT41                                                                                     )&gt;(LT$33-LU$33),(LT$33-LT41                                                                                     )&lt;=0),"Join-"    &amp;LT40,""),"")
&amp;IFERROR(IF(AND((LT$33-LT41-INDEX(Sheep!$V$358:$V$365,LT40,1))&gt;(LT$33-LU$33),(LT$33-LT41-INDEX(Sheep!$V$358:$V$365,LT40,1))&lt;=0),"Scan-"  &amp;LT40,""),"")
&amp;IFERROR(IF(AND((LT$33-LT41-150                                                                            )&gt;(LT$33-LU$33),(LT$33-LT41-150                                                                             )&lt;=0),"Birth-" &amp;LT40,""),"")
&amp;IFERROR(IF(AND((LT$33-LT41-150-Sheep!$R$351                                           )&gt;(LT$33-LU$33),(LT$33-LT41-150-Sheep!$R$351                                            )&lt;=0),"Wean-"&amp;LT40,""),"")
&amp;IFERROR(IF(AND((LT$33-LT41-150-Sheep!$R$352                                           )&gt;(LT$33-LU$33),(LT$33-LT41-150-Sheep!$R$352                                            )&lt;=0),"Alt1-"   &amp;LT40,""),"")
&amp;IFERROR(IF(AND((LT$33-LT41-150-Sheep!$R$353                                           )&gt;(LT$33-LU$33),(LT$33-LT41-150-Sheep!$R$353                                            )&lt;=0),"Alt2-"   &amp;LT40,""),"")</f>
        <v/>
      </c>
      <c r="LU42" s="274" t="str">
        <f xml:space="preserve">                    IF(AND((LU$33                                  -Sheep!$N$250                               )&gt;(LU$33-LV$33),(LU$33                                  -Sheep!$N$250                                )&lt;=0),"Born","")
&amp;                   IF(AND((LU$33-Sheep!$R$351-Sheep!$N$250                                )&gt;(LU$33-LV$33),(LU$33-Sheep!$R$351-Sheep!$N$250                                )&lt;=0),"WeanStd","")
&amp;                   IF(AND((LU$33-Sheep!$R$352-Sheep!$N$250                                )&gt;(LU$33-LV$33),(LU$33-Sheep!$R$352-Sheep!$N$250                                )&lt;=0),"WeanAlt1","")
&amp;                   IF(AND((LU$33-Sheep!$R$353-Sheep!$N$250                                )&gt;(LU$33-LV$33),(LU$33-Sheep!$R$353-Sheep!$N$250                                )&lt;=0),"WeanAlt2","")
&amp;IFERROR(IF(AND((LU$33-LU41                                                                                     )&gt;(LU$33-LV$33),(LU$33-LU41                                                                                     )&lt;=0),"Join-"    &amp;LU40,""),"")
&amp;IFERROR(IF(AND((LU$33-LU41-INDEX(Sheep!$V$358:$V$365,LU40,1))&gt;(LU$33-LV$33),(LU$33-LU41-INDEX(Sheep!$V$358:$V$365,LU40,1))&lt;=0),"Scan-"  &amp;LU40,""),"")
&amp;IFERROR(IF(AND((LU$33-LU41-150                                                                            )&gt;(LU$33-LV$33),(LU$33-LU41-150                                                                             )&lt;=0),"Birth-" &amp;LU40,""),"")
&amp;IFERROR(IF(AND((LU$33-LU41-150-Sheep!$R$351                                           )&gt;(LU$33-LV$33),(LU$33-LU41-150-Sheep!$R$351                                            )&lt;=0),"Wean-"&amp;LU40,""),"")
&amp;IFERROR(IF(AND((LU$33-LU41-150-Sheep!$R$352                                           )&gt;(LU$33-LV$33),(LU$33-LU41-150-Sheep!$R$352                                            )&lt;=0),"Alt1-"   &amp;LU40,""),"")
&amp;IFERROR(IF(AND((LU$33-LU41-150-Sheep!$R$353                                           )&gt;(LU$33-LV$33),(LU$33-LU41-150-Sheep!$R$353                                            )&lt;=0),"Alt2-"   &amp;LU40,""),"")</f>
        <v/>
      </c>
      <c r="LV42" s="274" t="str">
        <f xml:space="preserve">                    IF(AND((LV$33                                  -Sheep!$N$250                               )&gt;(LV$33-LW$33),(LV$33                                  -Sheep!$N$250                                )&lt;=0),"Born","")
&amp;                   IF(AND((LV$33-Sheep!$R$351-Sheep!$N$250                                )&gt;(LV$33-LW$33),(LV$33-Sheep!$R$351-Sheep!$N$250                                )&lt;=0),"WeanStd","")
&amp;                   IF(AND((LV$33-Sheep!$R$352-Sheep!$N$250                                )&gt;(LV$33-LW$33),(LV$33-Sheep!$R$352-Sheep!$N$250                                )&lt;=0),"WeanAlt1","")
&amp;                   IF(AND((LV$33-Sheep!$R$353-Sheep!$N$250                                )&gt;(LV$33-LW$33),(LV$33-Sheep!$R$353-Sheep!$N$250                                )&lt;=0),"WeanAlt2","")
&amp;IFERROR(IF(AND((LV$33-LV41                                                                                     )&gt;(LV$33-LW$33),(LV$33-LV41                                                                                     )&lt;=0),"Join-"    &amp;LV40,""),"")
&amp;IFERROR(IF(AND((LV$33-LV41-INDEX(Sheep!$V$358:$V$365,LV40,1))&gt;(LV$33-LW$33),(LV$33-LV41-INDEX(Sheep!$V$358:$V$365,LV40,1))&lt;=0),"Scan-"  &amp;LV40,""),"")
&amp;IFERROR(IF(AND((LV$33-LV41-150                                                                            )&gt;(LV$33-LW$33),(LV$33-LV41-150                                                                             )&lt;=0),"Birth-" &amp;LV40,""),"")
&amp;IFERROR(IF(AND((LV$33-LV41-150-Sheep!$R$351                                           )&gt;(LV$33-LW$33),(LV$33-LV41-150-Sheep!$R$351                                            )&lt;=0),"Wean-"&amp;LV40,""),"")
&amp;IFERROR(IF(AND((LV$33-LV41-150-Sheep!$R$352                                           )&gt;(LV$33-LW$33),(LV$33-LV41-150-Sheep!$R$352                                            )&lt;=0),"Alt1-"   &amp;LV40,""),"")
&amp;IFERROR(IF(AND((LV$33-LV41-150-Sheep!$R$353                                           )&gt;(LV$33-LW$33),(LV$33-LV41-150-Sheep!$R$353                                            )&lt;=0),"Alt2-"   &amp;LV40,""),"")</f>
        <v/>
      </c>
      <c r="LW42" s="274" t="str">
        <f xml:space="preserve">                    IF(AND((LW$33                                  -Sheep!$N$250                               )&gt;(LW$33-LX$33),(LW$33                                  -Sheep!$N$250                                )&lt;=0),"Born","")
&amp;                   IF(AND((LW$33-Sheep!$R$351-Sheep!$N$250                                )&gt;(LW$33-LX$33),(LW$33-Sheep!$R$351-Sheep!$N$250                                )&lt;=0),"WeanStd","")
&amp;                   IF(AND((LW$33-Sheep!$R$352-Sheep!$N$250                                )&gt;(LW$33-LX$33),(LW$33-Sheep!$R$352-Sheep!$N$250                                )&lt;=0),"WeanAlt1","")
&amp;                   IF(AND((LW$33-Sheep!$R$353-Sheep!$N$250                                )&gt;(LW$33-LX$33),(LW$33-Sheep!$R$353-Sheep!$N$250                                )&lt;=0),"WeanAlt2","")
&amp;IFERROR(IF(AND((LW$33-LW41                                                                                     )&gt;(LW$33-LX$33),(LW$33-LW41                                                                                     )&lt;=0),"Join-"    &amp;LW40,""),"")
&amp;IFERROR(IF(AND((LW$33-LW41-INDEX(Sheep!$V$358:$V$365,LW40,1))&gt;(LW$33-LX$33),(LW$33-LW41-INDEX(Sheep!$V$358:$V$365,LW40,1))&lt;=0),"Scan-"  &amp;LW40,""),"")
&amp;IFERROR(IF(AND((LW$33-LW41-150                                                                            )&gt;(LW$33-LX$33),(LW$33-LW41-150                                                                             )&lt;=0),"Birth-" &amp;LW40,""),"")
&amp;IFERROR(IF(AND((LW$33-LW41-150-Sheep!$R$351                                           )&gt;(LW$33-LX$33),(LW$33-LW41-150-Sheep!$R$351                                            )&lt;=0),"Wean-"&amp;LW40,""),"")
&amp;IFERROR(IF(AND((LW$33-LW41-150-Sheep!$R$352                                           )&gt;(LW$33-LX$33),(LW$33-LW41-150-Sheep!$R$352                                            )&lt;=0),"Alt1-"   &amp;LW40,""),"")
&amp;IFERROR(IF(AND((LW$33-LW41-150-Sheep!$R$353                                           )&gt;(LW$33-LX$33),(LW$33-LW41-150-Sheep!$R$353                                            )&lt;=0),"Alt2-"   &amp;LW40,""),"")</f>
        <v/>
      </c>
      <c r="LX42" s="274" t="str">
        <f xml:space="preserve">                    IF(AND((LX$33                                  -Sheep!$N$250                               )&gt;(LX$33-LY$33),(LX$33                                  -Sheep!$N$250                                )&lt;=0),"Born","")
&amp;                   IF(AND((LX$33-Sheep!$R$351-Sheep!$N$250                                )&gt;(LX$33-LY$33),(LX$33-Sheep!$R$351-Sheep!$N$250                                )&lt;=0),"WeanStd","")
&amp;                   IF(AND((LX$33-Sheep!$R$352-Sheep!$N$250                                )&gt;(LX$33-LY$33),(LX$33-Sheep!$R$352-Sheep!$N$250                                )&lt;=0),"WeanAlt1","")
&amp;                   IF(AND((LX$33-Sheep!$R$353-Sheep!$N$250                                )&gt;(LX$33-LY$33),(LX$33-Sheep!$R$353-Sheep!$N$250                                )&lt;=0),"WeanAlt2","")
&amp;IFERROR(IF(AND((LX$33-LX41                                                                                     )&gt;(LX$33-LY$33),(LX$33-LX41                                                                                     )&lt;=0),"Join-"    &amp;LX40,""),"")
&amp;IFERROR(IF(AND((LX$33-LX41-INDEX(Sheep!$V$358:$V$365,LX40,1))&gt;(LX$33-LY$33),(LX$33-LX41-INDEX(Sheep!$V$358:$V$365,LX40,1))&lt;=0),"Scan-"  &amp;LX40,""),"")
&amp;IFERROR(IF(AND((LX$33-LX41-150                                                                            )&gt;(LX$33-LY$33),(LX$33-LX41-150                                                                             )&lt;=0),"Birth-" &amp;LX40,""),"")
&amp;IFERROR(IF(AND((LX$33-LX41-150-Sheep!$R$351                                           )&gt;(LX$33-LY$33),(LX$33-LX41-150-Sheep!$R$351                                            )&lt;=0),"Wean-"&amp;LX40,""),"")
&amp;IFERROR(IF(AND((LX$33-LX41-150-Sheep!$R$352                                           )&gt;(LX$33-LY$33),(LX$33-LX41-150-Sheep!$R$352                                            )&lt;=0),"Alt1-"   &amp;LX40,""),"")
&amp;IFERROR(IF(AND((LX$33-LX41-150-Sheep!$R$353                                           )&gt;(LX$33-LY$33),(LX$33-LX41-150-Sheep!$R$353                                            )&lt;=0),"Alt2-"   &amp;LX40,""),"")</f>
        <v/>
      </c>
      <c r="LY42" s="274" t="str">
        <f xml:space="preserve">                    IF(AND((LY$33                                  -Sheep!$N$250                               )&gt;(LY$33-LZ$33),(LY$33                                  -Sheep!$N$250                                )&lt;=0),"Born","")
&amp;                   IF(AND((LY$33-Sheep!$R$351-Sheep!$N$250                                )&gt;(LY$33-LZ$33),(LY$33-Sheep!$R$351-Sheep!$N$250                                )&lt;=0),"WeanStd","")
&amp;                   IF(AND((LY$33-Sheep!$R$352-Sheep!$N$250                                )&gt;(LY$33-LZ$33),(LY$33-Sheep!$R$352-Sheep!$N$250                                )&lt;=0),"WeanAlt1","")
&amp;                   IF(AND((LY$33-Sheep!$R$353-Sheep!$N$250                                )&gt;(LY$33-LZ$33),(LY$33-Sheep!$R$353-Sheep!$N$250                                )&lt;=0),"WeanAlt2","")
&amp;IFERROR(IF(AND((LY$33-LY41                                                                                     )&gt;(LY$33-LZ$33),(LY$33-LY41                                                                                     )&lt;=0),"Join-"    &amp;LY40,""),"")
&amp;IFERROR(IF(AND((LY$33-LY41-INDEX(Sheep!$V$358:$V$365,LY40,1))&gt;(LY$33-LZ$33),(LY$33-LY41-INDEX(Sheep!$V$358:$V$365,LY40,1))&lt;=0),"Scan-"  &amp;LY40,""),"")
&amp;IFERROR(IF(AND((LY$33-LY41-150                                                                            )&gt;(LY$33-LZ$33),(LY$33-LY41-150                                                                             )&lt;=0),"Birth-" &amp;LY40,""),"")
&amp;IFERROR(IF(AND((LY$33-LY41-150-Sheep!$R$351                                           )&gt;(LY$33-LZ$33),(LY$33-LY41-150-Sheep!$R$351                                            )&lt;=0),"Wean-"&amp;LY40,""),"")
&amp;IFERROR(IF(AND((LY$33-LY41-150-Sheep!$R$352                                           )&gt;(LY$33-LZ$33),(LY$33-LY41-150-Sheep!$R$352                                            )&lt;=0),"Alt1-"   &amp;LY40,""),"")
&amp;IFERROR(IF(AND((LY$33-LY41-150-Sheep!$R$353                                           )&gt;(LY$33-LZ$33),(LY$33-LY41-150-Sheep!$R$353                                            )&lt;=0),"Alt2-"   &amp;LY40,""),"")</f>
        <v/>
      </c>
      <c r="LZ42" s="274" t="str">
        <f xml:space="preserve">                    IF(AND((LZ$33                                  -Sheep!$N$250                               )&gt;(LZ$33-MA$33),(LZ$33                                  -Sheep!$N$250                                )&lt;=0),"Born","")
&amp;                   IF(AND((LZ$33-Sheep!$R$351-Sheep!$N$250                                )&gt;(LZ$33-MA$33),(LZ$33-Sheep!$R$351-Sheep!$N$250                                )&lt;=0),"WeanStd","")
&amp;                   IF(AND((LZ$33-Sheep!$R$352-Sheep!$N$250                                )&gt;(LZ$33-MA$33),(LZ$33-Sheep!$R$352-Sheep!$N$250                                )&lt;=0),"WeanAlt1","")
&amp;                   IF(AND((LZ$33-Sheep!$R$353-Sheep!$N$250                                )&gt;(LZ$33-MA$33),(LZ$33-Sheep!$R$353-Sheep!$N$250                                )&lt;=0),"WeanAlt2","")
&amp;IFERROR(IF(AND((LZ$33-LZ41                                                                                     )&gt;(LZ$33-MA$33),(LZ$33-LZ41                                                                                     )&lt;=0),"Join-"    &amp;LZ40,""),"")
&amp;IFERROR(IF(AND((LZ$33-LZ41-INDEX(Sheep!$V$358:$V$365,LZ40,1))&gt;(LZ$33-MA$33),(LZ$33-LZ41-INDEX(Sheep!$V$358:$V$365,LZ40,1))&lt;=0),"Scan-"  &amp;LZ40,""),"")
&amp;IFERROR(IF(AND((LZ$33-LZ41-150                                                                            )&gt;(LZ$33-MA$33),(LZ$33-LZ41-150                                                                             )&lt;=0),"Birth-" &amp;LZ40,""),"")
&amp;IFERROR(IF(AND((LZ$33-LZ41-150-Sheep!$R$351                                           )&gt;(LZ$33-MA$33),(LZ$33-LZ41-150-Sheep!$R$351                                            )&lt;=0),"Wean-"&amp;LZ40,""),"")
&amp;IFERROR(IF(AND((LZ$33-LZ41-150-Sheep!$R$352                                           )&gt;(LZ$33-MA$33),(LZ$33-LZ41-150-Sheep!$R$352                                            )&lt;=0),"Alt1-"   &amp;LZ40,""),"")
&amp;IFERROR(IF(AND((LZ$33-LZ41-150-Sheep!$R$353                                           )&gt;(LZ$33-MA$33),(LZ$33-LZ41-150-Sheep!$R$353                                            )&lt;=0),"Alt2-"   &amp;LZ40,""),"")</f>
        <v/>
      </c>
      <c r="MA42" s="274" t="str">
        <f xml:space="preserve">                    IF(AND((MA$33                                  -Sheep!$N$250                               )&gt;(MA$33-MB$33),(MA$33                                  -Sheep!$N$250                                )&lt;=0),"Born","")
&amp;                   IF(AND((MA$33-Sheep!$R$351-Sheep!$N$250                                )&gt;(MA$33-MB$33),(MA$33-Sheep!$R$351-Sheep!$N$250                                )&lt;=0),"WeanStd","")
&amp;                   IF(AND((MA$33-Sheep!$R$352-Sheep!$N$250                                )&gt;(MA$33-MB$33),(MA$33-Sheep!$R$352-Sheep!$N$250                                )&lt;=0),"WeanAlt1","")
&amp;                   IF(AND((MA$33-Sheep!$R$353-Sheep!$N$250                                )&gt;(MA$33-MB$33),(MA$33-Sheep!$R$353-Sheep!$N$250                                )&lt;=0),"WeanAlt2","")
&amp;IFERROR(IF(AND((MA$33-MA41                                                                                     )&gt;(MA$33-MB$33),(MA$33-MA41                                                                                     )&lt;=0),"Join-"    &amp;MA40,""),"")
&amp;IFERROR(IF(AND((MA$33-MA41-INDEX(Sheep!$V$358:$V$365,MA40,1))&gt;(MA$33-MB$33),(MA$33-MA41-INDEX(Sheep!$V$358:$V$365,MA40,1))&lt;=0),"Scan-"  &amp;MA40,""),"")
&amp;IFERROR(IF(AND((MA$33-MA41-150                                                                            )&gt;(MA$33-MB$33),(MA$33-MA41-150                                                                             )&lt;=0),"Birth-" &amp;MA40,""),"")
&amp;IFERROR(IF(AND((MA$33-MA41-150-Sheep!$R$351                                           )&gt;(MA$33-MB$33),(MA$33-MA41-150-Sheep!$R$351                                            )&lt;=0),"Wean-"&amp;MA40,""),"")
&amp;IFERROR(IF(AND((MA$33-MA41-150-Sheep!$R$352                                           )&gt;(MA$33-MB$33),(MA$33-MA41-150-Sheep!$R$352                                            )&lt;=0),"Alt1-"   &amp;MA40,""),"")
&amp;IFERROR(IF(AND((MA$33-MA41-150-Sheep!$R$353                                           )&gt;(MA$33-MB$33),(MA$33-MA41-150-Sheep!$R$353                                            )&lt;=0),"Alt2-"   &amp;MA40,""),"")</f>
        <v/>
      </c>
      <c r="MB42" s="274" t="str">
        <f xml:space="preserve">                    IF(AND((MB$33                                  -Sheep!$N$250                               )&gt;(MB$33-MC$33),(MB$33                                  -Sheep!$N$250                                )&lt;=0),"Born","")
&amp;                   IF(AND((MB$33-Sheep!$R$351-Sheep!$N$250                                )&gt;(MB$33-MC$33),(MB$33-Sheep!$R$351-Sheep!$N$250                                )&lt;=0),"WeanStd","")
&amp;                   IF(AND((MB$33-Sheep!$R$352-Sheep!$N$250                                )&gt;(MB$33-MC$33),(MB$33-Sheep!$R$352-Sheep!$N$250                                )&lt;=0),"WeanAlt1","")
&amp;                   IF(AND((MB$33-Sheep!$R$353-Sheep!$N$250                                )&gt;(MB$33-MC$33),(MB$33-Sheep!$R$353-Sheep!$N$250                                )&lt;=0),"WeanAlt2","")
&amp;IFERROR(IF(AND((MB$33-MB41                                                                                     )&gt;(MB$33-MC$33),(MB$33-MB41                                                                                     )&lt;=0),"Join-"    &amp;MB40,""),"")
&amp;IFERROR(IF(AND((MB$33-MB41-INDEX(Sheep!$V$358:$V$365,MB40,1))&gt;(MB$33-MC$33),(MB$33-MB41-INDEX(Sheep!$V$358:$V$365,MB40,1))&lt;=0),"Scan-"  &amp;MB40,""),"")
&amp;IFERROR(IF(AND((MB$33-MB41-150                                                                            )&gt;(MB$33-MC$33),(MB$33-MB41-150                                                                             )&lt;=0),"Birth-" &amp;MB40,""),"")
&amp;IFERROR(IF(AND((MB$33-MB41-150-Sheep!$R$351                                           )&gt;(MB$33-MC$33),(MB$33-MB41-150-Sheep!$R$351                                            )&lt;=0),"Wean-"&amp;MB40,""),"")
&amp;IFERROR(IF(AND((MB$33-MB41-150-Sheep!$R$352                                           )&gt;(MB$33-MC$33),(MB$33-MB41-150-Sheep!$R$352                                            )&lt;=0),"Alt1-"   &amp;MB40,""),"")
&amp;IFERROR(IF(AND((MB$33-MB41-150-Sheep!$R$353                                           )&gt;(MB$33-MC$33),(MB$33-MB41-150-Sheep!$R$353                                            )&lt;=0),"Alt2-"   &amp;MB40,""),"")</f>
        <v>Scan-6</v>
      </c>
      <c r="MC42" s="274" t="str">
        <f xml:space="preserve">                    IF(AND((MC$33                                  -Sheep!$N$250                               )&gt;(MC$33-MD$33),(MC$33                                  -Sheep!$N$250                                )&lt;=0),"Born","")
&amp;                   IF(AND((MC$33-Sheep!$R$351-Sheep!$N$250                                )&gt;(MC$33-MD$33),(MC$33-Sheep!$R$351-Sheep!$N$250                                )&lt;=0),"WeanStd","")
&amp;                   IF(AND((MC$33-Sheep!$R$352-Sheep!$N$250                                )&gt;(MC$33-MD$33),(MC$33-Sheep!$R$352-Sheep!$N$250                                )&lt;=0),"WeanAlt1","")
&amp;                   IF(AND((MC$33-Sheep!$R$353-Sheep!$N$250                                )&gt;(MC$33-MD$33),(MC$33-Sheep!$R$353-Sheep!$N$250                                )&lt;=0),"WeanAlt2","")
&amp;IFERROR(IF(AND((MC$33-MC41                                                                                     )&gt;(MC$33-MD$33),(MC$33-MC41                                                                                     )&lt;=0),"Join-"    &amp;MC40,""),"")
&amp;IFERROR(IF(AND((MC$33-MC41-INDEX(Sheep!$V$358:$V$365,MC40,1))&gt;(MC$33-MD$33),(MC$33-MC41-INDEX(Sheep!$V$358:$V$365,MC40,1))&lt;=0),"Scan-"  &amp;MC40,""),"")
&amp;IFERROR(IF(AND((MC$33-MC41-150                                                                            )&gt;(MC$33-MD$33),(MC$33-MC41-150                                                                             )&lt;=0),"Birth-" &amp;MC40,""),"")
&amp;IFERROR(IF(AND((MC$33-MC41-150-Sheep!$R$351                                           )&gt;(MC$33-MD$33),(MC$33-MC41-150-Sheep!$R$351                                            )&lt;=0),"Wean-"&amp;MC40,""),"")
&amp;IFERROR(IF(AND((MC$33-MC41-150-Sheep!$R$352                                           )&gt;(MC$33-MD$33),(MC$33-MC41-150-Sheep!$R$352                                            )&lt;=0),"Alt1-"   &amp;MC40,""),"")
&amp;IFERROR(IF(AND((MC$33-MC41-150-Sheep!$R$353                                           )&gt;(MC$33-MD$33),(MC$33-MC41-150-Sheep!$R$353                                            )&lt;=0),"Alt2-"   &amp;MC40,""),"")</f>
        <v/>
      </c>
      <c r="MD42" s="274" t="str">
        <f xml:space="preserve">                    IF(AND((MD$33                                  -Sheep!$N$250                               )&gt;(MD$33-ME$33),(MD$33                                  -Sheep!$N$250                                )&lt;=0),"Born","")
&amp;                   IF(AND((MD$33-Sheep!$R$351-Sheep!$N$250                                )&gt;(MD$33-ME$33),(MD$33-Sheep!$R$351-Sheep!$N$250                                )&lt;=0),"WeanStd","")
&amp;                   IF(AND((MD$33-Sheep!$R$352-Sheep!$N$250                                )&gt;(MD$33-ME$33),(MD$33-Sheep!$R$352-Sheep!$N$250                                )&lt;=0),"WeanAlt1","")
&amp;                   IF(AND((MD$33-Sheep!$R$353-Sheep!$N$250                                )&gt;(MD$33-ME$33),(MD$33-Sheep!$R$353-Sheep!$N$250                                )&lt;=0),"WeanAlt2","")
&amp;IFERROR(IF(AND((MD$33-MD41                                                                                     )&gt;(MD$33-ME$33),(MD$33-MD41                                                                                     )&lt;=0),"Join-"    &amp;MD40,""),"")
&amp;IFERROR(IF(AND((MD$33-MD41-INDEX(Sheep!$V$358:$V$365,MD40,1))&gt;(MD$33-ME$33),(MD$33-MD41-INDEX(Sheep!$V$358:$V$365,MD40,1))&lt;=0),"Scan-"  &amp;MD40,""),"")
&amp;IFERROR(IF(AND((MD$33-MD41-150                                                                            )&gt;(MD$33-ME$33),(MD$33-MD41-150                                                                             )&lt;=0),"Birth-" &amp;MD40,""),"")
&amp;IFERROR(IF(AND((MD$33-MD41-150-Sheep!$R$351                                           )&gt;(MD$33-ME$33),(MD$33-MD41-150-Sheep!$R$351                                            )&lt;=0),"Wean-"&amp;MD40,""),"")
&amp;IFERROR(IF(AND((MD$33-MD41-150-Sheep!$R$352                                           )&gt;(MD$33-ME$33),(MD$33-MD41-150-Sheep!$R$352                                            )&lt;=0),"Alt1-"   &amp;MD40,""),"")
&amp;IFERROR(IF(AND((MD$33-MD41-150-Sheep!$R$353                                           )&gt;(MD$33-ME$33),(MD$33-MD41-150-Sheep!$R$353                                            )&lt;=0),"Alt2-"   &amp;MD40,""),"")</f>
        <v/>
      </c>
      <c r="ME42" s="274" t="str">
        <f xml:space="preserve">                    IF(AND((ME$33                                  -Sheep!$N$250                               )&gt;(ME$33-MF$33),(ME$33                                  -Sheep!$N$250                                )&lt;=0),"Born","")
&amp;                   IF(AND((ME$33-Sheep!$R$351-Sheep!$N$250                                )&gt;(ME$33-MF$33),(ME$33-Sheep!$R$351-Sheep!$N$250                                )&lt;=0),"WeanStd","")
&amp;                   IF(AND((ME$33-Sheep!$R$352-Sheep!$N$250                                )&gt;(ME$33-MF$33),(ME$33-Sheep!$R$352-Sheep!$N$250                                )&lt;=0),"WeanAlt1","")
&amp;                   IF(AND((ME$33-Sheep!$R$353-Sheep!$N$250                                )&gt;(ME$33-MF$33),(ME$33-Sheep!$R$353-Sheep!$N$250                                )&lt;=0),"WeanAlt2","")
&amp;IFERROR(IF(AND((ME$33-ME41                                                                                     )&gt;(ME$33-MF$33),(ME$33-ME41                                                                                     )&lt;=0),"Join-"    &amp;ME40,""),"")
&amp;IFERROR(IF(AND((ME$33-ME41-INDEX(Sheep!$V$358:$V$365,ME40,1))&gt;(ME$33-MF$33),(ME$33-ME41-INDEX(Sheep!$V$358:$V$365,ME40,1))&lt;=0),"Scan-"  &amp;ME40,""),"")
&amp;IFERROR(IF(AND((ME$33-ME41-150                                                                            )&gt;(ME$33-MF$33),(ME$33-ME41-150                                                                             )&lt;=0),"Birth-" &amp;ME40,""),"")
&amp;IFERROR(IF(AND((ME$33-ME41-150-Sheep!$R$351                                           )&gt;(ME$33-MF$33),(ME$33-ME41-150-Sheep!$R$351                                            )&lt;=0),"Wean-"&amp;ME40,""),"")
&amp;IFERROR(IF(AND((ME$33-ME41-150-Sheep!$R$352                                           )&gt;(ME$33-MF$33),(ME$33-ME41-150-Sheep!$R$352                                            )&lt;=0),"Alt1-"   &amp;ME40,""),"")
&amp;IFERROR(IF(AND((ME$33-ME41-150-Sheep!$R$353                                           )&gt;(ME$33-MF$33),(ME$33-ME41-150-Sheep!$R$353                                            )&lt;=0),"Alt2-"   &amp;ME40,""),"")</f>
        <v/>
      </c>
      <c r="MF42" s="274" t="str">
        <f xml:space="preserve">                    IF(AND((MF$33                                  -Sheep!$N$250                               )&gt;(MF$33-MG$33),(MF$33                                  -Sheep!$N$250                                )&lt;=0),"Born","")
&amp;                   IF(AND((MF$33-Sheep!$R$351-Sheep!$N$250                                )&gt;(MF$33-MG$33),(MF$33-Sheep!$R$351-Sheep!$N$250                                )&lt;=0),"WeanStd","")
&amp;                   IF(AND((MF$33-Sheep!$R$352-Sheep!$N$250                                )&gt;(MF$33-MG$33),(MF$33-Sheep!$R$352-Sheep!$N$250                                )&lt;=0),"WeanAlt1","")
&amp;                   IF(AND((MF$33-Sheep!$R$353-Sheep!$N$250                                )&gt;(MF$33-MG$33),(MF$33-Sheep!$R$353-Sheep!$N$250                                )&lt;=0),"WeanAlt2","")
&amp;IFERROR(IF(AND((MF$33-MF41                                                                                     )&gt;(MF$33-MG$33),(MF$33-MF41                                                                                     )&lt;=0),"Join-"    &amp;MF40,""),"")
&amp;IFERROR(IF(AND((MF$33-MF41-INDEX(Sheep!$V$358:$V$365,MF40,1))&gt;(MF$33-MG$33),(MF$33-MF41-INDEX(Sheep!$V$358:$V$365,MF40,1))&lt;=0),"Scan-"  &amp;MF40,""),"")
&amp;IFERROR(IF(AND((MF$33-MF41-150                                                                            )&gt;(MF$33-MG$33),(MF$33-MF41-150                                                                             )&lt;=0),"Birth-" &amp;MF40,""),"")
&amp;IFERROR(IF(AND((MF$33-MF41-150-Sheep!$R$351                                           )&gt;(MF$33-MG$33),(MF$33-MF41-150-Sheep!$R$351                                            )&lt;=0),"Wean-"&amp;MF40,""),"")
&amp;IFERROR(IF(AND((MF$33-MF41-150-Sheep!$R$352                                           )&gt;(MF$33-MG$33),(MF$33-MF41-150-Sheep!$R$352                                            )&lt;=0),"Alt1-"   &amp;MF40,""),"")
&amp;IFERROR(IF(AND((MF$33-MF41-150-Sheep!$R$353                                           )&gt;(MF$33-MG$33),(MF$33-MF41-150-Sheep!$R$353                                            )&lt;=0),"Alt2-"   &amp;MF40,""),"")</f>
        <v/>
      </c>
      <c r="MG42" s="274" t="str">
        <f xml:space="preserve">                    IF(AND((MG$33                                  -Sheep!$N$250                               )&gt;(MG$33-MH$33),(MG$33                                  -Sheep!$N$250                                )&lt;=0),"Born","")
&amp;                   IF(AND((MG$33-Sheep!$R$351-Sheep!$N$250                                )&gt;(MG$33-MH$33),(MG$33-Sheep!$R$351-Sheep!$N$250                                )&lt;=0),"WeanStd","")
&amp;                   IF(AND((MG$33-Sheep!$R$352-Sheep!$N$250                                )&gt;(MG$33-MH$33),(MG$33-Sheep!$R$352-Sheep!$N$250                                )&lt;=0),"WeanAlt1","")
&amp;                   IF(AND((MG$33-Sheep!$R$353-Sheep!$N$250                                )&gt;(MG$33-MH$33),(MG$33-Sheep!$R$353-Sheep!$N$250                                )&lt;=0),"WeanAlt2","")
&amp;IFERROR(IF(AND((MG$33-MG41                                                                                     )&gt;(MG$33-MH$33),(MG$33-MG41                                                                                     )&lt;=0),"Join-"    &amp;MG40,""),"")
&amp;IFERROR(IF(AND((MG$33-MG41-INDEX(Sheep!$V$358:$V$365,MG40,1))&gt;(MG$33-MH$33),(MG$33-MG41-INDEX(Sheep!$V$358:$V$365,MG40,1))&lt;=0),"Scan-"  &amp;MG40,""),"")
&amp;IFERROR(IF(AND((MG$33-MG41-150                                                                            )&gt;(MG$33-MH$33),(MG$33-MG41-150                                                                             )&lt;=0),"Birth-" &amp;MG40,""),"")
&amp;IFERROR(IF(AND((MG$33-MG41-150-Sheep!$R$351                                           )&gt;(MG$33-MH$33),(MG$33-MG41-150-Sheep!$R$351                                            )&lt;=0),"Wean-"&amp;MG40,""),"")
&amp;IFERROR(IF(AND((MG$33-MG41-150-Sheep!$R$352                                           )&gt;(MG$33-MH$33),(MG$33-MG41-150-Sheep!$R$352                                            )&lt;=0),"Alt1-"   &amp;MG40,""),"")
&amp;IFERROR(IF(AND((MG$33-MG41-150-Sheep!$R$353                                           )&gt;(MG$33-MH$33),(MG$33-MG41-150-Sheep!$R$353                                            )&lt;=0),"Alt2-"   &amp;MG40,""),"")</f>
        <v/>
      </c>
      <c r="MH42" s="274" t="str">
        <f xml:space="preserve">                    IF(AND((MH$33                                  -Sheep!$N$250                               )&gt;(MH$33-MI$33),(MH$33                                  -Sheep!$N$250                                )&lt;=0),"Born","")
&amp;                   IF(AND((MH$33-Sheep!$R$351-Sheep!$N$250                                )&gt;(MH$33-MI$33),(MH$33-Sheep!$R$351-Sheep!$N$250                                )&lt;=0),"WeanStd","")
&amp;                   IF(AND((MH$33-Sheep!$R$352-Sheep!$N$250                                )&gt;(MH$33-MI$33),(MH$33-Sheep!$R$352-Sheep!$N$250                                )&lt;=0),"WeanAlt1","")
&amp;                   IF(AND((MH$33-Sheep!$R$353-Sheep!$N$250                                )&gt;(MH$33-MI$33),(MH$33-Sheep!$R$353-Sheep!$N$250                                )&lt;=0),"WeanAlt2","")
&amp;IFERROR(IF(AND((MH$33-MH41                                                                                     )&gt;(MH$33-MI$33),(MH$33-MH41                                                                                     )&lt;=0),"Join-"    &amp;MH40,""),"")
&amp;IFERROR(IF(AND((MH$33-MH41-INDEX(Sheep!$V$358:$V$365,MH40,1))&gt;(MH$33-MI$33),(MH$33-MH41-INDEX(Sheep!$V$358:$V$365,MH40,1))&lt;=0),"Scan-"  &amp;MH40,""),"")
&amp;IFERROR(IF(AND((MH$33-MH41-150                                                                            )&gt;(MH$33-MI$33),(MH$33-MH41-150                                                                             )&lt;=0),"Birth-" &amp;MH40,""),"")
&amp;IFERROR(IF(AND((MH$33-MH41-150-Sheep!$R$351                                           )&gt;(MH$33-MI$33),(MH$33-MH41-150-Sheep!$R$351                                            )&lt;=0),"Wean-"&amp;MH40,""),"")
&amp;IFERROR(IF(AND((MH$33-MH41-150-Sheep!$R$352                                           )&gt;(MH$33-MI$33),(MH$33-MH41-150-Sheep!$R$352                                            )&lt;=0),"Alt1-"   &amp;MH40,""),"")
&amp;IFERROR(IF(AND((MH$33-MH41-150-Sheep!$R$353                                           )&gt;(MH$33-MI$33),(MH$33-MH41-150-Sheep!$R$353                                            )&lt;=0),"Alt2-"   &amp;MH40,""),"")</f>
        <v/>
      </c>
      <c r="MI42" s="274" t="str">
        <f xml:space="preserve">                    IF(AND((MI$33                                  -Sheep!$N$250                               )&gt;(MI$33-MJ$33),(MI$33                                  -Sheep!$N$250                                )&lt;=0),"Born","")
&amp;                   IF(AND((MI$33-Sheep!$R$351-Sheep!$N$250                                )&gt;(MI$33-MJ$33),(MI$33-Sheep!$R$351-Sheep!$N$250                                )&lt;=0),"WeanStd","")
&amp;                   IF(AND((MI$33-Sheep!$R$352-Sheep!$N$250                                )&gt;(MI$33-MJ$33),(MI$33-Sheep!$R$352-Sheep!$N$250                                )&lt;=0),"WeanAlt1","")
&amp;                   IF(AND((MI$33-Sheep!$R$353-Sheep!$N$250                                )&gt;(MI$33-MJ$33),(MI$33-Sheep!$R$353-Sheep!$N$250                                )&lt;=0),"WeanAlt2","")
&amp;IFERROR(IF(AND((MI$33-MI41                                                                                     )&gt;(MI$33-MJ$33),(MI$33-MI41                                                                                     )&lt;=0),"Join-"    &amp;MI40,""),"")
&amp;IFERROR(IF(AND((MI$33-MI41-INDEX(Sheep!$V$358:$V$365,MI40,1))&gt;(MI$33-MJ$33),(MI$33-MI41-INDEX(Sheep!$V$358:$V$365,MI40,1))&lt;=0),"Scan-"  &amp;MI40,""),"")
&amp;IFERROR(IF(AND((MI$33-MI41-150                                                                            )&gt;(MI$33-MJ$33),(MI$33-MI41-150                                                                             )&lt;=0),"Birth-" &amp;MI40,""),"")
&amp;IFERROR(IF(AND((MI$33-MI41-150-Sheep!$R$351                                           )&gt;(MI$33-MJ$33),(MI$33-MI41-150-Sheep!$R$351                                            )&lt;=0),"Wean-"&amp;MI40,""),"")
&amp;IFERROR(IF(AND((MI$33-MI41-150-Sheep!$R$352                                           )&gt;(MI$33-MJ$33),(MI$33-MI41-150-Sheep!$R$352                                            )&lt;=0),"Alt1-"   &amp;MI40,""),"")
&amp;IFERROR(IF(AND((MI$33-MI41-150-Sheep!$R$353                                           )&gt;(MI$33-MJ$33),(MI$33-MI41-150-Sheep!$R$353                                            )&lt;=0),"Alt2-"   &amp;MI40,""),"")</f>
        <v/>
      </c>
      <c r="MJ42" s="274" t="str">
        <f xml:space="preserve">                    IF(AND((MJ$33                                  -Sheep!$N$250                               )&gt;(MJ$33-MK$33),(MJ$33                                  -Sheep!$N$250                                )&lt;=0),"Born","")
&amp;                   IF(AND((MJ$33-Sheep!$R$351-Sheep!$N$250                                )&gt;(MJ$33-MK$33),(MJ$33-Sheep!$R$351-Sheep!$N$250                                )&lt;=0),"WeanStd","")
&amp;                   IF(AND((MJ$33-Sheep!$R$352-Sheep!$N$250                                )&gt;(MJ$33-MK$33),(MJ$33-Sheep!$R$352-Sheep!$N$250                                )&lt;=0),"WeanAlt1","")
&amp;                   IF(AND((MJ$33-Sheep!$R$353-Sheep!$N$250                                )&gt;(MJ$33-MK$33),(MJ$33-Sheep!$R$353-Sheep!$N$250                                )&lt;=0),"WeanAlt2","")
&amp;IFERROR(IF(AND((MJ$33-MJ41                                                                                     )&gt;(MJ$33-MK$33),(MJ$33-MJ41                                                                                     )&lt;=0),"Join-"    &amp;MJ40,""),"")
&amp;IFERROR(IF(AND((MJ$33-MJ41-INDEX(Sheep!$V$358:$V$365,MJ40,1))&gt;(MJ$33-MK$33),(MJ$33-MJ41-INDEX(Sheep!$V$358:$V$365,MJ40,1))&lt;=0),"Scan-"  &amp;MJ40,""),"")
&amp;IFERROR(IF(AND((MJ$33-MJ41-150                                                                            )&gt;(MJ$33-MK$33),(MJ$33-MJ41-150                                                                             )&lt;=0),"Birth-" &amp;MJ40,""),"")
&amp;IFERROR(IF(AND((MJ$33-MJ41-150-Sheep!$R$351                                           )&gt;(MJ$33-MK$33),(MJ$33-MJ41-150-Sheep!$R$351                                            )&lt;=0),"Wean-"&amp;MJ40,""),"")
&amp;IFERROR(IF(AND((MJ$33-MJ41-150-Sheep!$R$352                                           )&gt;(MJ$33-MK$33),(MJ$33-MJ41-150-Sheep!$R$352                                            )&lt;=0),"Alt1-"   &amp;MJ40,""),"")
&amp;IFERROR(IF(AND((MJ$33-MJ41-150-Sheep!$R$353                                           )&gt;(MJ$33-MK$33),(MJ$33-MJ41-150-Sheep!$R$353                                            )&lt;=0),"Alt2-"   &amp;MJ40,""),"")</f>
        <v/>
      </c>
      <c r="MK42" s="274" t="str">
        <f xml:space="preserve">                    IF(AND((MK$33                                  -Sheep!$N$250                               )&gt;(MK$33-ML$33),(MK$33                                  -Sheep!$N$250                                )&lt;=0),"Born","")
&amp;                   IF(AND((MK$33-Sheep!$R$351-Sheep!$N$250                                )&gt;(MK$33-ML$33),(MK$33-Sheep!$R$351-Sheep!$N$250                                )&lt;=0),"WeanStd","")
&amp;                   IF(AND((MK$33-Sheep!$R$352-Sheep!$N$250                                )&gt;(MK$33-ML$33),(MK$33-Sheep!$R$352-Sheep!$N$250                                )&lt;=0),"WeanAlt1","")
&amp;                   IF(AND((MK$33-Sheep!$R$353-Sheep!$N$250                                )&gt;(MK$33-ML$33),(MK$33-Sheep!$R$353-Sheep!$N$250                                )&lt;=0),"WeanAlt2","")
&amp;IFERROR(IF(AND((MK$33-MK41                                                                                     )&gt;(MK$33-ML$33),(MK$33-MK41                                                                                     )&lt;=0),"Join-"    &amp;MK40,""),"")
&amp;IFERROR(IF(AND((MK$33-MK41-INDEX(Sheep!$V$358:$V$365,MK40,1))&gt;(MK$33-ML$33),(MK$33-MK41-INDEX(Sheep!$V$358:$V$365,MK40,1))&lt;=0),"Scan-"  &amp;MK40,""),"")
&amp;IFERROR(IF(AND((MK$33-MK41-150                                                                            )&gt;(MK$33-ML$33),(MK$33-MK41-150                                                                             )&lt;=0),"Birth-" &amp;MK40,""),"")
&amp;IFERROR(IF(AND((MK$33-MK41-150-Sheep!$R$351                                           )&gt;(MK$33-ML$33),(MK$33-MK41-150-Sheep!$R$351                                            )&lt;=0),"Wean-"&amp;MK40,""),"")
&amp;IFERROR(IF(AND((MK$33-MK41-150-Sheep!$R$352                                           )&gt;(MK$33-ML$33),(MK$33-MK41-150-Sheep!$R$352                                            )&lt;=0),"Alt1-"   &amp;MK40,""),"")
&amp;IFERROR(IF(AND((MK$33-MK41-150-Sheep!$R$353                                           )&gt;(MK$33-ML$33),(MK$33-MK41-150-Sheep!$R$353                                            )&lt;=0),"Alt2-"   &amp;MK40,""),"")</f>
        <v/>
      </c>
      <c r="ML42" s="274" t="str">
        <f xml:space="preserve">                    IF(AND((ML$33                                  -Sheep!$N$250                               )&gt;(ML$33-MM$33),(ML$33                                  -Sheep!$N$250                                )&lt;=0),"Born","")
&amp;                   IF(AND((ML$33-Sheep!$R$351-Sheep!$N$250                                )&gt;(ML$33-MM$33),(ML$33-Sheep!$R$351-Sheep!$N$250                                )&lt;=0),"WeanStd","")
&amp;                   IF(AND((ML$33-Sheep!$R$352-Sheep!$N$250                                )&gt;(ML$33-MM$33),(ML$33-Sheep!$R$352-Sheep!$N$250                                )&lt;=0),"WeanAlt1","")
&amp;                   IF(AND((ML$33-Sheep!$R$353-Sheep!$N$250                                )&gt;(ML$33-MM$33),(ML$33-Sheep!$R$353-Sheep!$N$250                                )&lt;=0),"WeanAlt2","")
&amp;IFERROR(IF(AND((ML$33-ML41                                                                                     )&gt;(ML$33-MM$33),(ML$33-ML41                                                                                     )&lt;=0),"Join-"    &amp;ML40,""),"")
&amp;IFERROR(IF(AND((ML$33-ML41-INDEX(Sheep!$V$358:$V$365,ML40,1))&gt;(ML$33-MM$33),(ML$33-ML41-INDEX(Sheep!$V$358:$V$365,ML40,1))&lt;=0),"Scan-"  &amp;ML40,""),"")
&amp;IFERROR(IF(AND((ML$33-ML41-150                                                                            )&gt;(ML$33-MM$33),(ML$33-ML41-150                                                                             )&lt;=0),"Birth-" &amp;ML40,""),"")
&amp;IFERROR(IF(AND((ML$33-ML41-150-Sheep!$R$351                                           )&gt;(ML$33-MM$33),(ML$33-ML41-150-Sheep!$R$351                                            )&lt;=0),"Wean-"&amp;ML40,""),"")
&amp;IFERROR(IF(AND((ML$33-ML41-150-Sheep!$R$352                                           )&gt;(ML$33-MM$33),(ML$33-ML41-150-Sheep!$R$352                                            )&lt;=0),"Alt1-"   &amp;ML40,""),"")
&amp;IFERROR(IF(AND((ML$33-ML41-150-Sheep!$R$353                                           )&gt;(ML$33-MM$33),(ML$33-ML41-150-Sheep!$R$353                                            )&lt;=0),"Alt2-"   &amp;ML40,""),"")</f>
        <v/>
      </c>
      <c r="MM42" s="274" t="str">
        <f xml:space="preserve">                    IF(AND((MM$33                                  -Sheep!$N$250                               )&gt;(MM$33-MN$33),(MM$33                                  -Sheep!$N$250                                )&lt;=0),"Born","")
&amp;                   IF(AND((MM$33-Sheep!$R$351-Sheep!$N$250                                )&gt;(MM$33-MN$33),(MM$33-Sheep!$R$351-Sheep!$N$250                                )&lt;=0),"WeanStd","")
&amp;                   IF(AND((MM$33-Sheep!$R$352-Sheep!$N$250                                )&gt;(MM$33-MN$33),(MM$33-Sheep!$R$352-Sheep!$N$250                                )&lt;=0),"WeanAlt1","")
&amp;                   IF(AND((MM$33-Sheep!$R$353-Sheep!$N$250                                )&gt;(MM$33-MN$33),(MM$33-Sheep!$R$353-Sheep!$N$250                                )&lt;=0),"WeanAlt2","")
&amp;IFERROR(IF(AND((MM$33-MM41                                                                                     )&gt;(MM$33-MN$33),(MM$33-MM41                                                                                     )&lt;=0),"Join-"    &amp;MM40,""),"")
&amp;IFERROR(IF(AND((MM$33-MM41-INDEX(Sheep!$V$358:$V$365,MM40,1))&gt;(MM$33-MN$33),(MM$33-MM41-INDEX(Sheep!$V$358:$V$365,MM40,1))&lt;=0),"Scan-"  &amp;MM40,""),"")
&amp;IFERROR(IF(AND((MM$33-MM41-150                                                                            )&gt;(MM$33-MN$33),(MM$33-MM41-150                                                                             )&lt;=0),"Birth-" &amp;MM40,""),"")
&amp;IFERROR(IF(AND((MM$33-MM41-150-Sheep!$R$351                                           )&gt;(MM$33-MN$33),(MM$33-MM41-150-Sheep!$R$351                                            )&lt;=0),"Wean-"&amp;MM40,""),"")
&amp;IFERROR(IF(AND((MM$33-MM41-150-Sheep!$R$352                                           )&gt;(MM$33-MN$33),(MM$33-MM41-150-Sheep!$R$352                                            )&lt;=0),"Alt1-"   &amp;MM40,""),"")
&amp;IFERROR(IF(AND((MM$33-MM41-150-Sheep!$R$353                                           )&gt;(MM$33-MN$33),(MM$33-MM41-150-Sheep!$R$353                                            )&lt;=0),"Alt2-"   &amp;MM40,""),"")</f>
        <v/>
      </c>
      <c r="MN42" s="274" t="str">
        <f xml:space="preserve">                    IF(AND((MN$33                                  -Sheep!$N$250                               )&gt;(MN$33-MO$33),(MN$33                                  -Sheep!$N$250                                )&lt;=0),"Born","")
&amp;                   IF(AND((MN$33-Sheep!$R$351-Sheep!$N$250                                )&gt;(MN$33-MO$33),(MN$33-Sheep!$R$351-Sheep!$N$250                                )&lt;=0),"WeanStd","")
&amp;                   IF(AND((MN$33-Sheep!$R$352-Sheep!$N$250                                )&gt;(MN$33-MO$33),(MN$33-Sheep!$R$352-Sheep!$N$250                                )&lt;=0),"WeanAlt1","")
&amp;                   IF(AND((MN$33-Sheep!$R$353-Sheep!$N$250                                )&gt;(MN$33-MO$33),(MN$33-Sheep!$R$353-Sheep!$N$250                                )&lt;=0),"WeanAlt2","")
&amp;IFERROR(IF(AND((MN$33-MN41                                                                                     )&gt;(MN$33-MO$33),(MN$33-MN41                                                                                     )&lt;=0),"Join-"    &amp;MN40,""),"")
&amp;IFERROR(IF(AND((MN$33-MN41-INDEX(Sheep!$V$358:$V$365,MN40,1))&gt;(MN$33-MO$33),(MN$33-MN41-INDEX(Sheep!$V$358:$V$365,MN40,1))&lt;=0),"Scan-"  &amp;MN40,""),"")
&amp;IFERROR(IF(AND((MN$33-MN41-150                                                                            )&gt;(MN$33-MO$33),(MN$33-MN41-150                                                                             )&lt;=0),"Birth-" &amp;MN40,""),"")
&amp;IFERROR(IF(AND((MN$33-MN41-150-Sheep!$R$351                                           )&gt;(MN$33-MO$33),(MN$33-MN41-150-Sheep!$R$351                                            )&lt;=0),"Wean-"&amp;MN40,""),"")
&amp;IFERROR(IF(AND((MN$33-MN41-150-Sheep!$R$352                                           )&gt;(MN$33-MO$33),(MN$33-MN41-150-Sheep!$R$352                                            )&lt;=0),"Alt1-"   &amp;MN40,""),"")
&amp;IFERROR(IF(AND((MN$33-MN41-150-Sheep!$R$353                                           )&gt;(MN$33-MO$33),(MN$33-MN41-150-Sheep!$R$353                                            )&lt;=0),"Alt2-"   &amp;MN40,""),"")</f>
        <v>Birth-6</v>
      </c>
      <c r="MO42" s="274" t="str">
        <f xml:space="preserve">                    IF(AND((MO$33                                  -Sheep!$N$250                               )&gt;(MO$33-MP$33),(MO$33                                  -Sheep!$N$250                                )&lt;=0),"Born","")
&amp;                   IF(AND((MO$33-Sheep!$R$351-Sheep!$N$250                                )&gt;(MO$33-MP$33),(MO$33-Sheep!$R$351-Sheep!$N$250                                )&lt;=0),"WeanStd","")
&amp;                   IF(AND((MO$33-Sheep!$R$352-Sheep!$N$250                                )&gt;(MO$33-MP$33),(MO$33-Sheep!$R$352-Sheep!$N$250                                )&lt;=0),"WeanAlt1","")
&amp;                   IF(AND((MO$33-Sheep!$R$353-Sheep!$N$250                                )&gt;(MO$33-MP$33),(MO$33-Sheep!$R$353-Sheep!$N$250                                )&lt;=0),"WeanAlt2","")
&amp;IFERROR(IF(AND((MO$33-MO41                                                                                     )&gt;(MO$33-MP$33),(MO$33-MO41                                                                                     )&lt;=0),"Join-"    &amp;MO40,""),"")
&amp;IFERROR(IF(AND((MO$33-MO41-INDEX(Sheep!$V$358:$V$365,MO40,1))&gt;(MO$33-MP$33),(MO$33-MO41-INDEX(Sheep!$V$358:$V$365,MO40,1))&lt;=0),"Scan-"  &amp;MO40,""),"")
&amp;IFERROR(IF(AND((MO$33-MO41-150                                                                            )&gt;(MO$33-MP$33),(MO$33-MO41-150                                                                             )&lt;=0),"Birth-" &amp;MO40,""),"")
&amp;IFERROR(IF(AND((MO$33-MO41-150-Sheep!$R$351                                           )&gt;(MO$33-MP$33),(MO$33-MO41-150-Sheep!$R$351                                            )&lt;=0),"Wean-"&amp;MO40,""),"")
&amp;IFERROR(IF(AND((MO$33-MO41-150-Sheep!$R$352                                           )&gt;(MO$33-MP$33),(MO$33-MO41-150-Sheep!$R$352                                            )&lt;=0),"Alt1-"   &amp;MO40,""),"")
&amp;IFERROR(IF(AND((MO$33-MO41-150-Sheep!$R$353                                           )&gt;(MO$33-MP$33),(MO$33-MO41-150-Sheep!$R$353                                            )&lt;=0),"Alt2-"   &amp;MO40,""),"")</f>
        <v/>
      </c>
      <c r="MP42" s="274" t="str">
        <f xml:space="preserve">                    IF(AND((MP$33                                  -Sheep!$N$250                               )&gt;(MP$33-MQ$33),(MP$33                                  -Sheep!$N$250                                )&lt;=0),"Born","")
&amp;                   IF(AND((MP$33-Sheep!$R$351-Sheep!$N$250                                )&gt;(MP$33-MQ$33),(MP$33-Sheep!$R$351-Sheep!$N$250                                )&lt;=0),"WeanStd","")
&amp;                   IF(AND((MP$33-Sheep!$R$352-Sheep!$N$250                                )&gt;(MP$33-MQ$33),(MP$33-Sheep!$R$352-Sheep!$N$250                                )&lt;=0),"WeanAlt1","")
&amp;                   IF(AND((MP$33-Sheep!$R$353-Sheep!$N$250                                )&gt;(MP$33-MQ$33),(MP$33-Sheep!$R$353-Sheep!$N$250                                )&lt;=0),"WeanAlt2","")
&amp;IFERROR(IF(AND((MP$33-MP41                                                                                     )&gt;(MP$33-MQ$33),(MP$33-MP41                                                                                     )&lt;=0),"Join-"    &amp;MP40,""),"")
&amp;IFERROR(IF(AND((MP$33-MP41-INDEX(Sheep!$V$358:$V$365,MP40,1))&gt;(MP$33-MQ$33),(MP$33-MP41-INDEX(Sheep!$V$358:$V$365,MP40,1))&lt;=0),"Scan-"  &amp;MP40,""),"")
&amp;IFERROR(IF(AND((MP$33-MP41-150                                                                            )&gt;(MP$33-MQ$33),(MP$33-MP41-150                                                                             )&lt;=0),"Birth-" &amp;MP40,""),"")
&amp;IFERROR(IF(AND((MP$33-MP41-150-Sheep!$R$351                                           )&gt;(MP$33-MQ$33),(MP$33-MP41-150-Sheep!$R$351                                            )&lt;=0),"Wean-"&amp;MP40,""),"")
&amp;IFERROR(IF(AND((MP$33-MP41-150-Sheep!$R$352                                           )&gt;(MP$33-MQ$33),(MP$33-MP41-150-Sheep!$R$352                                            )&lt;=0),"Alt1-"   &amp;MP40,""),"")
&amp;IFERROR(IF(AND((MP$33-MP41-150-Sheep!$R$353                                           )&gt;(MP$33-MQ$33),(MP$33-MP41-150-Sheep!$R$353                                            )&lt;=0),"Alt2-"   &amp;MP40,""),"")</f>
        <v/>
      </c>
      <c r="MQ42" s="274" t="str">
        <f xml:space="preserve">                    IF(AND((MQ$33                                  -Sheep!$N$250                               )&gt;(MQ$33-MR$33),(MQ$33                                  -Sheep!$N$250                                )&lt;=0),"Born","")
&amp;                   IF(AND((MQ$33-Sheep!$R$351-Sheep!$N$250                                )&gt;(MQ$33-MR$33),(MQ$33-Sheep!$R$351-Sheep!$N$250                                )&lt;=0),"WeanStd","")
&amp;                   IF(AND((MQ$33-Sheep!$R$352-Sheep!$N$250                                )&gt;(MQ$33-MR$33),(MQ$33-Sheep!$R$352-Sheep!$N$250                                )&lt;=0),"WeanAlt1","")
&amp;                   IF(AND((MQ$33-Sheep!$R$353-Sheep!$N$250                                )&gt;(MQ$33-MR$33),(MQ$33-Sheep!$R$353-Sheep!$N$250                                )&lt;=0),"WeanAlt2","")
&amp;IFERROR(IF(AND((MQ$33-MQ41                                                                                     )&gt;(MQ$33-MR$33),(MQ$33-MQ41                                                                                     )&lt;=0),"Join-"    &amp;MQ40,""),"")
&amp;IFERROR(IF(AND((MQ$33-MQ41-INDEX(Sheep!$V$358:$V$365,MQ40,1))&gt;(MQ$33-MR$33),(MQ$33-MQ41-INDEX(Sheep!$V$358:$V$365,MQ40,1))&lt;=0),"Scan-"  &amp;MQ40,""),"")
&amp;IFERROR(IF(AND((MQ$33-MQ41-150                                                                            )&gt;(MQ$33-MR$33),(MQ$33-MQ41-150                                                                             )&lt;=0),"Birth-" &amp;MQ40,""),"")
&amp;IFERROR(IF(AND((MQ$33-MQ41-150-Sheep!$R$351                                           )&gt;(MQ$33-MR$33),(MQ$33-MQ41-150-Sheep!$R$351                                            )&lt;=0),"Wean-"&amp;MQ40,""),"")
&amp;IFERROR(IF(AND((MQ$33-MQ41-150-Sheep!$R$352                                           )&gt;(MQ$33-MR$33),(MQ$33-MQ41-150-Sheep!$R$352                                            )&lt;=0),"Alt1-"   &amp;MQ40,""),"")
&amp;IFERROR(IF(AND((MQ$33-MQ41-150-Sheep!$R$353                                           )&gt;(MQ$33-MR$33),(MQ$33-MQ41-150-Sheep!$R$353                                            )&lt;=0),"Alt2-"   &amp;MQ40,""),"")</f>
        <v/>
      </c>
      <c r="MR42" s="274" t="str">
        <f xml:space="preserve">                    IF(AND((MR$33                                  -Sheep!$N$250                               )&gt;(MR$33-MS$33),(MR$33                                  -Sheep!$N$250                                )&lt;=0),"Born","")
&amp;                   IF(AND((MR$33-Sheep!$R$351-Sheep!$N$250                                )&gt;(MR$33-MS$33),(MR$33-Sheep!$R$351-Sheep!$N$250                                )&lt;=0),"WeanStd","")
&amp;                   IF(AND((MR$33-Sheep!$R$352-Sheep!$N$250                                )&gt;(MR$33-MS$33),(MR$33-Sheep!$R$352-Sheep!$N$250                                )&lt;=0),"WeanAlt1","")
&amp;                   IF(AND((MR$33-Sheep!$R$353-Sheep!$N$250                                )&gt;(MR$33-MS$33),(MR$33-Sheep!$R$353-Sheep!$N$250                                )&lt;=0),"WeanAlt2","")
&amp;IFERROR(IF(AND((MR$33-MR41                                                                                     )&gt;(MR$33-MS$33),(MR$33-MR41                                                                                     )&lt;=0),"Join-"    &amp;MR40,""),"")
&amp;IFERROR(IF(AND((MR$33-MR41-INDEX(Sheep!$V$358:$V$365,MR40,1))&gt;(MR$33-MS$33),(MR$33-MR41-INDEX(Sheep!$V$358:$V$365,MR40,1))&lt;=0),"Scan-"  &amp;MR40,""),"")
&amp;IFERROR(IF(AND((MR$33-MR41-150                                                                            )&gt;(MR$33-MS$33),(MR$33-MR41-150                                                                             )&lt;=0),"Birth-" &amp;MR40,""),"")
&amp;IFERROR(IF(AND((MR$33-MR41-150-Sheep!$R$351                                           )&gt;(MR$33-MS$33),(MR$33-MR41-150-Sheep!$R$351                                            )&lt;=0),"Wean-"&amp;MR40,""),"")
&amp;IFERROR(IF(AND((MR$33-MR41-150-Sheep!$R$352                                           )&gt;(MR$33-MS$33),(MR$33-MR41-150-Sheep!$R$352                                            )&lt;=0),"Alt1-"   &amp;MR40,""),"")
&amp;IFERROR(IF(AND((MR$33-MR41-150-Sheep!$R$353                                           )&gt;(MR$33-MS$33),(MR$33-MR41-150-Sheep!$R$353                                            )&lt;=0),"Alt2-"   &amp;MR40,""),"")</f>
        <v/>
      </c>
      <c r="MS42" s="274" t="str">
        <f xml:space="preserve">                    IF(AND((MS$33                                  -Sheep!$N$250                               )&gt;(MS$33-MT$33),(MS$33                                  -Sheep!$N$250                                )&lt;=0),"Born","")
&amp;                   IF(AND((MS$33-Sheep!$R$351-Sheep!$N$250                                )&gt;(MS$33-MT$33),(MS$33-Sheep!$R$351-Sheep!$N$250                                )&lt;=0),"WeanStd","")
&amp;                   IF(AND((MS$33-Sheep!$R$352-Sheep!$N$250                                )&gt;(MS$33-MT$33),(MS$33-Sheep!$R$352-Sheep!$N$250                                )&lt;=0),"WeanAlt1","")
&amp;                   IF(AND((MS$33-Sheep!$R$353-Sheep!$N$250                                )&gt;(MS$33-MT$33),(MS$33-Sheep!$R$353-Sheep!$N$250                                )&lt;=0),"WeanAlt2","")
&amp;IFERROR(IF(AND((MS$33-MS41                                                                                     )&gt;(MS$33-MT$33),(MS$33-MS41                                                                                     )&lt;=0),"Join-"    &amp;MS40,""),"")
&amp;IFERROR(IF(AND((MS$33-MS41-INDEX(Sheep!$V$358:$V$365,MS40,1))&gt;(MS$33-MT$33),(MS$33-MS41-INDEX(Sheep!$V$358:$V$365,MS40,1))&lt;=0),"Scan-"  &amp;MS40,""),"")
&amp;IFERROR(IF(AND((MS$33-MS41-150                                                                            )&gt;(MS$33-MT$33),(MS$33-MS41-150                                                                             )&lt;=0),"Birth-" &amp;MS40,""),"")
&amp;IFERROR(IF(AND((MS$33-MS41-150-Sheep!$R$351                                           )&gt;(MS$33-MT$33),(MS$33-MS41-150-Sheep!$R$351                                            )&lt;=0),"Wean-"&amp;MS40,""),"")
&amp;IFERROR(IF(AND((MS$33-MS41-150-Sheep!$R$352                                           )&gt;(MS$33-MT$33),(MS$33-MS41-150-Sheep!$R$352                                            )&lt;=0),"Alt1-"   &amp;MS40,""),"")
&amp;IFERROR(IF(AND((MS$33-MS41-150-Sheep!$R$353                                           )&gt;(MS$33-MT$33),(MS$33-MS41-150-Sheep!$R$353                                            )&lt;=0),"Alt2-"   &amp;MS40,""),"")</f>
        <v/>
      </c>
      <c r="MT42" s="274" t="str">
        <f xml:space="preserve">                    IF(AND((MT$33                                  -Sheep!$N$250                               )&gt;(MT$33-MU$33),(MT$33                                  -Sheep!$N$250                                )&lt;=0),"Born","")
&amp;                   IF(AND((MT$33-Sheep!$R$351-Sheep!$N$250                                )&gt;(MT$33-MU$33),(MT$33-Sheep!$R$351-Sheep!$N$250                                )&lt;=0),"WeanStd","")
&amp;                   IF(AND((MT$33-Sheep!$R$352-Sheep!$N$250                                )&gt;(MT$33-MU$33),(MT$33-Sheep!$R$352-Sheep!$N$250                                )&lt;=0),"WeanAlt1","")
&amp;                   IF(AND((MT$33-Sheep!$R$353-Sheep!$N$250                                )&gt;(MT$33-MU$33),(MT$33-Sheep!$R$353-Sheep!$N$250                                )&lt;=0),"WeanAlt2","")
&amp;IFERROR(IF(AND((MT$33-MT41                                                                                     )&gt;(MT$33-MU$33),(MT$33-MT41                                                                                     )&lt;=0),"Join-"    &amp;MT40,""),"")
&amp;IFERROR(IF(AND((MT$33-MT41-INDEX(Sheep!$V$358:$V$365,MT40,1))&gt;(MT$33-MU$33),(MT$33-MT41-INDEX(Sheep!$V$358:$V$365,MT40,1))&lt;=0),"Scan-"  &amp;MT40,""),"")
&amp;IFERROR(IF(AND((MT$33-MT41-150                                                                            )&gt;(MT$33-MU$33),(MT$33-MT41-150                                                                             )&lt;=0),"Birth-" &amp;MT40,""),"")
&amp;IFERROR(IF(AND((MT$33-MT41-150-Sheep!$R$351                                           )&gt;(MT$33-MU$33),(MT$33-MT41-150-Sheep!$R$351                                            )&lt;=0),"Wean-"&amp;MT40,""),"")
&amp;IFERROR(IF(AND((MT$33-MT41-150-Sheep!$R$352                                           )&gt;(MT$33-MU$33),(MT$33-MT41-150-Sheep!$R$352                                            )&lt;=0),"Alt1-"   &amp;MT40,""),"")
&amp;IFERROR(IF(AND((MT$33-MT41-150-Sheep!$R$353                                           )&gt;(MT$33-MU$33),(MT$33-MT41-150-Sheep!$R$353                                            )&lt;=0),"Alt2-"   &amp;MT40,""),"")</f>
        <v/>
      </c>
      <c r="MU42" s="274" t="str">
        <f xml:space="preserve">                    IF(AND((MU$33                                  -Sheep!$N$250                               )&gt;(MU$33-MV$33),(MU$33                                  -Sheep!$N$250                                )&lt;=0),"Born","")
&amp;                   IF(AND((MU$33-Sheep!$R$351-Sheep!$N$250                                )&gt;(MU$33-MV$33),(MU$33-Sheep!$R$351-Sheep!$N$250                                )&lt;=0),"WeanStd","")
&amp;                   IF(AND((MU$33-Sheep!$R$352-Sheep!$N$250                                )&gt;(MU$33-MV$33),(MU$33-Sheep!$R$352-Sheep!$N$250                                )&lt;=0),"WeanAlt1","")
&amp;                   IF(AND((MU$33-Sheep!$R$353-Sheep!$N$250                                )&gt;(MU$33-MV$33),(MU$33-Sheep!$R$353-Sheep!$N$250                                )&lt;=0),"WeanAlt2","")
&amp;IFERROR(IF(AND((MU$33-MU41                                                                                     )&gt;(MU$33-MV$33),(MU$33-MU41                                                                                     )&lt;=0),"Join-"    &amp;MU40,""),"")
&amp;IFERROR(IF(AND((MU$33-MU41-INDEX(Sheep!$V$358:$V$365,MU40,1))&gt;(MU$33-MV$33),(MU$33-MU41-INDEX(Sheep!$V$358:$V$365,MU40,1))&lt;=0),"Scan-"  &amp;MU40,""),"")
&amp;IFERROR(IF(AND((MU$33-MU41-150                                                                            )&gt;(MU$33-MV$33),(MU$33-MU41-150                                                                             )&lt;=0),"Birth-" &amp;MU40,""),"")
&amp;IFERROR(IF(AND((MU$33-MU41-150-Sheep!$R$351                                           )&gt;(MU$33-MV$33),(MU$33-MU41-150-Sheep!$R$351                                            )&lt;=0),"Wean-"&amp;MU40,""),"")
&amp;IFERROR(IF(AND((MU$33-MU41-150-Sheep!$R$352                                           )&gt;(MU$33-MV$33),(MU$33-MU41-150-Sheep!$R$352                                            )&lt;=0),"Alt1-"   &amp;MU40,""),"")
&amp;IFERROR(IF(AND((MU$33-MU41-150-Sheep!$R$353                                           )&gt;(MU$33-MV$33),(MU$33-MU41-150-Sheep!$R$353                                            )&lt;=0),"Alt2-"   &amp;MU40,""),"")</f>
        <v/>
      </c>
      <c r="MV42" s="274" t="str">
        <f xml:space="preserve">                    IF(AND((MV$33                                  -Sheep!$N$250                               )&gt;(MV$33-MW$33),(MV$33                                  -Sheep!$N$250                                )&lt;=0),"Born","")
&amp;                   IF(AND((MV$33-Sheep!$R$351-Sheep!$N$250                                )&gt;(MV$33-MW$33),(MV$33-Sheep!$R$351-Sheep!$N$250                                )&lt;=0),"WeanStd","")
&amp;                   IF(AND((MV$33-Sheep!$R$352-Sheep!$N$250                                )&gt;(MV$33-MW$33),(MV$33-Sheep!$R$352-Sheep!$N$250                                )&lt;=0),"WeanAlt1","")
&amp;                   IF(AND((MV$33-Sheep!$R$353-Sheep!$N$250                                )&gt;(MV$33-MW$33),(MV$33-Sheep!$R$353-Sheep!$N$250                                )&lt;=0),"WeanAlt2","")
&amp;IFERROR(IF(AND((MV$33-MV41                                                                                     )&gt;(MV$33-MW$33),(MV$33-MV41                                                                                     )&lt;=0),"Join-"    &amp;MV40,""),"")
&amp;IFERROR(IF(AND((MV$33-MV41-INDEX(Sheep!$V$358:$V$365,MV40,1))&gt;(MV$33-MW$33),(MV$33-MV41-INDEX(Sheep!$V$358:$V$365,MV40,1))&lt;=0),"Scan-"  &amp;MV40,""),"")
&amp;IFERROR(IF(AND((MV$33-MV41-150                                                                            )&gt;(MV$33-MW$33),(MV$33-MV41-150                                                                             )&lt;=0),"Birth-" &amp;MV40,""),"")
&amp;IFERROR(IF(AND((MV$33-MV41-150-Sheep!$R$351                                           )&gt;(MV$33-MW$33),(MV$33-MV41-150-Sheep!$R$351                                            )&lt;=0),"Wean-"&amp;MV40,""),"")
&amp;IFERROR(IF(AND((MV$33-MV41-150-Sheep!$R$352                                           )&gt;(MV$33-MW$33),(MV$33-MV41-150-Sheep!$R$352                                            )&lt;=0),"Alt1-"   &amp;MV40,""),"")
&amp;IFERROR(IF(AND((MV$33-MV41-150-Sheep!$R$353                                           )&gt;(MV$33-MW$33),(MV$33-MV41-150-Sheep!$R$353                                            )&lt;=0),"Alt2-"   &amp;MV40,""),"")</f>
        <v/>
      </c>
      <c r="MW42" s="274" t="str">
        <f xml:space="preserve">                    IF(AND((MW$33                                  -Sheep!$N$250                               )&gt;(MW$33-MX$33),(MW$33                                  -Sheep!$N$250                                )&lt;=0),"Born","")
&amp;                   IF(AND((MW$33-Sheep!$R$351-Sheep!$N$250                                )&gt;(MW$33-MX$33),(MW$33-Sheep!$R$351-Sheep!$N$250                                )&lt;=0),"WeanStd","")
&amp;                   IF(AND((MW$33-Sheep!$R$352-Sheep!$N$250                                )&gt;(MW$33-MX$33),(MW$33-Sheep!$R$352-Sheep!$N$250                                )&lt;=0),"WeanAlt1","")
&amp;                   IF(AND((MW$33-Sheep!$R$353-Sheep!$N$250                                )&gt;(MW$33-MX$33),(MW$33-Sheep!$R$353-Sheep!$N$250                                )&lt;=0),"WeanAlt2","")
&amp;IFERROR(IF(AND((MW$33-MW41                                                                                     )&gt;(MW$33-MX$33),(MW$33-MW41                                                                                     )&lt;=0),"Join-"    &amp;MW40,""),"")
&amp;IFERROR(IF(AND((MW$33-MW41-INDEX(Sheep!$V$358:$V$365,MW40,1))&gt;(MW$33-MX$33),(MW$33-MW41-INDEX(Sheep!$V$358:$V$365,MW40,1))&lt;=0),"Scan-"  &amp;MW40,""),"")
&amp;IFERROR(IF(AND((MW$33-MW41-150                                                                            )&gt;(MW$33-MX$33),(MW$33-MW41-150                                                                             )&lt;=0),"Birth-" &amp;MW40,""),"")
&amp;IFERROR(IF(AND((MW$33-MW41-150-Sheep!$R$351                                           )&gt;(MW$33-MX$33),(MW$33-MW41-150-Sheep!$R$351                                            )&lt;=0),"Wean-"&amp;MW40,""),"")
&amp;IFERROR(IF(AND((MW$33-MW41-150-Sheep!$R$352                                           )&gt;(MW$33-MX$33),(MW$33-MW41-150-Sheep!$R$352                                            )&lt;=0),"Alt1-"   &amp;MW40,""),"")
&amp;IFERROR(IF(AND((MW$33-MW41-150-Sheep!$R$353                                           )&gt;(MW$33-MX$33),(MW$33-MW41-150-Sheep!$R$353                                            )&lt;=0),"Alt2-"   &amp;MW40,""),"")</f>
        <v/>
      </c>
      <c r="MX42" s="274" t="str">
        <f xml:space="preserve">                    IF(AND((MX$33                                  -Sheep!$N$250                               )&gt;(MX$33-MY$33),(MX$33                                  -Sheep!$N$250                                )&lt;=0),"Born","")
&amp;                   IF(AND((MX$33-Sheep!$R$351-Sheep!$N$250                                )&gt;(MX$33-MY$33),(MX$33-Sheep!$R$351-Sheep!$N$250                                )&lt;=0),"WeanStd","")
&amp;                   IF(AND((MX$33-Sheep!$R$352-Sheep!$N$250                                )&gt;(MX$33-MY$33),(MX$33-Sheep!$R$352-Sheep!$N$250                                )&lt;=0),"WeanAlt1","")
&amp;                   IF(AND((MX$33-Sheep!$R$353-Sheep!$N$250                                )&gt;(MX$33-MY$33),(MX$33-Sheep!$R$353-Sheep!$N$250                                )&lt;=0),"WeanAlt2","")
&amp;IFERROR(IF(AND((MX$33-MX41                                                                                     )&gt;(MX$33-MY$33),(MX$33-MX41                                                                                     )&lt;=0),"Join-"    &amp;MX40,""),"")
&amp;IFERROR(IF(AND((MX$33-MX41-INDEX(Sheep!$V$358:$V$365,MX40,1))&gt;(MX$33-MY$33),(MX$33-MX41-INDEX(Sheep!$V$358:$V$365,MX40,1))&lt;=0),"Scan-"  &amp;MX40,""),"")
&amp;IFERROR(IF(AND((MX$33-MX41-150                                                                            )&gt;(MX$33-MY$33),(MX$33-MX41-150                                                                             )&lt;=0),"Birth-" &amp;MX40,""),"")
&amp;IFERROR(IF(AND((MX$33-MX41-150-Sheep!$R$351                                           )&gt;(MX$33-MY$33),(MX$33-MX41-150-Sheep!$R$351                                            )&lt;=0),"Wean-"&amp;MX40,""),"")
&amp;IFERROR(IF(AND((MX$33-MX41-150-Sheep!$R$352                                           )&gt;(MX$33-MY$33),(MX$33-MX41-150-Sheep!$R$352                                            )&lt;=0),"Alt1-"   &amp;MX40,""),"")
&amp;IFERROR(IF(AND((MX$33-MX41-150-Sheep!$R$353                                           )&gt;(MX$33-MY$33),(MX$33-MX41-150-Sheep!$R$353                                            )&lt;=0),"Alt2-"   &amp;MX40,""),"")</f>
        <v/>
      </c>
      <c r="MY42" s="274" t="str">
        <f xml:space="preserve">                    IF(AND((MY$33                                  -Sheep!$N$250                               )&gt;(MY$33-MZ$33),(MY$33                                  -Sheep!$N$250                                )&lt;=0),"Born","")
&amp;                   IF(AND((MY$33-Sheep!$R$351-Sheep!$N$250                                )&gt;(MY$33-MZ$33),(MY$33-Sheep!$R$351-Sheep!$N$250                                )&lt;=0),"WeanStd","")
&amp;                   IF(AND((MY$33-Sheep!$R$352-Sheep!$N$250                                )&gt;(MY$33-MZ$33),(MY$33-Sheep!$R$352-Sheep!$N$250                                )&lt;=0),"WeanAlt1","")
&amp;                   IF(AND((MY$33-Sheep!$R$353-Sheep!$N$250                                )&gt;(MY$33-MZ$33),(MY$33-Sheep!$R$353-Sheep!$N$250                                )&lt;=0),"WeanAlt2","")
&amp;IFERROR(IF(AND((MY$33-MY41                                                                                     )&gt;(MY$33-MZ$33),(MY$33-MY41                                                                                     )&lt;=0),"Join-"    &amp;MY40,""),"")
&amp;IFERROR(IF(AND((MY$33-MY41-INDEX(Sheep!$V$358:$V$365,MY40,1))&gt;(MY$33-MZ$33),(MY$33-MY41-INDEX(Sheep!$V$358:$V$365,MY40,1))&lt;=0),"Scan-"  &amp;MY40,""),"")
&amp;IFERROR(IF(AND((MY$33-MY41-150                                                                            )&gt;(MY$33-MZ$33),(MY$33-MY41-150                                                                             )&lt;=0),"Birth-" &amp;MY40,""),"")
&amp;IFERROR(IF(AND((MY$33-MY41-150-Sheep!$R$351                                           )&gt;(MY$33-MZ$33),(MY$33-MY41-150-Sheep!$R$351                                            )&lt;=0),"Wean-"&amp;MY40,""),"")
&amp;IFERROR(IF(AND((MY$33-MY41-150-Sheep!$R$352                                           )&gt;(MY$33-MZ$33),(MY$33-MY41-150-Sheep!$R$352                                            )&lt;=0),"Alt1-"   &amp;MY40,""),"")
&amp;IFERROR(IF(AND((MY$33-MY41-150-Sheep!$R$353                                           )&gt;(MY$33-MZ$33),(MY$33-MY41-150-Sheep!$R$353                                            )&lt;=0),"Alt2-"   &amp;MY40,""),"")</f>
        <v/>
      </c>
      <c r="MZ42" s="274" t="str">
        <f xml:space="preserve">                    IF(AND((MZ$33                                  -Sheep!$N$250                               )&gt;(MZ$33-NA$33),(MZ$33                                  -Sheep!$N$250                                )&lt;=0),"Born","")
&amp;                   IF(AND((MZ$33-Sheep!$R$351-Sheep!$N$250                                )&gt;(MZ$33-NA$33),(MZ$33-Sheep!$R$351-Sheep!$N$250                                )&lt;=0),"WeanStd","")
&amp;                   IF(AND((MZ$33-Sheep!$R$352-Sheep!$N$250                                )&gt;(MZ$33-NA$33),(MZ$33-Sheep!$R$352-Sheep!$N$250                                )&lt;=0),"WeanAlt1","")
&amp;                   IF(AND((MZ$33-Sheep!$R$353-Sheep!$N$250                                )&gt;(MZ$33-NA$33),(MZ$33-Sheep!$R$353-Sheep!$N$250                                )&lt;=0),"WeanAlt2","")
&amp;IFERROR(IF(AND((MZ$33-MZ41                                                                                     )&gt;(MZ$33-NA$33),(MZ$33-MZ41                                                                                     )&lt;=0),"Join-"    &amp;MZ40,""),"")
&amp;IFERROR(IF(AND((MZ$33-MZ41-INDEX(Sheep!$V$358:$V$365,MZ40,1))&gt;(MZ$33-NA$33),(MZ$33-MZ41-INDEX(Sheep!$V$358:$V$365,MZ40,1))&lt;=0),"Scan-"  &amp;MZ40,""),"")
&amp;IFERROR(IF(AND((MZ$33-MZ41-150                                                                            )&gt;(MZ$33-NA$33),(MZ$33-MZ41-150                                                                             )&lt;=0),"Birth-" &amp;MZ40,""),"")
&amp;IFERROR(IF(AND((MZ$33-MZ41-150-Sheep!$R$351                                           )&gt;(MZ$33-NA$33),(MZ$33-MZ41-150-Sheep!$R$351                                            )&lt;=0),"Wean-"&amp;MZ40,""),"")
&amp;IFERROR(IF(AND((MZ$33-MZ41-150-Sheep!$R$352                                           )&gt;(MZ$33-NA$33),(MZ$33-MZ41-150-Sheep!$R$352                                            )&lt;=0),"Alt1-"   &amp;MZ40,""),"")
&amp;IFERROR(IF(AND((MZ$33-MZ41-150-Sheep!$R$353                                           )&gt;(MZ$33-NA$33),(MZ$33-MZ41-150-Sheep!$R$353                                            )&lt;=0),"Alt2-"   &amp;MZ40,""),"")</f>
        <v/>
      </c>
      <c r="NA42" s="274" t="str">
        <f xml:space="preserve">                    IF(AND((NA$33                                  -Sheep!$N$250                               )&gt;(NA$33-NB$33),(NA$33                                  -Sheep!$N$250                                )&lt;=0),"Born","")
&amp;                   IF(AND((NA$33-Sheep!$R$351-Sheep!$N$250                                )&gt;(NA$33-NB$33),(NA$33-Sheep!$R$351-Sheep!$N$250                                )&lt;=0),"WeanStd","")
&amp;                   IF(AND((NA$33-Sheep!$R$352-Sheep!$N$250                                )&gt;(NA$33-NB$33),(NA$33-Sheep!$R$352-Sheep!$N$250                                )&lt;=0),"WeanAlt1","")
&amp;                   IF(AND((NA$33-Sheep!$R$353-Sheep!$N$250                                )&gt;(NA$33-NB$33),(NA$33-Sheep!$R$353-Sheep!$N$250                                )&lt;=0),"WeanAlt2","")
&amp;IFERROR(IF(AND((NA$33-NA41                                                                                     )&gt;(NA$33-NB$33),(NA$33-NA41                                                                                     )&lt;=0),"Join-"    &amp;NA40,""),"")
&amp;IFERROR(IF(AND((NA$33-NA41-INDEX(Sheep!$V$358:$V$365,NA40,1))&gt;(NA$33-NB$33),(NA$33-NA41-INDEX(Sheep!$V$358:$V$365,NA40,1))&lt;=0),"Scan-"  &amp;NA40,""),"")
&amp;IFERROR(IF(AND((NA$33-NA41-150                                                                            )&gt;(NA$33-NB$33),(NA$33-NA41-150                                                                             )&lt;=0),"Birth-" &amp;NA40,""),"")
&amp;IFERROR(IF(AND((NA$33-NA41-150-Sheep!$R$351                                           )&gt;(NA$33-NB$33),(NA$33-NA41-150-Sheep!$R$351                                            )&lt;=0),"Wean-"&amp;NA40,""),"")
&amp;IFERROR(IF(AND((NA$33-NA41-150-Sheep!$R$352                                           )&gt;(NA$33-NB$33),(NA$33-NA41-150-Sheep!$R$352                                            )&lt;=0),"Alt1-"   &amp;NA40,""),"")
&amp;IFERROR(IF(AND((NA$33-NA41-150-Sheep!$R$353                                           )&gt;(NA$33-NB$33),(NA$33-NA41-150-Sheep!$R$353                                            )&lt;=0),"Alt2-"   &amp;NA40,""),"")</f>
        <v>Wean-6</v>
      </c>
      <c r="NB42" s="274" t="str">
        <f xml:space="preserve">                    IF(AND((NB$33                                  -Sheep!$N$250                               )&gt;(NB$33-NC$33),(NB$33                                  -Sheep!$N$250                                )&lt;=0),"Born","")
&amp;                   IF(AND((NB$33-Sheep!$R$351-Sheep!$N$250                                )&gt;(NB$33-NC$33),(NB$33-Sheep!$R$351-Sheep!$N$250                                )&lt;=0),"WeanStd","")
&amp;                   IF(AND((NB$33-Sheep!$R$352-Sheep!$N$250                                )&gt;(NB$33-NC$33),(NB$33-Sheep!$R$352-Sheep!$N$250                                )&lt;=0),"WeanAlt1","")
&amp;                   IF(AND((NB$33-Sheep!$R$353-Sheep!$N$250                                )&gt;(NB$33-NC$33),(NB$33-Sheep!$R$353-Sheep!$N$250                                )&lt;=0),"WeanAlt2","")
&amp;IFERROR(IF(AND((NB$33-NB41                                                                                     )&gt;(NB$33-NC$33),(NB$33-NB41                                                                                     )&lt;=0),"Join-"    &amp;NB40,""),"")
&amp;IFERROR(IF(AND((NB$33-NB41-INDEX(Sheep!$V$358:$V$365,NB40,1))&gt;(NB$33-NC$33),(NB$33-NB41-INDEX(Sheep!$V$358:$V$365,NB40,1))&lt;=0),"Scan-"  &amp;NB40,""),"")
&amp;IFERROR(IF(AND((NB$33-NB41-150                                                                            )&gt;(NB$33-NC$33),(NB$33-NB41-150                                                                             )&lt;=0),"Birth-" &amp;NB40,""),"")
&amp;IFERROR(IF(AND((NB$33-NB41-150-Sheep!$R$351                                           )&gt;(NB$33-NC$33),(NB$33-NB41-150-Sheep!$R$351                                            )&lt;=0),"Wean-"&amp;NB40,""),"")
&amp;IFERROR(IF(AND((NB$33-NB41-150-Sheep!$R$352                                           )&gt;(NB$33-NC$33),(NB$33-NB41-150-Sheep!$R$352                                            )&lt;=0),"Alt1-"   &amp;NB40,""),"")
&amp;IFERROR(IF(AND((NB$33-NB41-150-Sheep!$R$353                                           )&gt;(NB$33-NC$33),(NB$33-NB41-150-Sheep!$R$353                                            )&lt;=0),"Alt2-"   &amp;NB40,""),"")</f>
        <v/>
      </c>
      <c r="NC42" s="274" t="str">
        <f xml:space="preserve">                    IF(AND((NC$33                                  -Sheep!$N$250                               )&gt;(NC$33-ND$33),(NC$33                                  -Sheep!$N$250                                )&lt;=0),"Born","")
&amp;                   IF(AND((NC$33-Sheep!$R$351-Sheep!$N$250                                )&gt;(NC$33-ND$33),(NC$33-Sheep!$R$351-Sheep!$N$250                                )&lt;=0),"WeanStd","")
&amp;                   IF(AND((NC$33-Sheep!$R$352-Sheep!$N$250                                )&gt;(NC$33-ND$33),(NC$33-Sheep!$R$352-Sheep!$N$250                                )&lt;=0),"WeanAlt1","")
&amp;                   IF(AND((NC$33-Sheep!$R$353-Sheep!$N$250                                )&gt;(NC$33-ND$33),(NC$33-Sheep!$R$353-Sheep!$N$250                                )&lt;=0),"WeanAlt2","")
&amp;IFERROR(IF(AND((NC$33-NC41                                                                                     )&gt;(NC$33-ND$33),(NC$33-NC41                                                                                     )&lt;=0),"Join-"    &amp;NC40,""),"")
&amp;IFERROR(IF(AND((NC$33-NC41-INDEX(Sheep!$V$358:$V$365,NC40,1))&gt;(NC$33-ND$33),(NC$33-NC41-INDEX(Sheep!$V$358:$V$365,NC40,1))&lt;=0),"Scan-"  &amp;NC40,""),"")
&amp;IFERROR(IF(AND((NC$33-NC41-150                                                                            )&gt;(NC$33-ND$33),(NC$33-NC41-150                                                                             )&lt;=0),"Birth-" &amp;NC40,""),"")
&amp;IFERROR(IF(AND((NC$33-NC41-150-Sheep!$R$351                                           )&gt;(NC$33-ND$33),(NC$33-NC41-150-Sheep!$R$351                                            )&lt;=0),"Wean-"&amp;NC40,""),"")
&amp;IFERROR(IF(AND((NC$33-NC41-150-Sheep!$R$352                                           )&gt;(NC$33-ND$33),(NC$33-NC41-150-Sheep!$R$352                                            )&lt;=0),"Alt1-"   &amp;NC40,""),"")
&amp;IFERROR(IF(AND((NC$33-NC41-150-Sheep!$R$353                                           )&gt;(NC$33-ND$33),(NC$33-NC41-150-Sheep!$R$353                                            )&lt;=0),"Alt2-"   &amp;NC40,""),"")</f>
        <v/>
      </c>
      <c r="ND42" s="274" t="str">
        <f xml:space="preserve">                    IF(AND((ND$33                                  -Sheep!$N$250                               )&gt;(ND$33-NE$33),(ND$33                                  -Sheep!$N$250                                )&lt;=0),"Born","")
&amp;                   IF(AND((ND$33-Sheep!$R$351-Sheep!$N$250                                )&gt;(ND$33-NE$33),(ND$33-Sheep!$R$351-Sheep!$N$250                                )&lt;=0),"WeanStd","")
&amp;                   IF(AND((ND$33-Sheep!$R$352-Sheep!$N$250                                )&gt;(ND$33-NE$33),(ND$33-Sheep!$R$352-Sheep!$N$250                                )&lt;=0),"WeanAlt1","")
&amp;                   IF(AND((ND$33-Sheep!$R$353-Sheep!$N$250                                )&gt;(ND$33-NE$33),(ND$33-Sheep!$R$353-Sheep!$N$250                                )&lt;=0),"WeanAlt2","")
&amp;IFERROR(IF(AND((ND$33-ND41                                                                                     )&gt;(ND$33-NE$33),(ND$33-ND41                                                                                     )&lt;=0),"Join-"    &amp;ND40,""),"")
&amp;IFERROR(IF(AND((ND$33-ND41-INDEX(Sheep!$V$358:$V$365,ND40,1))&gt;(ND$33-NE$33),(ND$33-ND41-INDEX(Sheep!$V$358:$V$365,ND40,1))&lt;=0),"Scan-"  &amp;ND40,""),"")
&amp;IFERROR(IF(AND((ND$33-ND41-150                                                                            )&gt;(ND$33-NE$33),(ND$33-ND41-150                                                                             )&lt;=0),"Birth-" &amp;ND40,""),"")
&amp;IFERROR(IF(AND((ND$33-ND41-150-Sheep!$R$351                                           )&gt;(ND$33-NE$33),(ND$33-ND41-150-Sheep!$R$351                                            )&lt;=0),"Wean-"&amp;ND40,""),"")
&amp;IFERROR(IF(AND((ND$33-ND41-150-Sheep!$R$352                                           )&gt;(ND$33-NE$33),(ND$33-ND41-150-Sheep!$R$352                                            )&lt;=0),"Alt1-"   &amp;ND40,""),"")
&amp;IFERROR(IF(AND((ND$33-ND41-150-Sheep!$R$353                                           )&gt;(ND$33-NE$33),(ND$33-ND41-150-Sheep!$R$353                                            )&lt;=0),"Alt2-"   &amp;ND40,""),"")</f>
        <v/>
      </c>
      <c r="NE42" s="274" t="str">
        <f xml:space="preserve">                    IF(AND((NE$33                                  -Sheep!$N$250                               )&gt;(NE$33-NF$33),(NE$33                                  -Sheep!$N$250                                )&lt;=0),"Born","")
&amp;                   IF(AND((NE$33-Sheep!$R$351-Sheep!$N$250                                )&gt;(NE$33-NF$33),(NE$33-Sheep!$R$351-Sheep!$N$250                                )&lt;=0),"WeanStd","")
&amp;                   IF(AND((NE$33-Sheep!$R$352-Sheep!$N$250                                )&gt;(NE$33-NF$33),(NE$33-Sheep!$R$352-Sheep!$N$250                                )&lt;=0),"WeanAlt1","")
&amp;                   IF(AND((NE$33-Sheep!$R$353-Sheep!$N$250                                )&gt;(NE$33-NF$33),(NE$33-Sheep!$R$353-Sheep!$N$250                                )&lt;=0),"WeanAlt2","")
&amp;IFERROR(IF(AND((NE$33-NE41                                                                                     )&gt;(NE$33-NF$33),(NE$33-NE41                                                                                     )&lt;=0),"Join-"    &amp;NE40,""),"")
&amp;IFERROR(IF(AND((NE$33-NE41-INDEX(Sheep!$V$358:$V$365,NE40,1))&gt;(NE$33-NF$33),(NE$33-NE41-INDEX(Sheep!$V$358:$V$365,NE40,1))&lt;=0),"Scan-"  &amp;NE40,""),"")
&amp;IFERROR(IF(AND((NE$33-NE41-150                                                                            )&gt;(NE$33-NF$33),(NE$33-NE41-150                                                                             )&lt;=0),"Birth-" &amp;NE40,""),"")
&amp;IFERROR(IF(AND((NE$33-NE41-150-Sheep!$R$351                                           )&gt;(NE$33-NF$33),(NE$33-NE41-150-Sheep!$R$351                                            )&lt;=0),"Wean-"&amp;NE40,""),"")
&amp;IFERROR(IF(AND((NE$33-NE41-150-Sheep!$R$352                                           )&gt;(NE$33-NF$33),(NE$33-NE41-150-Sheep!$R$352                                            )&lt;=0),"Alt1-"   &amp;NE40,""),"")
&amp;IFERROR(IF(AND((NE$33-NE41-150-Sheep!$R$353                                           )&gt;(NE$33-NF$33),(NE$33-NE41-150-Sheep!$R$353                                            )&lt;=0),"Alt2-"   &amp;NE40,""),"")</f>
        <v>Alt1-6</v>
      </c>
      <c r="NF42" s="274" t="str">
        <f xml:space="preserve">                    IF(AND((NF$33                                  -Sheep!$N$250                               )&gt;(NF$33-NG$33),(NF$33                                  -Sheep!$N$250                                )&lt;=0),"Born","")
&amp;                   IF(AND((NF$33-Sheep!$R$351-Sheep!$N$250                                )&gt;(NF$33-NG$33),(NF$33-Sheep!$R$351-Sheep!$N$250                                )&lt;=0),"WeanStd","")
&amp;                   IF(AND((NF$33-Sheep!$R$352-Sheep!$N$250                                )&gt;(NF$33-NG$33),(NF$33-Sheep!$R$352-Sheep!$N$250                                )&lt;=0),"WeanAlt1","")
&amp;                   IF(AND((NF$33-Sheep!$R$353-Sheep!$N$250                                )&gt;(NF$33-NG$33),(NF$33-Sheep!$R$353-Sheep!$N$250                                )&lt;=0),"WeanAlt2","")
&amp;IFERROR(IF(AND((NF$33-NF41                                                                                     )&gt;(NF$33-NG$33),(NF$33-NF41                                                                                     )&lt;=0),"Join-"    &amp;NF40,""),"")
&amp;IFERROR(IF(AND((NF$33-NF41-INDEX(Sheep!$V$358:$V$365,NF40,1))&gt;(NF$33-NG$33),(NF$33-NF41-INDEX(Sheep!$V$358:$V$365,NF40,1))&lt;=0),"Scan-"  &amp;NF40,""),"")
&amp;IFERROR(IF(AND((NF$33-NF41-150                                                                            )&gt;(NF$33-NG$33),(NF$33-NF41-150                                                                             )&lt;=0),"Birth-" &amp;NF40,""),"")
&amp;IFERROR(IF(AND((NF$33-NF41-150-Sheep!$R$351                                           )&gt;(NF$33-NG$33),(NF$33-NF41-150-Sheep!$R$351                                            )&lt;=0),"Wean-"&amp;NF40,""),"")
&amp;IFERROR(IF(AND((NF$33-NF41-150-Sheep!$R$352                                           )&gt;(NF$33-NG$33),(NF$33-NF41-150-Sheep!$R$352                                            )&lt;=0),"Alt1-"   &amp;NF40,""),"")
&amp;IFERROR(IF(AND((NF$33-NF41-150-Sheep!$R$353                                           )&gt;(NF$33-NG$33),(NF$33-NF41-150-Sheep!$R$353                                            )&lt;=0),"Alt2-"   &amp;NF40,""),"")</f>
        <v/>
      </c>
      <c r="NG42" s="274" t="str">
        <f xml:space="preserve">                    IF(AND((NG$33                                  -Sheep!$N$250                               )&gt;(NG$33-NH$33),(NG$33                                  -Sheep!$N$250                                )&lt;=0),"Born","")
&amp;                   IF(AND((NG$33-Sheep!$R$351-Sheep!$N$250                                )&gt;(NG$33-NH$33),(NG$33-Sheep!$R$351-Sheep!$N$250                                )&lt;=0),"WeanStd","")
&amp;                   IF(AND((NG$33-Sheep!$R$352-Sheep!$N$250                                )&gt;(NG$33-NH$33),(NG$33-Sheep!$R$352-Sheep!$N$250                                )&lt;=0),"WeanAlt1","")
&amp;                   IF(AND((NG$33-Sheep!$R$353-Sheep!$N$250                                )&gt;(NG$33-NH$33),(NG$33-Sheep!$R$353-Sheep!$N$250                                )&lt;=0),"WeanAlt2","")
&amp;IFERROR(IF(AND((NG$33-NG41                                                                                     )&gt;(NG$33-NH$33),(NG$33-NG41                                                                                     )&lt;=0),"Join-"    &amp;NG40,""),"")
&amp;IFERROR(IF(AND((NG$33-NG41-INDEX(Sheep!$V$358:$V$365,NG40,1))&gt;(NG$33-NH$33),(NG$33-NG41-INDEX(Sheep!$V$358:$V$365,NG40,1))&lt;=0),"Scan-"  &amp;NG40,""),"")
&amp;IFERROR(IF(AND((NG$33-NG41-150                                                                            )&gt;(NG$33-NH$33),(NG$33-NG41-150                                                                             )&lt;=0),"Birth-" &amp;NG40,""),"")
&amp;IFERROR(IF(AND((NG$33-NG41-150-Sheep!$R$351                                           )&gt;(NG$33-NH$33),(NG$33-NG41-150-Sheep!$R$351                                            )&lt;=0),"Wean-"&amp;NG40,""),"")
&amp;IFERROR(IF(AND((NG$33-NG41-150-Sheep!$R$352                                           )&gt;(NG$33-NH$33),(NG$33-NG41-150-Sheep!$R$352                                            )&lt;=0),"Alt1-"   &amp;NG40,""),"")
&amp;IFERROR(IF(AND((NG$33-NG41-150-Sheep!$R$353                                           )&gt;(NG$33-NH$33),(NG$33-NG41-150-Sheep!$R$353                                            )&lt;=0),"Alt2-"   &amp;NG40,""),"")</f>
        <v/>
      </c>
      <c r="NH42" s="274" t="str">
        <f xml:space="preserve">                    IF(AND((NH$33                                  -Sheep!$N$250                               )&gt;(NH$33-NI$33),(NH$33                                  -Sheep!$N$250                                )&lt;=0),"Born","")
&amp;                   IF(AND((NH$33-Sheep!$R$351-Sheep!$N$250                                )&gt;(NH$33-NI$33),(NH$33-Sheep!$R$351-Sheep!$N$250                                )&lt;=0),"WeanStd","")
&amp;                   IF(AND((NH$33-Sheep!$R$352-Sheep!$N$250                                )&gt;(NH$33-NI$33),(NH$33-Sheep!$R$352-Sheep!$N$250                                )&lt;=0),"WeanAlt1","")
&amp;                   IF(AND((NH$33-Sheep!$R$353-Sheep!$N$250                                )&gt;(NH$33-NI$33),(NH$33-Sheep!$R$353-Sheep!$N$250                                )&lt;=0),"WeanAlt2","")
&amp;IFERROR(IF(AND((NH$33-NH41                                                                                     )&gt;(NH$33-NI$33),(NH$33-NH41                                                                                     )&lt;=0),"Join-"    &amp;NH40,""),"")
&amp;IFERROR(IF(AND((NH$33-NH41-INDEX(Sheep!$V$358:$V$365,NH40,1))&gt;(NH$33-NI$33),(NH$33-NH41-INDEX(Sheep!$V$358:$V$365,NH40,1))&lt;=0),"Scan-"  &amp;NH40,""),"")
&amp;IFERROR(IF(AND((NH$33-NH41-150                                                                            )&gt;(NH$33-NI$33),(NH$33-NH41-150                                                                             )&lt;=0),"Birth-" &amp;NH40,""),"")
&amp;IFERROR(IF(AND((NH$33-NH41-150-Sheep!$R$351                                           )&gt;(NH$33-NI$33),(NH$33-NH41-150-Sheep!$R$351                                            )&lt;=0),"Wean-"&amp;NH40,""),"")
&amp;IFERROR(IF(AND((NH$33-NH41-150-Sheep!$R$352                                           )&gt;(NH$33-NI$33),(NH$33-NH41-150-Sheep!$R$352                                            )&lt;=0),"Alt1-"   &amp;NH40,""),"")
&amp;IFERROR(IF(AND((NH$33-NH41-150-Sheep!$R$353                                           )&gt;(NH$33-NI$33),(NH$33-NH41-150-Sheep!$R$353                                            )&lt;=0),"Alt2-"   &amp;NH40,""),"")</f>
        <v/>
      </c>
      <c r="NI42" s="274" t="str">
        <f xml:space="preserve">                    IF(AND((NI$33                                  -Sheep!$N$250                               )&gt;(NI$33-NJ$33),(NI$33                                  -Sheep!$N$250                                )&lt;=0),"Born","")
&amp;                   IF(AND((NI$33-Sheep!$R$351-Sheep!$N$250                                )&gt;(NI$33-NJ$33),(NI$33-Sheep!$R$351-Sheep!$N$250                                )&lt;=0),"WeanStd","")
&amp;                   IF(AND((NI$33-Sheep!$R$352-Sheep!$N$250                                )&gt;(NI$33-NJ$33),(NI$33-Sheep!$R$352-Sheep!$N$250                                )&lt;=0),"WeanAlt1","")
&amp;                   IF(AND((NI$33-Sheep!$R$353-Sheep!$N$250                                )&gt;(NI$33-NJ$33),(NI$33-Sheep!$R$353-Sheep!$N$250                                )&lt;=0),"WeanAlt2","")
&amp;IFERROR(IF(AND((NI$33-NI41                                                                                     )&gt;(NI$33-NJ$33),(NI$33-NI41                                                                                     )&lt;=0),"Join-"    &amp;NI40,""),"")
&amp;IFERROR(IF(AND((NI$33-NI41-INDEX(Sheep!$V$358:$V$365,NI40,1))&gt;(NI$33-NJ$33),(NI$33-NI41-INDEX(Sheep!$V$358:$V$365,NI40,1))&lt;=0),"Scan-"  &amp;NI40,""),"")
&amp;IFERROR(IF(AND((NI$33-NI41-150                                                                            )&gt;(NI$33-NJ$33),(NI$33-NI41-150                                                                             )&lt;=0),"Birth-" &amp;NI40,""),"")
&amp;IFERROR(IF(AND((NI$33-NI41-150-Sheep!$R$351                                           )&gt;(NI$33-NJ$33),(NI$33-NI41-150-Sheep!$R$351                                            )&lt;=0),"Wean-"&amp;NI40,""),"")
&amp;IFERROR(IF(AND((NI$33-NI41-150-Sheep!$R$352                                           )&gt;(NI$33-NJ$33),(NI$33-NI41-150-Sheep!$R$352                                            )&lt;=0),"Alt1-"   &amp;NI40,""),"")
&amp;IFERROR(IF(AND((NI$33-NI41-150-Sheep!$R$353                                           )&gt;(NI$33-NJ$33),(NI$33-NI41-150-Sheep!$R$353                                            )&lt;=0),"Alt2-"   &amp;NI40,""),"")</f>
        <v>Alt2-6</v>
      </c>
      <c r="NJ42" s="274" t="str">
        <f xml:space="preserve">                    IF(AND((NJ$33                                  -Sheep!$N$250                               )&gt;(NJ$33-NK$33),(NJ$33                                  -Sheep!$N$250                                )&lt;=0),"Born","")
&amp;                   IF(AND((NJ$33-Sheep!$R$351-Sheep!$N$250                                )&gt;(NJ$33-NK$33),(NJ$33-Sheep!$R$351-Sheep!$N$250                                )&lt;=0),"WeanStd","")
&amp;                   IF(AND((NJ$33-Sheep!$R$352-Sheep!$N$250                                )&gt;(NJ$33-NK$33),(NJ$33-Sheep!$R$352-Sheep!$N$250                                )&lt;=0),"WeanAlt1","")
&amp;                   IF(AND((NJ$33-Sheep!$R$353-Sheep!$N$250                                )&gt;(NJ$33-NK$33),(NJ$33-Sheep!$R$353-Sheep!$N$250                                )&lt;=0),"WeanAlt2","")
&amp;IFERROR(IF(AND((NJ$33-NJ41                                                                                     )&gt;(NJ$33-NK$33),(NJ$33-NJ41                                                                                     )&lt;=0),"Join-"    &amp;NJ40,""),"")
&amp;IFERROR(IF(AND((NJ$33-NJ41-INDEX(Sheep!$V$358:$V$365,NJ40,1))&gt;(NJ$33-NK$33),(NJ$33-NJ41-INDEX(Sheep!$V$358:$V$365,NJ40,1))&lt;=0),"Scan-"  &amp;NJ40,""),"")
&amp;IFERROR(IF(AND((NJ$33-NJ41-150                                                                            )&gt;(NJ$33-NK$33),(NJ$33-NJ41-150                                                                             )&lt;=0),"Birth-" &amp;NJ40,""),"")
&amp;IFERROR(IF(AND((NJ$33-NJ41-150-Sheep!$R$351                                           )&gt;(NJ$33-NK$33),(NJ$33-NJ41-150-Sheep!$R$351                                            )&lt;=0),"Wean-"&amp;NJ40,""),"")
&amp;IFERROR(IF(AND((NJ$33-NJ41-150-Sheep!$R$352                                           )&gt;(NJ$33-NK$33),(NJ$33-NJ41-150-Sheep!$R$352                                            )&lt;=0),"Alt1-"   &amp;NJ40,""),"")
&amp;IFERROR(IF(AND((NJ$33-NJ41-150-Sheep!$R$353                                           )&gt;(NJ$33-NK$33),(NJ$33-NJ41-150-Sheep!$R$353                                            )&lt;=0),"Alt2-"   &amp;NJ40,""),"")</f>
        <v/>
      </c>
      <c r="NK42" s="274" t="str">
        <f xml:space="preserve">                    IF(AND((NK$33                                  -Sheep!$N$250                               )&gt;(NK$33-NL$33),(NK$33                                  -Sheep!$N$250                                )&lt;=0),"Born","")
&amp;                   IF(AND((NK$33-Sheep!$R$351-Sheep!$N$250                                )&gt;(NK$33-NL$33),(NK$33-Sheep!$R$351-Sheep!$N$250                                )&lt;=0),"WeanStd","")
&amp;                   IF(AND((NK$33-Sheep!$R$352-Sheep!$N$250                                )&gt;(NK$33-NL$33),(NK$33-Sheep!$R$352-Sheep!$N$250                                )&lt;=0),"WeanAlt1","")
&amp;                   IF(AND((NK$33-Sheep!$R$353-Sheep!$N$250                                )&gt;(NK$33-NL$33),(NK$33-Sheep!$R$353-Sheep!$N$250                                )&lt;=0),"WeanAlt2","")
&amp;IFERROR(IF(AND((NK$33-NK41                                                                                     )&gt;(NK$33-NL$33),(NK$33-NK41                                                                                     )&lt;=0),"Join-"    &amp;NK40,""),"")
&amp;IFERROR(IF(AND((NK$33-NK41-INDEX(Sheep!$V$358:$V$365,NK40,1))&gt;(NK$33-NL$33),(NK$33-NK41-INDEX(Sheep!$V$358:$V$365,NK40,1))&lt;=0),"Scan-"  &amp;NK40,""),"")
&amp;IFERROR(IF(AND((NK$33-NK41-150                                                                            )&gt;(NK$33-NL$33),(NK$33-NK41-150                                                                             )&lt;=0),"Birth-" &amp;NK40,""),"")
&amp;IFERROR(IF(AND((NK$33-NK41-150-Sheep!$R$351                                           )&gt;(NK$33-NL$33),(NK$33-NK41-150-Sheep!$R$351                                            )&lt;=0),"Wean-"&amp;NK40,""),"")
&amp;IFERROR(IF(AND((NK$33-NK41-150-Sheep!$R$352                                           )&gt;(NK$33-NL$33),(NK$33-NK41-150-Sheep!$R$352                                            )&lt;=0),"Alt1-"   &amp;NK40,""),"")
&amp;IFERROR(IF(AND((NK$33-NK41-150-Sheep!$R$353                                           )&gt;(NK$33-NL$33),(NK$33-NK41-150-Sheep!$R$353                                            )&lt;=0),"Alt2-"   &amp;NK40,""),"")</f>
        <v/>
      </c>
      <c r="NL42" s="274" t="str">
        <f xml:space="preserve">                    IF(AND((NL$33                                  -Sheep!$N$250                               )&gt;(NL$33-NM$33),(NL$33                                  -Sheep!$N$250                                )&lt;=0),"Born","")
&amp;                   IF(AND((NL$33-Sheep!$R$351-Sheep!$N$250                                )&gt;(NL$33-NM$33),(NL$33-Sheep!$R$351-Sheep!$N$250                                )&lt;=0),"WeanStd","")
&amp;                   IF(AND((NL$33-Sheep!$R$352-Sheep!$N$250                                )&gt;(NL$33-NM$33),(NL$33-Sheep!$R$352-Sheep!$N$250                                )&lt;=0),"WeanAlt1","")
&amp;                   IF(AND((NL$33-Sheep!$R$353-Sheep!$N$250                                )&gt;(NL$33-NM$33),(NL$33-Sheep!$R$353-Sheep!$N$250                                )&lt;=0),"WeanAlt2","")
&amp;IFERROR(IF(AND((NL$33-NL41                                                                                     )&gt;(NL$33-NM$33),(NL$33-NL41                                                                                     )&lt;=0),"Join-"    &amp;NL40,""),"")
&amp;IFERROR(IF(AND((NL$33-NL41-INDEX(Sheep!$V$358:$V$365,NL40,1))&gt;(NL$33-NM$33),(NL$33-NL41-INDEX(Sheep!$V$358:$V$365,NL40,1))&lt;=0),"Scan-"  &amp;NL40,""),"")
&amp;IFERROR(IF(AND((NL$33-NL41-150                                                                            )&gt;(NL$33-NM$33),(NL$33-NL41-150                                                                             )&lt;=0),"Birth-" &amp;NL40,""),"")
&amp;IFERROR(IF(AND((NL$33-NL41-150-Sheep!$R$351                                           )&gt;(NL$33-NM$33),(NL$33-NL41-150-Sheep!$R$351                                            )&lt;=0),"Wean-"&amp;NL40,""),"")
&amp;IFERROR(IF(AND((NL$33-NL41-150-Sheep!$R$352                                           )&gt;(NL$33-NM$33),(NL$33-NL41-150-Sheep!$R$352                                            )&lt;=0),"Alt1-"   &amp;NL40,""),"")
&amp;IFERROR(IF(AND((NL$33-NL41-150-Sheep!$R$353                                           )&gt;(NL$33-NM$33),(NL$33-NL41-150-Sheep!$R$353                                            )&lt;=0),"Alt2-"   &amp;NL40,""),"")</f>
        <v/>
      </c>
      <c r="NM42" s="274" t="str">
        <f xml:space="preserve">                    IF(AND((NM$33                                  -Sheep!$N$250                               )&gt;(NM$33-NN$33),(NM$33                                  -Sheep!$N$250                                )&lt;=0),"Born","")
&amp;                   IF(AND((NM$33-Sheep!$R$351-Sheep!$N$250                                )&gt;(NM$33-NN$33),(NM$33-Sheep!$R$351-Sheep!$N$250                                )&lt;=0),"WeanStd","")
&amp;                   IF(AND((NM$33-Sheep!$R$352-Sheep!$N$250                                )&gt;(NM$33-NN$33),(NM$33-Sheep!$R$352-Sheep!$N$250                                )&lt;=0),"WeanAlt1","")
&amp;                   IF(AND((NM$33-Sheep!$R$353-Sheep!$N$250                                )&gt;(NM$33-NN$33),(NM$33-Sheep!$R$353-Sheep!$N$250                                )&lt;=0),"WeanAlt2","")
&amp;IFERROR(IF(AND((NM$33-NM41                                                                                     )&gt;(NM$33-NN$33),(NM$33-NM41                                                                                     )&lt;=0),"Join-"    &amp;NM40,""),"")
&amp;IFERROR(IF(AND((NM$33-NM41-INDEX(Sheep!$V$358:$V$365,NM40,1))&gt;(NM$33-NN$33),(NM$33-NM41-INDEX(Sheep!$V$358:$V$365,NM40,1))&lt;=0),"Scan-"  &amp;NM40,""),"")
&amp;IFERROR(IF(AND((NM$33-NM41-150                                                                            )&gt;(NM$33-NN$33),(NM$33-NM41-150                                                                             )&lt;=0),"Birth-" &amp;NM40,""),"")
&amp;IFERROR(IF(AND((NM$33-NM41-150-Sheep!$R$351                                           )&gt;(NM$33-NN$33),(NM$33-NM41-150-Sheep!$R$351                                            )&lt;=0),"Wean-"&amp;NM40,""),"")
&amp;IFERROR(IF(AND((NM$33-NM41-150-Sheep!$R$352                                           )&gt;(NM$33-NN$33),(NM$33-NM41-150-Sheep!$R$352                                            )&lt;=0),"Alt1-"   &amp;NM40,""),"")
&amp;IFERROR(IF(AND((NM$33-NM41-150-Sheep!$R$353                                           )&gt;(NM$33-NN$33),(NM$33-NM41-150-Sheep!$R$353                                            )&lt;=0),"Alt2-"   &amp;NM40,""),"")</f>
        <v/>
      </c>
      <c r="NN42" s="274" t="str">
        <f xml:space="preserve">                    IF(AND((NN$33                                  -Sheep!$N$250                               )&gt;(NN$33-NO$33),(NN$33                                  -Sheep!$N$250                                )&lt;=0),"Born","")
&amp;                   IF(AND((NN$33-Sheep!$R$351-Sheep!$N$250                                )&gt;(NN$33-NO$33),(NN$33-Sheep!$R$351-Sheep!$N$250                                )&lt;=0),"WeanStd","")
&amp;                   IF(AND((NN$33-Sheep!$R$352-Sheep!$N$250                                )&gt;(NN$33-NO$33),(NN$33-Sheep!$R$352-Sheep!$N$250                                )&lt;=0),"WeanAlt1","")
&amp;                   IF(AND((NN$33-Sheep!$R$353-Sheep!$N$250                                )&gt;(NN$33-NO$33),(NN$33-Sheep!$R$353-Sheep!$N$250                                )&lt;=0),"WeanAlt2","")
&amp;IFERROR(IF(AND((NN$33-NN41                                                                                     )&gt;(NN$33-NO$33),(NN$33-NN41                                                                                     )&lt;=0),"Join-"    &amp;NN40,""),"")
&amp;IFERROR(IF(AND((NN$33-NN41-INDEX(Sheep!$V$358:$V$365,NN40,1))&gt;(NN$33-NO$33),(NN$33-NN41-INDEX(Sheep!$V$358:$V$365,NN40,1))&lt;=0),"Scan-"  &amp;NN40,""),"")
&amp;IFERROR(IF(AND((NN$33-NN41-150                                                                            )&gt;(NN$33-NO$33),(NN$33-NN41-150                                                                             )&lt;=0),"Birth-" &amp;NN40,""),"")
&amp;IFERROR(IF(AND((NN$33-NN41-150-Sheep!$R$351                                           )&gt;(NN$33-NO$33),(NN$33-NN41-150-Sheep!$R$351                                            )&lt;=0),"Wean-"&amp;NN40,""),"")
&amp;IFERROR(IF(AND((NN$33-NN41-150-Sheep!$R$352                                           )&gt;(NN$33-NO$33),(NN$33-NN41-150-Sheep!$R$352                                            )&lt;=0),"Alt1-"   &amp;NN40,""),"")
&amp;IFERROR(IF(AND((NN$33-NN41-150-Sheep!$R$353                                           )&gt;(NN$33-NO$33),(NN$33-NN41-150-Sheep!$R$353                                            )&lt;=0),"Alt2-"   &amp;NN40,""),"")</f>
        <v/>
      </c>
      <c r="NO42" s="274" t="str">
        <f xml:space="preserve">                    IF(AND((NO$33                                  -Sheep!$N$250                               )&gt;(NO$33-NP$33),(NO$33                                  -Sheep!$N$250                                )&lt;=0),"Born","")
&amp;                   IF(AND((NO$33-Sheep!$R$351-Sheep!$N$250                                )&gt;(NO$33-NP$33),(NO$33-Sheep!$R$351-Sheep!$N$250                                )&lt;=0),"WeanStd","")
&amp;                   IF(AND((NO$33-Sheep!$R$352-Sheep!$N$250                                )&gt;(NO$33-NP$33),(NO$33-Sheep!$R$352-Sheep!$N$250                                )&lt;=0),"WeanAlt1","")
&amp;                   IF(AND((NO$33-Sheep!$R$353-Sheep!$N$250                                )&gt;(NO$33-NP$33),(NO$33-Sheep!$R$353-Sheep!$N$250                                )&lt;=0),"WeanAlt2","")
&amp;IFERROR(IF(AND((NO$33-NO41                                                                                     )&gt;(NO$33-NP$33),(NO$33-NO41                                                                                     )&lt;=0),"Join-"    &amp;NO40,""),"")
&amp;IFERROR(IF(AND((NO$33-NO41-INDEX(Sheep!$V$358:$V$365,NO40,1))&gt;(NO$33-NP$33),(NO$33-NO41-INDEX(Sheep!$V$358:$V$365,NO40,1))&lt;=0),"Scan-"  &amp;NO40,""),"")
&amp;IFERROR(IF(AND((NO$33-NO41-150                                                                            )&gt;(NO$33-NP$33),(NO$33-NO41-150                                                                             )&lt;=0),"Birth-" &amp;NO40,""),"")
&amp;IFERROR(IF(AND((NO$33-NO41-150-Sheep!$R$351                                           )&gt;(NO$33-NP$33),(NO$33-NO41-150-Sheep!$R$351                                            )&lt;=0),"Wean-"&amp;NO40,""),"")
&amp;IFERROR(IF(AND((NO$33-NO41-150-Sheep!$R$352                                           )&gt;(NO$33-NP$33),(NO$33-NO41-150-Sheep!$R$352                                            )&lt;=0),"Alt1-"   &amp;NO40,""),"")
&amp;IFERROR(IF(AND((NO$33-NO41-150-Sheep!$R$353                                           )&gt;(NO$33-NP$33),(NO$33-NO41-150-Sheep!$R$353                                            )&lt;=0),"Alt2-"   &amp;NO40,""),"")</f>
        <v/>
      </c>
      <c r="NP42" s="274" t="str">
        <f xml:space="preserve">                    IF(AND((NP$33                                  -Sheep!$N$250                               )&gt;(NP$33-NQ$33),(NP$33                                  -Sheep!$N$250                                )&lt;=0),"Born","")
&amp;                   IF(AND((NP$33-Sheep!$R$351-Sheep!$N$250                                )&gt;(NP$33-NQ$33),(NP$33-Sheep!$R$351-Sheep!$N$250                                )&lt;=0),"WeanStd","")
&amp;                   IF(AND((NP$33-Sheep!$R$352-Sheep!$N$250                                )&gt;(NP$33-NQ$33),(NP$33-Sheep!$R$352-Sheep!$N$250                                )&lt;=0),"WeanAlt1","")
&amp;                   IF(AND((NP$33-Sheep!$R$353-Sheep!$N$250                                )&gt;(NP$33-NQ$33),(NP$33-Sheep!$R$353-Sheep!$N$250                                )&lt;=0),"WeanAlt2","")
&amp;IFERROR(IF(AND((NP$33-NP41                                                                                     )&gt;(NP$33-NQ$33),(NP$33-NP41                                                                                     )&lt;=0),"Join-"    &amp;NP40,""),"")
&amp;IFERROR(IF(AND((NP$33-NP41-INDEX(Sheep!$V$358:$V$365,NP40,1))&gt;(NP$33-NQ$33),(NP$33-NP41-INDEX(Sheep!$V$358:$V$365,NP40,1))&lt;=0),"Scan-"  &amp;NP40,""),"")
&amp;IFERROR(IF(AND((NP$33-NP41-150                                                                            )&gt;(NP$33-NQ$33),(NP$33-NP41-150                                                                             )&lt;=0),"Birth-" &amp;NP40,""),"")
&amp;IFERROR(IF(AND((NP$33-NP41-150-Sheep!$R$351                                           )&gt;(NP$33-NQ$33),(NP$33-NP41-150-Sheep!$R$351                                            )&lt;=0),"Wean-"&amp;NP40,""),"")
&amp;IFERROR(IF(AND((NP$33-NP41-150-Sheep!$R$352                                           )&gt;(NP$33-NQ$33),(NP$33-NP41-150-Sheep!$R$352                                            )&lt;=0),"Alt1-"   &amp;NP40,""),"")
&amp;IFERROR(IF(AND((NP$33-NP41-150-Sheep!$R$353                                           )&gt;(NP$33-NQ$33),(NP$33-NP41-150-Sheep!$R$353                                            )&lt;=0),"Alt2-"   &amp;NP40,""),"")</f>
        <v/>
      </c>
      <c r="NQ42" s="274" t="str">
        <f xml:space="preserve">                    IF(AND((NQ$33                                  -Sheep!$N$250                               )&gt;(NQ$33-NR$33),(NQ$33                                  -Sheep!$N$250                                )&lt;=0),"Born","")
&amp;                   IF(AND((NQ$33-Sheep!$R$351-Sheep!$N$250                                )&gt;(NQ$33-NR$33),(NQ$33-Sheep!$R$351-Sheep!$N$250                                )&lt;=0),"WeanStd","")
&amp;                   IF(AND((NQ$33-Sheep!$R$352-Sheep!$N$250                                )&gt;(NQ$33-NR$33),(NQ$33-Sheep!$R$352-Sheep!$N$250                                )&lt;=0),"WeanAlt1","")
&amp;                   IF(AND((NQ$33-Sheep!$R$353-Sheep!$N$250                                )&gt;(NQ$33-NR$33),(NQ$33-Sheep!$R$353-Sheep!$N$250                                )&lt;=0),"WeanAlt2","")
&amp;IFERROR(IF(AND((NQ$33-NQ41                                                                                     )&gt;(NQ$33-NR$33),(NQ$33-NQ41                                                                                     )&lt;=0),"Join-"    &amp;NQ40,""),"")
&amp;IFERROR(IF(AND((NQ$33-NQ41-INDEX(Sheep!$V$358:$V$365,NQ40,1))&gt;(NQ$33-NR$33),(NQ$33-NQ41-INDEX(Sheep!$V$358:$V$365,NQ40,1))&lt;=0),"Scan-"  &amp;NQ40,""),"")
&amp;IFERROR(IF(AND((NQ$33-NQ41-150                                                                            )&gt;(NQ$33-NR$33),(NQ$33-NQ41-150                                                                             )&lt;=0),"Birth-" &amp;NQ40,""),"")
&amp;IFERROR(IF(AND((NQ$33-NQ41-150-Sheep!$R$351                                           )&gt;(NQ$33-NR$33),(NQ$33-NQ41-150-Sheep!$R$351                                            )&lt;=0),"Wean-"&amp;NQ40,""),"")
&amp;IFERROR(IF(AND((NQ$33-NQ41-150-Sheep!$R$352                                           )&gt;(NQ$33-NR$33),(NQ$33-NQ41-150-Sheep!$R$352                                            )&lt;=0),"Alt1-"   &amp;NQ40,""),"")
&amp;IFERROR(IF(AND((NQ$33-NQ41-150-Sheep!$R$353                                           )&gt;(NQ$33-NR$33),(NQ$33-NQ41-150-Sheep!$R$353                                            )&lt;=0),"Alt2-"   &amp;NQ40,""),"")</f>
        <v/>
      </c>
      <c r="NR42" s="274" t="str">
        <f xml:space="preserve">                    IF(AND((NR$33                                  -Sheep!$N$250                               )&gt;(NR$33-NS$33),(NR$33                                  -Sheep!$N$250                                )&lt;=0),"Born","")
&amp;                   IF(AND((NR$33-Sheep!$R$351-Sheep!$N$250                                )&gt;(NR$33-NS$33),(NR$33-Sheep!$R$351-Sheep!$N$250                                )&lt;=0),"WeanStd","")
&amp;                   IF(AND((NR$33-Sheep!$R$352-Sheep!$N$250                                )&gt;(NR$33-NS$33),(NR$33-Sheep!$R$352-Sheep!$N$250                                )&lt;=0),"WeanAlt1","")
&amp;                   IF(AND((NR$33-Sheep!$R$353-Sheep!$N$250                                )&gt;(NR$33-NS$33),(NR$33-Sheep!$R$353-Sheep!$N$250                                )&lt;=0),"WeanAlt2","")
&amp;IFERROR(IF(AND((NR$33-NR41                                                                                     )&gt;(NR$33-NS$33),(NR$33-NR41                                                                                     )&lt;=0),"Join-"    &amp;NR40,""),"")
&amp;IFERROR(IF(AND((NR$33-NR41-INDEX(Sheep!$V$358:$V$365,NR40,1))&gt;(NR$33-NS$33),(NR$33-NR41-INDEX(Sheep!$V$358:$V$365,NR40,1))&lt;=0),"Scan-"  &amp;NR40,""),"")
&amp;IFERROR(IF(AND((NR$33-NR41-150                                                                            )&gt;(NR$33-NS$33),(NR$33-NR41-150                                                                             )&lt;=0),"Birth-" &amp;NR40,""),"")
&amp;IFERROR(IF(AND((NR$33-NR41-150-Sheep!$R$351                                           )&gt;(NR$33-NS$33),(NR$33-NR41-150-Sheep!$R$351                                            )&lt;=0),"Wean-"&amp;NR40,""),"")
&amp;IFERROR(IF(AND((NR$33-NR41-150-Sheep!$R$352                                           )&gt;(NR$33-NS$33),(NR$33-NR41-150-Sheep!$R$352                                            )&lt;=0),"Alt1-"   &amp;NR40,""),"")
&amp;IFERROR(IF(AND((NR$33-NR41-150-Sheep!$R$353                                           )&gt;(NR$33-NS$33),(NR$33-NR41-150-Sheep!$R$353                                            )&lt;=0),"Alt2-"   &amp;NR40,""),"")</f>
        <v>Join-7</v>
      </c>
      <c r="NS42" s="274" t="str">
        <f xml:space="preserve">                    IF(AND((NS$33                                  -Sheep!$N$250                               )&gt;(NS$33-NT$33),(NS$33                                  -Sheep!$N$250                                )&lt;=0),"Born","")
&amp;                   IF(AND((NS$33-Sheep!$R$351-Sheep!$N$250                                )&gt;(NS$33-NT$33),(NS$33-Sheep!$R$351-Sheep!$N$250                                )&lt;=0),"WeanStd","")
&amp;                   IF(AND((NS$33-Sheep!$R$352-Sheep!$N$250                                )&gt;(NS$33-NT$33),(NS$33-Sheep!$R$352-Sheep!$N$250                                )&lt;=0),"WeanAlt1","")
&amp;                   IF(AND((NS$33-Sheep!$R$353-Sheep!$N$250                                )&gt;(NS$33-NT$33),(NS$33-Sheep!$R$353-Sheep!$N$250                                )&lt;=0),"WeanAlt2","")
&amp;IFERROR(IF(AND((NS$33-NS41                                                                                     )&gt;(NS$33-NT$33),(NS$33-NS41                                                                                     )&lt;=0),"Join-"    &amp;NS40,""),"")
&amp;IFERROR(IF(AND((NS$33-NS41-INDEX(Sheep!$V$358:$V$365,NS40,1))&gt;(NS$33-NT$33),(NS$33-NS41-INDEX(Sheep!$V$358:$V$365,NS40,1))&lt;=0),"Scan-"  &amp;NS40,""),"")
&amp;IFERROR(IF(AND((NS$33-NS41-150                                                                            )&gt;(NS$33-NT$33),(NS$33-NS41-150                                                                             )&lt;=0),"Birth-" &amp;NS40,""),"")
&amp;IFERROR(IF(AND((NS$33-NS41-150-Sheep!$R$351                                           )&gt;(NS$33-NT$33),(NS$33-NS41-150-Sheep!$R$351                                            )&lt;=0),"Wean-"&amp;NS40,""),"")
&amp;IFERROR(IF(AND((NS$33-NS41-150-Sheep!$R$352                                           )&gt;(NS$33-NT$33),(NS$33-NS41-150-Sheep!$R$352                                            )&lt;=0),"Alt1-"   &amp;NS40,""),"")
&amp;IFERROR(IF(AND((NS$33-NS41-150-Sheep!$R$353                                           )&gt;(NS$33-NT$33),(NS$33-NS41-150-Sheep!$R$353                                            )&lt;=0),"Alt2-"   &amp;NS40,""),"")</f>
        <v/>
      </c>
      <c r="NT42" s="274" t="str">
        <f xml:space="preserve">                    IF(AND((NT$33                                  -Sheep!$N$250                               )&gt;(NT$33-NU$33),(NT$33                                  -Sheep!$N$250                                )&lt;=0),"Born","")
&amp;                   IF(AND((NT$33-Sheep!$R$351-Sheep!$N$250                                )&gt;(NT$33-NU$33),(NT$33-Sheep!$R$351-Sheep!$N$250                                )&lt;=0),"WeanStd","")
&amp;                   IF(AND((NT$33-Sheep!$R$352-Sheep!$N$250                                )&gt;(NT$33-NU$33),(NT$33-Sheep!$R$352-Sheep!$N$250                                )&lt;=0),"WeanAlt1","")
&amp;                   IF(AND((NT$33-Sheep!$R$353-Sheep!$N$250                                )&gt;(NT$33-NU$33),(NT$33-Sheep!$R$353-Sheep!$N$250                                )&lt;=0),"WeanAlt2","")
&amp;IFERROR(IF(AND((NT$33-NT41                                                                                     )&gt;(NT$33-NU$33),(NT$33-NT41                                                                                     )&lt;=0),"Join-"    &amp;NT40,""),"")
&amp;IFERROR(IF(AND((NT$33-NT41-INDEX(Sheep!$V$358:$V$365,NT40,1))&gt;(NT$33-NU$33),(NT$33-NT41-INDEX(Sheep!$V$358:$V$365,NT40,1))&lt;=0),"Scan-"  &amp;NT40,""),"")
&amp;IFERROR(IF(AND((NT$33-NT41-150                                                                            )&gt;(NT$33-NU$33),(NT$33-NT41-150                                                                             )&lt;=0),"Birth-" &amp;NT40,""),"")
&amp;IFERROR(IF(AND((NT$33-NT41-150-Sheep!$R$351                                           )&gt;(NT$33-NU$33),(NT$33-NT41-150-Sheep!$R$351                                            )&lt;=0),"Wean-"&amp;NT40,""),"")
&amp;IFERROR(IF(AND((NT$33-NT41-150-Sheep!$R$352                                           )&gt;(NT$33-NU$33),(NT$33-NT41-150-Sheep!$R$352                                            )&lt;=0),"Alt1-"   &amp;NT40,""),"")
&amp;IFERROR(IF(AND((NT$33-NT41-150-Sheep!$R$353                                           )&gt;(NT$33-NU$33),(NT$33-NT41-150-Sheep!$R$353                                            )&lt;=0),"Alt2-"   &amp;NT40,""),"")</f>
        <v/>
      </c>
      <c r="NU42" s="274" t="str">
        <f xml:space="preserve">                    IF(AND((NU$33                                  -Sheep!$N$250                               )&gt;(NU$33-NV$33),(NU$33                                  -Sheep!$N$250                                )&lt;=0),"Born","")
&amp;                   IF(AND((NU$33-Sheep!$R$351-Sheep!$N$250                                )&gt;(NU$33-NV$33),(NU$33-Sheep!$R$351-Sheep!$N$250                                )&lt;=0),"WeanStd","")
&amp;                   IF(AND((NU$33-Sheep!$R$352-Sheep!$N$250                                )&gt;(NU$33-NV$33),(NU$33-Sheep!$R$352-Sheep!$N$250                                )&lt;=0),"WeanAlt1","")
&amp;                   IF(AND((NU$33-Sheep!$R$353-Sheep!$N$250                                )&gt;(NU$33-NV$33),(NU$33-Sheep!$R$353-Sheep!$N$250                                )&lt;=0),"WeanAlt2","")
&amp;IFERROR(IF(AND((NU$33-NU41                                                                                     )&gt;(NU$33-NV$33),(NU$33-NU41                                                                                     )&lt;=0),"Join-"    &amp;NU40,""),"")
&amp;IFERROR(IF(AND((NU$33-NU41-INDEX(Sheep!$V$358:$V$365,NU40,1))&gt;(NU$33-NV$33),(NU$33-NU41-INDEX(Sheep!$V$358:$V$365,NU40,1))&lt;=0),"Scan-"  &amp;NU40,""),"")
&amp;IFERROR(IF(AND((NU$33-NU41-150                                                                            )&gt;(NU$33-NV$33),(NU$33-NU41-150                                                                             )&lt;=0),"Birth-" &amp;NU40,""),"")
&amp;IFERROR(IF(AND((NU$33-NU41-150-Sheep!$R$351                                           )&gt;(NU$33-NV$33),(NU$33-NU41-150-Sheep!$R$351                                            )&lt;=0),"Wean-"&amp;NU40,""),"")
&amp;IFERROR(IF(AND((NU$33-NU41-150-Sheep!$R$352                                           )&gt;(NU$33-NV$33),(NU$33-NU41-150-Sheep!$R$352                                            )&lt;=0),"Alt1-"   &amp;NU40,""),"")
&amp;IFERROR(IF(AND((NU$33-NU41-150-Sheep!$R$353                                           )&gt;(NU$33-NV$33),(NU$33-NU41-150-Sheep!$R$353                                            )&lt;=0),"Alt2-"   &amp;NU40,""),"")</f>
        <v/>
      </c>
      <c r="NV42" s="274" t="str">
        <f xml:space="preserve">                    IF(AND((NV$33                                  -Sheep!$N$250                               )&gt;(NV$33-NW$33),(NV$33                                  -Sheep!$N$250                                )&lt;=0),"Born","")
&amp;                   IF(AND((NV$33-Sheep!$R$351-Sheep!$N$250                                )&gt;(NV$33-NW$33),(NV$33-Sheep!$R$351-Sheep!$N$250                                )&lt;=0),"WeanStd","")
&amp;                   IF(AND((NV$33-Sheep!$R$352-Sheep!$N$250                                )&gt;(NV$33-NW$33),(NV$33-Sheep!$R$352-Sheep!$N$250                                )&lt;=0),"WeanAlt1","")
&amp;                   IF(AND((NV$33-Sheep!$R$353-Sheep!$N$250                                )&gt;(NV$33-NW$33),(NV$33-Sheep!$R$353-Sheep!$N$250                                )&lt;=0),"WeanAlt2","")
&amp;IFERROR(IF(AND((NV$33-NV41                                                                                     )&gt;(NV$33-NW$33),(NV$33-NV41                                                                                     )&lt;=0),"Join-"    &amp;NV40,""),"")
&amp;IFERROR(IF(AND((NV$33-NV41-INDEX(Sheep!$V$358:$V$365,NV40,1))&gt;(NV$33-NW$33),(NV$33-NV41-INDEX(Sheep!$V$358:$V$365,NV40,1))&lt;=0),"Scan-"  &amp;NV40,""),"")
&amp;IFERROR(IF(AND((NV$33-NV41-150                                                                            )&gt;(NV$33-NW$33),(NV$33-NV41-150                                                                             )&lt;=0),"Birth-" &amp;NV40,""),"")
&amp;IFERROR(IF(AND((NV$33-NV41-150-Sheep!$R$351                                           )&gt;(NV$33-NW$33),(NV$33-NV41-150-Sheep!$R$351                                            )&lt;=0),"Wean-"&amp;NV40,""),"")
&amp;IFERROR(IF(AND((NV$33-NV41-150-Sheep!$R$352                                           )&gt;(NV$33-NW$33),(NV$33-NV41-150-Sheep!$R$352                                            )&lt;=0),"Alt1-"   &amp;NV40,""),"")
&amp;IFERROR(IF(AND((NV$33-NV41-150-Sheep!$R$353                                           )&gt;(NV$33-NW$33),(NV$33-NV41-150-Sheep!$R$353                                            )&lt;=0),"Alt2-"   &amp;NV40,""),"")</f>
        <v/>
      </c>
      <c r="NW42" s="274" t="str">
        <f xml:space="preserve">                    IF(AND((NW$33                                  -Sheep!$N$250                               )&gt;(NW$33-NX$33),(NW$33                                  -Sheep!$N$250                                )&lt;=0),"Born","")
&amp;                   IF(AND((NW$33-Sheep!$R$351-Sheep!$N$250                                )&gt;(NW$33-NX$33),(NW$33-Sheep!$R$351-Sheep!$N$250                                )&lt;=0),"WeanStd","")
&amp;                   IF(AND((NW$33-Sheep!$R$352-Sheep!$N$250                                )&gt;(NW$33-NX$33),(NW$33-Sheep!$R$352-Sheep!$N$250                                )&lt;=0),"WeanAlt1","")
&amp;                   IF(AND((NW$33-Sheep!$R$353-Sheep!$N$250                                )&gt;(NW$33-NX$33),(NW$33-Sheep!$R$353-Sheep!$N$250                                )&lt;=0),"WeanAlt2","")
&amp;IFERROR(IF(AND((NW$33-NW41                                                                                     )&gt;(NW$33-NX$33),(NW$33-NW41                                                                                     )&lt;=0),"Join-"    &amp;NW40,""),"")
&amp;IFERROR(IF(AND((NW$33-NW41-INDEX(Sheep!$V$358:$V$365,NW40,1))&gt;(NW$33-NX$33),(NW$33-NW41-INDEX(Sheep!$V$358:$V$365,NW40,1))&lt;=0),"Scan-"  &amp;NW40,""),"")
&amp;IFERROR(IF(AND((NW$33-NW41-150                                                                            )&gt;(NW$33-NX$33),(NW$33-NW41-150                                                                             )&lt;=0),"Birth-" &amp;NW40,""),"")
&amp;IFERROR(IF(AND((NW$33-NW41-150-Sheep!$R$351                                           )&gt;(NW$33-NX$33),(NW$33-NW41-150-Sheep!$R$351                                            )&lt;=0),"Wean-"&amp;NW40,""),"")
&amp;IFERROR(IF(AND((NW$33-NW41-150-Sheep!$R$352                                           )&gt;(NW$33-NX$33),(NW$33-NW41-150-Sheep!$R$352                                            )&lt;=0),"Alt1-"   &amp;NW40,""),"")
&amp;IFERROR(IF(AND((NW$33-NW41-150-Sheep!$R$353                                           )&gt;(NW$33-NX$33),(NW$33-NW41-150-Sheep!$R$353                                            )&lt;=0),"Alt2-"   &amp;NW40,""),"")</f>
        <v/>
      </c>
      <c r="NX42" s="274" t="str">
        <f xml:space="preserve">                    IF(AND((NX$33                                  -Sheep!$N$250                               )&gt;(NX$33-NY$33),(NX$33                                  -Sheep!$N$250                                )&lt;=0),"Born","")
&amp;                   IF(AND((NX$33-Sheep!$R$351-Sheep!$N$250                                )&gt;(NX$33-NY$33),(NX$33-Sheep!$R$351-Sheep!$N$250                                )&lt;=0),"WeanStd","")
&amp;                   IF(AND((NX$33-Sheep!$R$352-Sheep!$N$250                                )&gt;(NX$33-NY$33),(NX$33-Sheep!$R$352-Sheep!$N$250                                )&lt;=0),"WeanAlt1","")
&amp;                   IF(AND((NX$33-Sheep!$R$353-Sheep!$N$250                                )&gt;(NX$33-NY$33),(NX$33-Sheep!$R$353-Sheep!$N$250                                )&lt;=0),"WeanAlt2","")
&amp;IFERROR(IF(AND((NX$33-NX41                                                                                     )&gt;(NX$33-NY$33),(NX$33-NX41                                                                                     )&lt;=0),"Join-"    &amp;NX40,""),"")
&amp;IFERROR(IF(AND((NX$33-NX41-INDEX(Sheep!$V$358:$V$365,NX40,1))&gt;(NX$33-NY$33),(NX$33-NX41-INDEX(Sheep!$V$358:$V$365,NX40,1))&lt;=0),"Scan-"  &amp;NX40,""),"")
&amp;IFERROR(IF(AND((NX$33-NX41-150                                                                            )&gt;(NX$33-NY$33),(NX$33-NX41-150                                                                             )&lt;=0),"Birth-" &amp;NX40,""),"")
&amp;IFERROR(IF(AND((NX$33-NX41-150-Sheep!$R$351                                           )&gt;(NX$33-NY$33),(NX$33-NX41-150-Sheep!$R$351                                            )&lt;=0),"Wean-"&amp;NX40,""),"")
&amp;IFERROR(IF(AND((NX$33-NX41-150-Sheep!$R$352                                           )&gt;(NX$33-NY$33),(NX$33-NX41-150-Sheep!$R$352                                            )&lt;=0),"Alt1-"   &amp;NX40,""),"")
&amp;IFERROR(IF(AND((NX$33-NX41-150-Sheep!$R$353                                           )&gt;(NX$33-NY$33),(NX$33-NX41-150-Sheep!$R$353                                            )&lt;=0),"Alt2-"   &amp;NX40,""),"")</f>
        <v/>
      </c>
      <c r="NY42" s="274" t="str">
        <f xml:space="preserve">                    IF(AND((NY$33                                  -Sheep!$N$250                               )&gt;(NY$33-NZ$33),(NY$33                                  -Sheep!$N$250                                )&lt;=0),"Born","")
&amp;                   IF(AND((NY$33-Sheep!$R$351-Sheep!$N$250                                )&gt;(NY$33-NZ$33),(NY$33-Sheep!$R$351-Sheep!$N$250                                )&lt;=0),"WeanStd","")
&amp;                   IF(AND((NY$33-Sheep!$R$352-Sheep!$N$250                                )&gt;(NY$33-NZ$33),(NY$33-Sheep!$R$352-Sheep!$N$250                                )&lt;=0),"WeanAlt1","")
&amp;                   IF(AND((NY$33-Sheep!$R$353-Sheep!$N$250                                )&gt;(NY$33-NZ$33),(NY$33-Sheep!$R$353-Sheep!$N$250                                )&lt;=0),"WeanAlt2","")
&amp;IFERROR(IF(AND((NY$33-NY41                                                                                     )&gt;(NY$33-NZ$33),(NY$33-NY41                                                                                     )&lt;=0),"Join-"    &amp;NY40,""),"")
&amp;IFERROR(IF(AND((NY$33-NY41-INDEX(Sheep!$V$358:$V$365,NY40,1))&gt;(NY$33-NZ$33),(NY$33-NY41-INDEX(Sheep!$V$358:$V$365,NY40,1))&lt;=0),"Scan-"  &amp;NY40,""),"")
&amp;IFERROR(IF(AND((NY$33-NY41-150                                                                            )&gt;(NY$33-NZ$33),(NY$33-NY41-150                                                                             )&lt;=0),"Birth-" &amp;NY40,""),"")
&amp;IFERROR(IF(AND((NY$33-NY41-150-Sheep!$R$351                                           )&gt;(NY$33-NZ$33),(NY$33-NY41-150-Sheep!$R$351                                            )&lt;=0),"Wean-"&amp;NY40,""),"")
&amp;IFERROR(IF(AND((NY$33-NY41-150-Sheep!$R$352                                           )&gt;(NY$33-NZ$33),(NY$33-NY41-150-Sheep!$R$352                                            )&lt;=0),"Alt1-"   &amp;NY40,""),"")
&amp;IFERROR(IF(AND((NY$33-NY41-150-Sheep!$R$353                                           )&gt;(NY$33-NZ$33),(NY$33-NY41-150-Sheep!$R$353                                            )&lt;=0),"Alt2-"   &amp;NY40,""),"")</f>
        <v/>
      </c>
      <c r="NZ42" s="274" t="str">
        <f xml:space="preserve">                    IF(AND((NZ$33                                  -Sheep!$N$250                               )&gt;(NZ$33-OA$33),(NZ$33                                  -Sheep!$N$250                                )&lt;=0),"Born","")
&amp;                   IF(AND((NZ$33-Sheep!$R$351-Sheep!$N$250                                )&gt;(NZ$33-OA$33),(NZ$33-Sheep!$R$351-Sheep!$N$250                                )&lt;=0),"WeanStd","")
&amp;                   IF(AND((NZ$33-Sheep!$R$352-Sheep!$N$250                                )&gt;(NZ$33-OA$33),(NZ$33-Sheep!$R$352-Sheep!$N$250                                )&lt;=0),"WeanAlt1","")
&amp;                   IF(AND((NZ$33-Sheep!$R$353-Sheep!$N$250                                )&gt;(NZ$33-OA$33),(NZ$33-Sheep!$R$353-Sheep!$N$250                                )&lt;=0),"WeanAlt2","")
&amp;IFERROR(IF(AND((NZ$33-NZ41                                                                                     )&gt;(NZ$33-OA$33),(NZ$33-NZ41                                                                                     )&lt;=0),"Join-"    &amp;NZ40,""),"")
&amp;IFERROR(IF(AND((NZ$33-NZ41-INDEX(Sheep!$V$358:$V$365,NZ40,1))&gt;(NZ$33-OA$33),(NZ$33-NZ41-INDEX(Sheep!$V$358:$V$365,NZ40,1))&lt;=0),"Scan-"  &amp;NZ40,""),"")
&amp;IFERROR(IF(AND((NZ$33-NZ41-150                                                                            )&gt;(NZ$33-OA$33),(NZ$33-NZ41-150                                                                             )&lt;=0),"Birth-" &amp;NZ40,""),"")
&amp;IFERROR(IF(AND((NZ$33-NZ41-150-Sheep!$R$351                                           )&gt;(NZ$33-OA$33),(NZ$33-NZ41-150-Sheep!$R$351                                            )&lt;=0),"Wean-"&amp;NZ40,""),"")
&amp;IFERROR(IF(AND((NZ$33-NZ41-150-Sheep!$R$352                                           )&gt;(NZ$33-OA$33),(NZ$33-NZ41-150-Sheep!$R$352                                            )&lt;=0),"Alt1-"   &amp;NZ40,""),"")
&amp;IFERROR(IF(AND((NZ$33-NZ41-150-Sheep!$R$353                                           )&gt;(NZ$33-OA$33),(NZ$33-NZ41-150-Sheep!$R$353                                            )&lt;=0),"Alt2-"   &amp;NZ40,""),"")</f>
        <v/>
      </c>
      <c r="OA42" s="274" t="str">
        <f xml:space="preserve">                    IF(AND((OA$33                                  -Sheep!$N$250                               )&gt;(OA$33-OB$33),(OA$33                                  -Sheep!$N$250                                )&lt;=0),"Born","")
&amp;                   IF(AND((OA$33-Sheep!$R$351-Sheep!$N$250                                )&gt;(OA$33-OB$33),(OA$33-Sheep!$R$351-Sheep!$N$250                                )&lt;=0),"WeanStd","")
&amp;                   IF(AND((OA$33-Sheep!$R$352-Sheep!$N$250                                )&gt;(OA$33-OB$33),(OA$33-Sheep!$R$352-Sheep!$N$250                                )&lt;=0),"WeanAlt1","")
&amp;                   IF(AND((OA$33-Sheep!$R$353-Sheep!$N$250                                )&gt;(OA$33-OB$33),(OA$33-Sheep!$R$353-Sheep!$N$250                                )&lt;=0),"WeanAlt2","")
&amp;IFERROR(IF(AND((OA$33-OA41                                                                                     )&gt;(OA$33-OB$33),(OA$33-OA41                                                                                     )&lt;=0),"Join-"    &amp;OA40,""),"")
&amp;IFERROR(IF(AND((OA$33-OA41-INDEX(Sheep!$V$358:$V$365,OA40,1))&gt;(OA$33-OB$33),(OA$33-OA41-INDEX(Sheep!$V$358:$V$365,OA40,1))&lt;=0),"Scan-"  &amp;OA40,""),"")
&amp;IFERROR(IF(AND((OA$33-OA41-150                                                                            )&gt;(OA$33-OB$33),(OA$33-OA41-150                                                                             )&lt;=0),"Birth-" &amp;OA40,""),"")
&amp;IFERROR(IF(AND((OA$33-OA41-150-Sheep!$R$351                                           )&gt;(OA$33-OB$33),(OA$33-OA41-150-Sheep!$R$351                                            )&lt;=0),"Wean-"&amp;OA40,""),"")
&amp;IFERROR(IF(AND((OA$33-OA41-150-Sheep!$R$352                                           )&gt;(OA$33-OB$33),(OA$33-OA41-150-Sheep!$R$352                                            )&lt;=0),"Alt1-"   &amp;OA40,""),"")
&amp;IFERROR(IF(AND((OA$33-OA41-150-Sheep!$R$353                                           )&gt;(OA$33-OB$33),(OA$33-OA41-150-Sheep!$R$353                                            )&lt;=0),"Alt2-"   &amp;OA40,""),"")</f>
        <v/>
      </c>
      <c r="OB42" s="274" t="str">
        <f xml:space="preserve">                    IF(AND((OB$33                                  -Sheep!$N$250                               )&gt;(OB$33-OC$33),(OB$33                                  -Sheep!$N$250                                )&lt;=0),"Born","")
&amp;                   IF(AND((OB$33-Sheep!$R$351-Sheep!$N$250                                )&gt;(OB$33-OC$33),(OB$33-Sheep!$R$351-Sheep!$N$250                                )&lt;=0),"WeanStd","")
&amp;                   IF(AND((OB$33-Sheep!$R$352-Sheep!$N$250                                )&gt;(OB$33-OC$33),(OB$33-Sheep!$R$352-Sheep!$N$250                                )&lt;=0),"WeanAlt1","")
&amp;                   IF(AND((OB$33-Sheep!$R$353-Sheep!$N$250                                )&gt;(OB$33-OC$33),(OB$33-Sheep!$R$353-Sheep!$N$250                                )&lt;=0),"WeanAlt2","")
&amp;IFERROR(IF(AND((OB$33-OB41                                                                                     )&gt;(OB$33-OC$33),(OB$33-OB41                                                                                     )&lt;=0),"Join-"    &amp;OB40,""),"")
&amp;IFERROR(IF(AND((OB$33-OB41-INDEX(Sheep!$V$358:$V$365,OB40,1))&gt;(OB$33-OC$33),(OB$33-OB41-INDEX(Sheep!$V$358:$V$365,OB40,1))&lt;=0),"Scan-"  &amp;OB40,""),"")
&amp;IFERROR(IF(AND((OB$33-OB41-150                                                                            )&gt;(OB$33-OC$33),(OB$33-OB41-150                                                                             )&lt;=0),"Birth-" &amp;OB40,""),"")
&amp;IFERROR(IF(AND((OB$33-OB41-150-Sheep!$R$351                                           )&gt;(OB$33-OC$33),(OB$33-OB41-150-Sheep!$R$351                                            )&lt;=0),"Wean-"&amp;OB40,""),"")
&amp;IFERROR(IF(AND((OB$33-OB41-150-Sheep!$R$352                                           )&gt;(OB$33-OC$33),(OB$33-OB41-150-Sheep!$R$352                                            )&lt;=0),"Alt1-"   &amp;OB40,""),"")
&amp;IFERROR(IF(AND((OB$33-OB41-150-Sheep!$R$353                                           )&gt;(OB$33-OC$33),(OB$33-OB41-150-Sheep!$R$353                                            )&lt;=0),"Alt2-"   &amp;OB40,""),"")</f>
        <v>Scan-7</v>
      </c>
      <c r="OC42" s="274" t="str">
        <f xml:space="preserve">                    IF(AND((OC$33                                  -Sheep!$N$250                               )&gt;(OC$33-OD$33),(OC$33                                  -Sheep!$N$250                                )&lt;=0),"Born","")
&amp;                   IF(AND((OC$33-Sheep!$R$351-Sheep!$N$250                                )&gt;(OC$33-OD$33),(OC$33-Sheep!$R$351-Sheep!$N$250                                )&lt;=0),"WeanStd","")
&amp;                   IF(AND((OC$33-Sheep!$R$352-Sheep!$N$250                                )&gt;(OC$33-OD$33),(OC$33-Sheep!$R$352-Sheep!$N$250                                )&lt;=0),"WeanAlt1","")
&amp;                   IF(AND((OC$33-Sheep!$R$353-Sheep!$N$250                                )&gt;(OC$33-OD$33),(OC$33-Sheep!$R$353-Sheep!$N$250                                )&lt;=0),"WeanAlt2","")
&amp;IFERROR(IF(AND((OC$33-OC41                                                                                     )&gt;(OC$33-OD$33),(OC$33-OC41                                                                                     )&lt;=0),"Join-"    &amp;OC40,""),"")
&amp;IFERROR(IF(AND((OC$33-OC41-INDEX(Sheep!$V$358:$V$365,OC40,1))&gt;(OC$33-OD$33),(OC$33-OC41-INDEX(Sheep!$V$358:$V$365,OC40,1))&lt;=0),"Scan-"  &amp;OC40,""),"")
&amp;IFERROR(IF(AND((OC$33-OC41-150                                                                            )&gt;(OC$33-OD$33),(OC$33-OC41-150                                                                             )&lt;=0),"Birth-" &amp;OC40,""),"")
&amp;IFERROR(IF(AND((OC$33-OC41-150-Sheep!$R$351                                           )&gt;(OC$33-OD$33),(OC$33-OC41-150-Sheep!$R$351                                            )&lt;=0),"Wean-"&amp;OC40,""),"")
&amp;IFERROR(IF(AND((OC$33-OC41-150-Sheep!$R$352                                           )&gt;(OC$33-OD$33),(OC$33-OC41-150-Sheep!$R$352                                            )&lt;=0),"Alt1-"   &amp;OC40,""),"")
&amp;IFERROR(IF(AND((OC$33-OC41-150-Sheep!$R$353                                           )&gt;(OC$33-OD$33),(OC$33-OC41-150-Sheep!$R$353                                            )&lt;=0),"Alt2-"   &amp;OC40,""),"")</f>
        <v/>
      </c>
      <c r="OD42" s="274" t="str">
        <f xml:space="preserve">                    IF(AND((OD$33                                  -Sheep!$N$250                               )&gt;(OD$33-OE$33),(OD$33                                  -Sheep!$N$250                                )&lt;=0),"Born","")
&amp;                   IF(AND((OD$33-Sheep!$R$351-Sheep!$N$250                                )&gt;(OD$33-OE$33),(OD$33-Sheep!$R$351-Sheep!$N$250                                )&lt;=0),"WeanStd","")
&amp;                   IF(AND((OD$33-Sheep!$R$352-Sheep!$N$250                                )&gt;(OD$33-OE$33),(OD$33-Sheep!$R$352-Sheep!$N$250                                )&lt;=0),"WeanAlt1","")
&amp;                   IF(AND((OD$33-Sheep!$R$353-Sheep!$N$250                                )&gt;(OD$33-OE$33),(OD$33-Sheep!$R$353-Sheep!$N$250                                )&lt;=0),"WeanAlt2","")
&amp;IFERROR(IF(AND((OD$33-OD41                                                                                     )&gt;(OD$33-OE$33),(OD$33-OD41                                                                                     )&lt;=0),"Join-"    &amp;OD40,""),"")
&amp;IFERROR(IF(AND((OD$33-OD41-INDEX(Sheep!$V$358:$V$365,OD40,1))&gt;(OD$33-OE$33),(OD$33-OD41-INDEX(Sheep!$V$358:$V$365,OD40,1))&lt;=0),"Scan-"  &amp;OD40,""),"")
&amp;IFERROR(IF(AND((OD$33-OD41-150                                                                            )&gt;(OD$33-OE$33),(OD$33-OD41-150                                                                             )&lt;=0),"Birth-" &amp;OD40,""),"")
&amp;IFERROR(IF(AND((OD$33-OD41-150-Sheep!$R$351                                           )&gt;(OD$33-OE$33),(OD$33-OD41-150-Sheep!$R$351                                            )&lt;=0),"Wean-"&amp;OD40,""),"")
&amp;IFERROR(IF(AND((OD$33-OD41-150-Sheep!$R$352                                           )&gt;(OD$33-OE$33),(OD$33-OD41-150-Sheep!$R$352                                            )&lt;=0),"Alt1-"   &amp;OD40,""),"")
&amp;IFERROR(IF(AND((OD$33-OD41-150-Sheep!$R$353                                           )&gt;(OD$33-OE$33),(OD$33-OD41-150-Sheep!$R$353                                            )&lt;=0),"Alt2-"   &amp;OD40,""),"")</f>
        <v/>
      </c>
      <c r="OE42" s="274" t="str">
        <f xml:space="preserve">                    IF(AND((OE$33                                  -Sheep!$N$250                               )&gt;(OE$33-OF$33),(OE$33                                  -Sheep!$N$250                                )&lt;=0),"Born","")
&amp;                   IF(AND((OE$33-Sheep!$R$351-Sheep!$N$250                                )&gt;(OE$33-OF$33),(OE$33-Sheep!$R$351-Sheep!$N$250                                )&lt;=0),"WeanStd","")
&amp;                   IF(AND((OE$33-Sheep!$R$352-Sheep!$N$250                                )&gt;(OE$33-OF$33),(OE$33-Sheep!$R$352-Sheep!$N$250                                )&lt;=0),"WeanAlt1","")
&amp;                   IF(AND((OE$33-Sheep!$R$353-Sheep!$N$250                                )&gt;(OE$33-OF$33),(OE$33-Sheep!$R$353-Sheep!$N$250                                )&lt;=0),"WeanAlt2","")
&amp;IFERROR(IF(AND((OE$33-OE41                                                                                     )&gt;(OE$33-OF$33),(OE$33-OE41                                                                                     )&lt;=0),"Join-"    &amp;OE40,""),"")
&amp;IFERROR(IF(AND((OE$33-OE41-INDEX(Sheep!$V$358:$V$365,OE40,1))&gt;(OE$33-OF$33),(OE$33-OE41-INDEX(Sheep!$V$358:$V$365,OE40,1))&lt;=0),"Scan-"  &amp;OE40,""),"")
&amp;IFERROR(IF(AND((OE$33-OE41-150                                                                            )&gt;(OE$33-OF$33),(OE$33-OE41-150                                                                             )&lt;=0),"Birth-" &amp;OE40,""),"")
&amp;IFERROR(IF(AND((OE$33-OE41-150-Sheep!$R$351                                           )&gt;(OE$33-OF$33),(OE$33-OE41-150-Sheep!$R$351                                            )&lt;=0),"Wean-"&amp;OE40,""),"")
&amp;IFERROR(IF(AND((OE$33-OE41-150-Sheep!$R$352                                           )&gt;(OE$33-OF$33),(OE$33-OE41-150-Sheep!$R$352                                            )&lt;=0),"Alt1-"   &amp;OE40,""),"")
&amp;IFERROR(IF(AND((OE$33-OE41-150-Sheep!$R$353                                           )&gt;(OE$33-OF$33),(OE$33-OE41-150-Sheep!$R$353                                            )&lt;=0),"Alt2-"   &amp;OE40,""),"")</f>
        <v/>
      </c>
      <c r="OF42" s="274" t="str">
        <f xml:space="preserve">                    IF(AND((OF$33                                  -Sheep!$N$250                               )&gt;(OF$33-OG$33),(OF$33                                  -Sheep!$N$250                                )&lt;=0),"Born","")
&amp;                   IF(AND((OF$33-Sheep!$R$351-Sheep!$N$250                                )&gt;(OF$33-OG$33),(OF$33-Sheep!$R$351-Sheep!$N$250                                )&lt;=0),"WeanStd","")
&amp;                   IF(AND((OF$33-Sheep!$R$352-Sheep!$N$250                                )&gt;(OF$33-OG$33),(OF$33-Sheep!$R$352-Sheep!$N$250                                )&lt;=0),"WeanAlt1","")
&amp;                   IF(AND((OF$33-Sheep!$R$353-Sheep!$N$250                                )&gt;(OF$33-OG$33),(OF$33-Sheep!$R$353-Sheep!$N$250                                )&lt;=0),"WeanAlt2","")
&amp;IFERROR(IF(AND((OF$33-OF41                                                                                     )&gt;(OF$33-OG$33),(OF$33-OF41                                                                                     )&lt;=0),"Join-"    &amp;OF40,""),"")
&amp;IFERROR(IF(AND((OF$33-OF41-INDEX(Sheep!$V$358:$V$365,OF40,1))&gt;(OF$33-OG$33),(OF$33-OF41-INDEX(Sheep!$V$358:$V$365,OF40,1))&lt;=0),"Scan-"  &amp;OF40,""),"")
&amp;IFERROR(IF(AND((OF$33-OF41-150                                                                            )&gt;(OF$33-OG$33),(OF$33-OF41-150                                                                             )&lt;=0),"Birth-" &amp;OF40,""),"")
&amp;IFERROR(IF(AND((OF$33-OF41-150-Sheep!$R$351                                           )&gt;(OF$33-OG$33),(OF$33-OF41-150-Sheep!$R$351                                            )&lt;=0),"Wean-"&amp;OF40,""),"")
&amp;IFERROR(IF(AND((OF$33-OF41-150-Sheep!$R$352                                           )&gt;(OF$33-OG$33),(OF$33-OF41-150-Sheep!$R$352                                            )&lt;=0),"Alt1-"   &amp;OF40,""),"")
&amp;IFERROR(IF(AND((OF$33-OF41-150-Sheep!$R$353                                           )&gt;(OF$33-OG$33),(OF$33-OF41-150-Sheep!$R$353                                            )&lt;=0),"Alt2-"   &amp;OF40,""),"")</f>
        <v/>
      </c>
      <c r="OG42" s="274" t="str">
        <f xml:space="preserve">                    IF(AND((OG$33                                  -Sheep!$N$250                               )&gt;(OG$33-OH$33),(OG$33                                  -Sheep!$N$250                                )&lt;=0),"Born","")
&amp;                   IF(AND((OG$33-Sheep!$R$351-Sheep!$N$250                                )&gt;(OG$33-OH$33),(OG$33-Sheep!$R$351-Sheep!$N$250                                )&lt;=0),"WeanStd","")
&amp;                   IF(AND((OG$33-Sheep!$R$352-Sheep!$N$250                                )&gt;(OG$33-OH$33),(OG$33-Sheep!$R$352-Sheep!$N$250                                )&lt;=0),"WeanAlt1","")
&amp;                   IF(AND((OG$33-Sheep!$R$353-Sheep!$N$250                                )&gt;(OG$33-OH$33),(OG$33-Sheep!$R$353-Sheep!$N$250                                )&lt;=0),"WeanAlt2","")
&amp;IFERROR(IF(AND((OG$33-OG41                                                                                     )&gt;(OG$33-OH$33),(OG$33-OG41                                                                                     )&lt;=0),"Join-"    &amp;OG40,""),"")
&amp;IFERROR(IF(AND((OG$33-OG41-INDEX(Sheep!$V$358:$V$365,OG40,1))&gt;(OG$33-OH$33),(OG$33-OG41-INDEX(Sheep!$V$358:$V$365,OG40,1))&lt;=0),"Scan-"  &amp;OG40,""),"")
&amp;IFERROR(IF(AND((OG$33-OG41-150                                                                            )&gt;(OG$33-OH$33),(OG$33-OG41-150                                                                             )&lt;=0),"Birth-" &amp;OG40,""),"")
&amp;IFERROR(IF(AND((OG$33-OG41-150-Sheep!$R$351                                           )&gt;(OG$33-OH$33),(OG$33-OG41-150-Sheep!$R$351                                            )&lt;=0),"Wean-"&amp;OG40,""),"")
&amp;IFERROR(IF(AND((OG$33-OG41-150-Sheep!$R$352                                           )&gt;(OG$33-OH$33),(OG$33-OG41-150-Sheep!$R$352                                            )&lt;=0),"Alt1-"   &amp;OG40,""),"")
&amp;IFERROR(IF(AND((OG$33-OG41-150-Sheep!$R$353                                           )&gt;(OG$33-OH$33),(OG$33-OG41-150-Sheep!$R$353                                            )&lt;=0),"Alt2-"   &amp;OG40,""),"")</f>
        <v/>
      </c>
      <c r="OH42" s="274" t="str">
        <f xml:space="preserve">                    IF(AND((OH$33                                  -Sheep!$N$250                               )&gt;(OH$33-OI$33),(OH$33                                  -Sheep!$N$250                                )&lt;=0),"Born","")
&amp;                   IF(AND((OH$33-Sheep!$R$351-Sheep!$N$250                                )&gt;(OH$33-OI$33),(OH$33-Sheep!$R$351-Sheep!$N$250                                )&lt;=0),"WeanStd","")
&amp;                   IF(AND((OH$33-Sheep!$R$352-Sheep!$N$250                                )&gt;(OH$33-OI$33),(OH$33-Sheep!$R$352-Sheep!$N$250                                )&lt;=0),"WeanAlt1","")
&amp;                   IF(AND((OH$33-Sheep!$R$353-Sheep!$N$250                                )&gt;(OH$33-OI$33),(OH$33-Sheep!$R$353-Sheep!$N$250                                )&lt;=0),"WeanAlt2","")
&amp;IFERROR(IF(AND((OH$33-OH41                                                                                     )&gt;(OH$33-OI$33),(OH$33-OH41                                                                                     )&lt;=0),"Join-"    &amp;OH40,""),"")
&amp;IFERROR(IF(AND((OH$33-OH41-INDEX(Sheep!$V$358:$V$365,OH40,1))&gt;(OH$33-OI$33),(OH$33-OH41-INDEX(Sheep!$V$358:$V$365,OH40,1))&lt;=0),"Scan-"  &amp;OH40,""),"")
&amp;IFERROR(IF(AND((OH$33-OH41-150                                                                            )&gt;(OH$33-OI$33),(OH$33-OH41-150                                                                             )&lt;=0),"Birth-" &amp;OH40,""),"")
&amp;IFERROR(IF(AND((OH$33-OH41-150-Sheep!$R$351                                           )&gt;(OH$33-OI$33),(OH$33-OH41-150-Sheep!$R$351                                            )&lt;=0),"Wean-"&amp;OH40,""),"")
&amp;IFERROR(IF(AND((OH$33-OH41-150-Sheep!$R$352                                           )&gt;(OH$33-OI$33),(OH$33-OH41-150-Sheep!$R$352                                            )&lt;=0),"Alt1-"   &amp;OH40,""),"")
&amp;IFERROR(IF(AND((OH$33-OH41-150-Sheep!$R$353                                           )&gt;(OH$33-OI$33),(OH$33-OH41-150-Sheep!$R$353                                            )&lt;=0),"Alt2-"   &amp;OH40,""),"")</f>
        <v/>
      </c>
      <c r="OI42" s="274" t="str">
        <f xml:space="preserve">                    IF(AND((OI$33                                  -Sheep!$N$250                               )&gt;(OI$33-OJ$33),(OI$33                                  -Sheep!$N$250                                )&lt;=0),"Born","")
&amp;                   IF(AND((OI$33-Sheep!$R$351-Sheep!$N$250                                )&gt;(OI$33-OJ$33),(OI$33-Sheep!$R$351-Sheep!$N$250                                )&lt;=0),"WeanStd","")
&amp;                   IF(AND((OI$33-Sheep!$R$352-Sheep!$N$250                                )&gt;(OI$33-OJ$33),(OI$33-Sheep!$R$352-Sheep!$N$250                                )&lt;=0),"WeanAlt1","")
&amp;                   IF(AND((OI$33-Sheep!$R$353-Sheep!$N$250                                )&gt;(OI$33-OJ$33),(OI$33-Sheep!$R$353-Sheep!$N$250                                )&lt;=0),"WeanAlt2","")
&amp;IFERROR(IF(AND((OI$33-OI41                                                                                     )&gt;(OI$33-OJ$33),(OI$33-OI41                                                                                     )&lt;=0),"Join-"    &amp;OI40,""),"")
&amp;IFERROR(IF(AND((OI$33-OI41-INDEX(Sheep!$V$358:$V$365,OI40,1))&gt;(OI$33-OJ$33),(OI$33-OI41-INDEX(Sheep!$V$358:$V$365,OI40,1))&lt;=0),"Scan-"  &amp;OI40,""),"")
&amp;IFERROR(IF(AND((OI$33-OI41-150                                                                            )&gt;(OI$33-OJ$33),(OI$33-OI41-150                                                                             )&lt;=0),"Birth-" &amp;OI40,""),"")
&amp;IFERROR(IF(AND((OI$33-OI41-150-Sheep!$R$351                                           )&gt;(OI$33-OJ$33),(OI$33-OI41-150-Sheep!$R$351                                            )&lt;=0),"Wean-"&amp;OI40,""),"")
&amp;IFERROR(IF(AND((OI$33-OI41-150-Sheep!$R$352                                           )&gt;(OI$33-OJ$33),(OI$33-OI41-150-Sheep!$R$352                                            )&lt;=0),"Alt1-"   &amp;OI40,""),"")
&amp;IFERROR(IF(AND((OI$33-OI41-150-Sheep!$R$353                                           )&gt;(OI$33-OJ$33),(OI$33-OI41-150-Sheep!$R$353                                            )&lt;=0),"Alt2-"   &amp;OI40,""),"")</f>
        <v/>
      </c>
      <c r="OJ42" s="274" t="str">
        <f xml:space="preserve">                    IF(AND((OJ$33                                  -Sheep!$N$250                               )&gt;(OJ$33-OK$33),(OJ$33                                  -Sheep!$N$250                                )&lt;=0),"Born","")
&amp;                   IF(AND((OJ$33-Sheep!$R$351-Sheep!$N$250                                )&gt;(OJ$33-OK$33),(OJ$33-Sheep!$R$351-Sheep!$N$250                                )&lt;=0),"WeanStd","")
&amp;                   IF(AND((OJ$33-Sheep!$R$352-Sheep!$N$250                                )&gt;(OJ$33-OK$33),(OJ$33-Sheep!$R$352-Sheep!$N$250                                )&lt;=0),"WeanAlt1","")
&amp;                   IF(AND((OJ$33-Sheep!$R$353-Sheep!$N$250                                )&gt;(OJ$33-OK$33),(OJ$33-Sheep!$R$353-Sheep!$N$250                                )&lt;=0),"WeanAlt2","")
&amp;IFERROR(IF(AND((OJ$33-OJ41                                                                                     )&gt;(OJ$33-OK$33),(OJ$33-OJ41                                                                                     )&lt;=0),"Join-"    &amp;OJ40,""),"")
&amp;IFERROR(IF(AND((OJ$33-OJ41-INDEX(Sheep!$V$358:$V$365,OJ40,1))&gt;(OJ$33-OK$33),(OJ$33-OJ41-INDEX(Sheep!$V$358:$V$365,OJ40,1))&lt;=0),"Scan-"  &amp;OJ40,""),"")
&amp;IFERROR(IF(AND((OJ$33-OJ41-150                                                                            )&gt;(OJ$33-OK$33),(OJ$33-OJ41-150                                                                             )&lt;=0),"Birth-" &amp;OJ40,""),"")
&amp;IFERROR(IF(AND((OJ$33-OJ41-150-Sheep!$R$351                                           )&gt;(OJ$33-OK$33),(OJ$33-OJ41-150-Sheep!$R$351                                            )&lt;=0),"Wean-"&amp;OJ40,""),"")
&amp;IFERROR(IF(AND((OJ$33-OJ41-150-Sheep!$R$352                                           )&gt;(OJ$33-OK$33),(OJ$33-OJ41-150-Sheep!$R$352                                            )&lt;=0),"Alt1-"   &amp;OJ40,""),"")
&amp;IFERROR(IF(AND((OJ$33-OJ41-150-Sheep!$R$353                                           )&gt;(OJ$33-OK$33),(OJ$33-OJ41-150-Sheep!$R$353                                            )&lt;=0),"Alt2-"   &amp;OJ40,""),"")</f>
        <v/>
      </c>
      <c r="OK42" s="274" t="str">
        <f xml:space="preserve">                    IF(AND((OK$33                                  -Sheep!$N$250                               )&gt;(OK$33-OL$33),(OK$33                                  -Sheep!$N$250                                )&lt;=0),"Born","")
&amp;                   IF(AND((OK$33-Sheep!$R$351-Sheep!$N$250                                )&gt;(OK$33-OL$33),(OK$33-Sheep!$R$351-Sheep!$N$250                                )&lt;=0),"WeanStd","")
&amp;                   IF(AND((OK$33-Sheep!$R$352-Sheep!$N$250                                )&gt;(OK$33-OL$33),(OK$33-Sheep!$R$352-Sheep!$N$250                                )&lt;=0),"WeanAlt1","")
&amp;                   IF(AND((OK$33-Sheep!$R$353-Sheep!$N$250                                )&gt;(OK$33-OL$33),(OK$33-Sheep!$R$353-Sheep!$N$250                                )&lt;=0),"WeanAlt2","")
&amp;IFERROR(IF(AND((OK$33-OK41                                                                                     )&gt;(OK$33-OL$33),(OK$33-OK41                                                                                     )&lt;=0),"Join-"    &amp;OK40,""),"")
&amp;IFERROR(IF(AND((OK$33-OK41-INDEX(Sheep!$V$358:$V$365,OK40,1))&gt;(OK$33-OL$33),(OK$33-OK41-INDEX(Sheep!$V$358:$V$365,OK40,1))&lt;=0),"Scan-"  &amp;OK40,""),"")
&amp;IFERROR(IF(AND((OK$33-OK41-150                                                                            )&gt;(OK$33-OL$33),(OK$33-OK41-150                                                                             )&lt;=0),"Birth-" &amp;OK40,""),"")
&amp;IFERROR(IF(AND((OK$33-OK41-150-Sheep!$R$351                                           )&gt;(OK$33-OL$33),(OK$33-OK41-150-Sheep!$R$351                                            )&lt;=0),"Wean-"&amp;OK40,""),"")
&amp;IFERROR(IF(AND((OK$33-OK41-150-Sheep!$R$352                                           )&gt;(OK$33-OL$33),(OK$33-OK41-150-Sheep!$R$352                                            )&lt;=0),"Alt1-"   &amp;OK40,""),"")
&amp;IFERROR(IF(AND((OK$33-OK41-150-Sheep!$R$353                                           )&gt;(OK$33-OL$33),(OK$33-OK41-150-Sheep!$R$353                                            )&lt;=0),"Alt2-"   &amp;OK40,""),"")</f>
        <v/>
      </c>
      <c r="OL42" s="274" t="str">
        <f xml:space="preserve">                    IF(AND((OL$33                                  -Sheep!$N$250                               )&gt;(OL$33-OM$33),(OL$33                                  -Sheep!$N$250                                )&lt;=0),"Born","")
&amp;                   IF(AND((OL$33-Sheep!$R$351-Sheep!$N$250                                )&gt;(OL$33-OM$33),(OL$33-Sheep!$R$351-Sheep!$N$250                                )&lt;=0),"WeanStd","")
&amp;                   IF(AND((OL$33-Sheep!$R$352-Sheep!$N$250                                )&gt;(OL$33-OM$33),(OL$33-Sheep!$R$352-Sheep!$N$250                                )&lt;=0),"WeanAlt1","")
&amp;                   IF(AND((OL$33-Sheep!$R$353-Sheep!$N$250                                )&gt;(OL$33-OM$33),(OL$33-Sheep!$R$353-Sheep!$N$250                                )&lt;=0),"WeanAlt2","")
&amp;IFERROR(IF(AND((OL$33-OL41                                                                                     )&gt;(OL$33-OM$33),(OL$33-OL41                                                                                     )&lt;=0),"Join-"    &amp;OL40,""),"")
&amp;IFERROR(IF(AND((OL$33-OL41-INDEX(Sheep!$V$358:$V$365,OL40,1))&gt;(OL$33-OM$33),(OL$33-OL41-INDEX(Sheep!$V$358:$V$365,OL40,1))&lt;=0),"Scan-"  &amp;OL40,""),"")
&amp;IFERROR(IF(AND((OL$33-OL41-150                                                                            )&gt;(OL$33-OM$33),(OL$33-OL41-150                                                                             )&lt;=0),"Birth-" &amp;OL40,""),"")
&amp;IFERROR(IF(AND((OL$33-OL41-150-Sheep!$R$351                                           )&gt;(OL$33-OM$33),(OL$33-OL41-150-Sheep!$R$351                                            )&lt;=0),"Wean-"&amp;OL40,""),"")
&amp;IFERROR(IF(AND((OL$33-OL41-150-Sheep!$R$352                                           )&gt;(OL$33-OM$33),(OL$33-OL41-150-Sheep!$R$352                                            )&lt;=0),"Alt1-"   &amp;OL40,""),"")
&amp;IFERROR(IF(AND((OL$33-OL41-150-Sheep!$R$353                                           )&gt;(OL$33-OM$33),(OL$33-OL41-150-Sheep!$R$353                                            )&lt;=0),"Alt2-"   &amp;OL40,""),"")</f>
        <v/>
      </c>
      <c r="OM42" s="274" t="str">
        <f xml:space="preserve">                    IF(AND((OM$33                                  -Sheep!$N$250                               )&gt;(OM$33-ON$33),(OM$33                                  -Sheep!$N$250                                )&lt;=0),"Born","")
&amp;                   IF(AND((OM$33-Sheep!$R$351-Sheep!$N$250                                )&gt;(OM$33-ON$33),(OM$33-Sheep!$R$351-Sheep!$N$250                                )&lt;=0),"WeanStd","")
&amp;                   IF(AND((OM$33-Sheep!$R$352-Sheep!$N$250                                )&gt;(OM$33-ON$33),(OM$33-Sheep!$R$352-Sheep!$N$250                                )&lt;=0),"WeanAlt1","")
&amp;                   IF(AND((OM$33-Sheep!$R$353-Sheep!$N$250                                )&gt;(OM$33-ON$33),(OM$33-Sheep!$R$353-Sheep!$N$250                                )&lt;=0),"WeanAlt2","")
&amp;IFERROR(IF(AND((OM$33-OM41                                                                                     )&gt;(OM$33-ON$33),(OM$33-OM41                                                                                     )&lt;=0),"Join-"    &amp;OM40,""),"")
&amp;IFERROR(IF(AND((OM$33-OM41-INDEX(Sheep!$V$358:$V$365,OM40,1))&gt;(OM$33-ON$33),(OM$33-OM41-INDEX(Sheep!$V$358:$V$365,OM40,1))&lt;=0),"Scan-"  &amp;OM40,""),"")
&amp;IFERROR(IF(AND((OM$33-OM41-150                                                                            )&gt;(OM$33-ON$33),(OM$33-OM41-150                                                                             )&lt;=0),"Birth-" &amp;OM40,""),"")
&amp;IFERROR(IF(AND((OM$33-OM41-150-Sheep!$R$351                                           )&gt;(OM$33-ON$33),(OM$33-OM41-150-Sheep!$R$351                                            )&lt;=0),"Wean-"&amp;OM40,""),"")
&amp;IFERROR(IF(AND((OM$33-OM41-150-Sheep!$R$352                                           )&gt;(OM$33-ON$33),(OM$33-OM41-150-Sheep!$R$352                                            )&lt;=0),"Alt1-"   &amp;OM40,""),"")
&amp;IFERROR(IF(AND((OM$33-OM41-150-Sheep!$R$353                                           )&gt;(OM$33-ON$33),(OM$33-OM41-150-Sheep!$R$353                                            )&lt;=0),"Alt2-"   &amp;OM40,""),"")</f>
        <v/>
      </c>
      <c r="ON42" s="274" t="str">
        <f xml:space="preserve">                    IF(AND((ON$33                                  -Sheep!$N$250                               )&gt;(ON$33-OO$33),(ON$33                                  -Sheep!$N$250                                )&lt;=0),"Born","")
&amp;                   IF(AND((ON$33-Sheep!$R$351-Sheep!$N$250                                )&gt;(ON$33-OO$33),(ON$33-Sheep!$R$351-Sheep!$N$250                                )&lt;=0),"WeanStd","")
&amp;                   IF(AND((ON$33-Sheep!$R$352-Sheep!$N$250                                )&gt;(ON$33-OO$33),(ON$33-Sheep!$R$352-Sheep!$N$250                                )&lt;=0),"WeanAlt1","")
&amp;                   IF(AND((ON$33-Sheep!$R$353-Sheep!$N$250                                )&gt;(ON$33-OO$33),(ON$33-Sheep!$R$353-Sheep!$N$250                                )&lt;=0),"WeanAlt2","")
&amp;IFERROR(IF(AND((ON$33-ON41                                                                                     )&gt;(ON$33-OO$33),(ON$33-ON41                                                                                     )&lt;=0),"Join-"    &amp;ON40,""),"")
&amp;IFERROR(IF(AND((ON$33-ON41-INDEX(Sheep!$V$358:$V$365,ON40,1))&gt;(ON$33-OO$33),(ON$33-ON41-INDEX(Sheep!$V$358:$V$365,ON40,1))&lt;=0),"Scan-"  &amp;ON40,""),"")
&amp;IFERROR(IF(AND((ON$33-ON41-150                                                                            )&gt;(ON$33-OO$33),(ON$33-ON41-150                                                                             )&lt;=0),"Birth-" &amp;ON40,""),"")
&amp;IFERROR(IF(AND((ON$33-ON41-150-Sheep!$R$351                                           )&gt;(ON$33-OO$33),(ON$33-ON41-150-Sheep!$R$351                                            )&lt;=0),"Wean-"&amp;ON40,""),"")
&amp;IFERROR(IF(AND((ON$33-ON41-150-Sheep!$R$352                                           )&gt;(ON$33-OO$33),(ON$33-ON41-150-Sheep!$R$352                                            )&lt;=0),"Alt1-"   &amp;ON40,""),"")
&amp;IFERROR(IF(AND((ON$33-ON41-150-Sheep!$R$353                                           )&gt;(ON$33-OO$33),(ON$33-ON41-150-Sheep!$R$353                                            )&lt;=0),"Alt2-"   &amp;ON40,""),"")</f>
        <v>Birth-7</v>
      </c>
      <c r="OO42" s="274" t="str">
        <f xml:space="preserve">                    IF(AND((OO$33                                  -Sheep!$N$250                               )&gt;(OO$33-OP$33),(OO$33                                  -Sheep!$N$250                                )&lt;=0),"Born","")
&amp;                   IF(AND((OO$33-Sheep!$R$351-Sheep!$N$250                                )&gt;(OO$33-OP$33),(OO$33-Sheep!$R$351-Sheep!$N$250                                )&lt;=0),"WeanStd","")
&amp;                   IF(AND((OO$33-Sheep!$R$352-Sheep!$N$250                                )&gt;(OO$33-OP$33),(OO$33-Sheep!$R$352-Sheep!$N$250                                )&lt;=0),"WeanAlt1","")
&amp;                   IF(AND((OO$33-Sheep!$R$353-Sheep!$N$250                                )&gt;(OO$33-OP$33),(OO$33-Sheep!$R$353-Sheep!$N$250                                )&lt;=0),"WeanAlt2","")
&amp;IFERROR(IF(AND((OO$33-OO41                                                                                     )&gt;(OO$33-OP$33),(OO$33-OO41                                                                                     )&lt;=0),"Join-"    &amp;OO40,""),"")
&amp;IFERROR(IF(AND((OO$33-OO41-INDEX(Sheep!$V$358:$V$365,OO40,1))&gt;(OO$33-OP$33),(OO$33-OO41-INDEX(Sheep!$V$358:$V$365,OO40,1))&lt;=0),"Scan-"  &amp;OO40,""),"")
&amp;IFERROR(IF(AND((OO$33-OO41-150                                                                            )&gt;(OO$33-OP$33),(OO$33-OO41-150                                                                             )&lt;=0),"Birth-" &amp;OO40,""),"")
&amp;IFERROR(IF(AND((OO$33-OO41-150-Sheep!$R$351                                           )&gt;(OO$33-OP$33),(OO$33-OO41-150-Sheep!$R$351                                            )&lt;=0),"Wean-"&amp;OO40,""),"")
&amp;IFERROR(IF(AND((OO$33-OO41-150-Sheep!$R$352                                           )&gt;(OO$33-OP$33),(OO$33-OO41-150-Sheep!$R$352                                            )&lt;=0),"Alt1-"   &amp;OO40,""),"")
&amp;IFERROR(IF(AND((OO$33-OO41-150-Sheep!$R$353                                           )&gt;(OO$33-OP$33),(OO$33-OO41-150-Sheep!$R$353                                            )&lt;=0),"Alt2-"   &amp;OO40,""),"")</f>
        <v/>
      </c>
      <c r="OP42" s="274" t="str">
        <f xml:space="preserve">                    IF(AND((OP$33                                  -Sheep!$N$250                               )&gt;(OP$33-OQ$33),(OP$33                                  -Sheep!$N$250                                )&lt;=0),"Born","")
&amp;                   IF(AND((OP$33-Sheep!$R$351-Sheep!$N$250                                )&gt;(OP$33-OQ$33),(OP$33-Sheep!$R$351-Sheep!$N$250                                )&lt;=0),"WeanStd","")
&amp;                   IF(AND((OP$33-Sheep!$R$352-Sheep!$N$250                                )&gt;(OP$33-OQ$33),(OP$33-Sheep!$R$352-Sheep!$N$250                                )&lt;=0),"WeanAlt1","")
&amp;                   IF(AND((OP$33-Sheep!$R$353-Sheep!$N$250                                )&gt;(OP$33-OQ$33),(OP$33-Sheep!$R$353-Sheep!$N$250                                )&lt;=0),"WeanAlt2","")
&amp;IFERROR(IF(AND((OP$33-OP41                                                                                     )&gt;(OP$33-OQ$33),(OP$33-OP41                                                                                     )&lt;=0),"Join-"    &amp;OP40,""),"")
&amp;IFERROR(IF(AND((OP$33-OP41-INDEX(Sheep!$V$358:$V$365,OP40,1))&gt;(OP$33-OQ$33),(OP$33-OP41-INDEX(Sheep!$V$358:$V$365,OP40,1))&lt;=0),"Scan-"  &amp;OP40,""),"")
&amp;IFERROR(IF(AND((OP$33-OP41-150                                                                            )&gt;(OP$33-OQ$33),(OP$33-OP41-150                                                                             )&lt;=0),"Birth-" &amp;OP40,""),"")
&amp;IFERROR(IF(AND((OP$33-OP41-150-Sheep!$R$351                                           )&gt;(OP$33-OQ$33),(OP$33-OP41-150-Sheep!$R$351                                            )&lt;=0),"Wean-"&amp;OP40,""),"")
&amp;IFERROR(IF(AND((OP$33-OP41-150-Sheep!$R$352                                           )&gt;(OP$33-OQ$33),(OP$33-OP41-150-Sheep!$R$352                                            )&lt;=0),"Alt1-"   &amp;OP40,""),"")
&amp;IFERROR(IF(AND((OP$33-OP41-150-Sheep!$R$353                                           )&gt;(OP$33-OQ$33),(OP$33-OP41-150-Sheep!$R$353                                            )&lt;=0),"Alt2-"   &amp;OP40,""),"")</f>
        <v/>
      </c>
      <c r="OQ42" s="274" t="str">
        <f xml:space="preserve">                    IF(AND((OQ$33                                  -Sheep!$N$250                               )&gt;(OQ$33-OR$33),(OQ$33                                  -Sheep!$N$250                                )&lt;=0),"Born","")
&amp;                   IF(AND((OQ$33-Sheep!$R$351-Sheep!$N$250                                )&gt;(OQ$33-OR$33),(OQ$33-Sheep!$R$351-Sheep!$N$250                                )&lt;=0),"WeanStd","")
&amp;                   IF(AND((OQ$33-Sheep!$R$352-Sheep!$N$250                                )&gt;(OQ$33-OR$33),(OQ$33-Sheep!$R$352-Sheep!$N$250                                )&lt;=0),"WeanAlt1","")
&amp;                   IF(AND((OQ$33-Sheep!$R$353-Sheep!$N$250                                )&gt;(OQ$33-OR$33),(OQ$33-Sheep!$R$353-Sheep!$N$250                                )&lt;=0),"WeanAlt2","")
&amp;IFERROR(IF(AND((OQ$33-OQ41                                                                                     )&gt;(OQ$33-OR$33),(OQ$33-OQ41                                                                                     )&lt;=0),"Join-"    &amp;OQ40,""),"")
&amp;IFERROR(IF(AND((OQ$33-OQ41-INDEX(Sheep!$V$358:$V$365,OQ40,1))&gt;(OQ$33-OR$33),(OQ$33-OQ41-INDEX(Sheep!$V$358:$V$365,OQ40,1))&lt;=0),"Scan-"  &amp;OQ40,""),"")
&amp;IFERROR(IF(AND((OQ$33-OQ41-150                                                                            )&gt;(OQ$33-OR$33),(OQ$33-OQ41-150                                                                             )&lt;=0),"Birth-" &amp;OQ40,""),"")
&amp;IFERROR(IF(AND((OQ$33-OQ41-150-Sheep!$R$351                                           )&gt;(OQ$33-OR$33),(OQ$33-OQ41-150-Sheep!$R$351                                            )&lt;=0),"Wean-"&amp;OQ40,""),"")
&amp;IFERROR(IF(AND((OQ$33-OQ41-150-Sheep!$R$352                                           )&gt;(OQ$33-OR$33),(OQ$33-OQ41-150-Sheep!$R$352                                            )&lt;=0),"Alt1-"   &amp;OQ40,""),"")
&amp;IFERROR(IF(AND((OQ$33-OQ41-150-Sheep!$R$353                                           )&gt;(OQ$33-OR$33),(OQ$33-OQ41-150-Sheep!$R$353                                            )&lt;=0),"Alt2-"   &amp;OQ40,""),"")</f>
        <v/>
      </c>
      <c r="OR42" s="274" t="str">
        <f xml:space="preserve">                    IF(AND((OR$33                                  -Sheep!$N$250                               )&gt;(OR$33-OS$33),(OR$33                                  -Sheep!$N$250                                )&lt;=0),"Born","")
&amp;                   IF(AND((OR$33-Sheep!$R$351-Sheep!$N$250                                )&gt;(OR$33-OS$33),(OR$33-Sheep!$R$351-Sheep!$N$250                                )&lt;=0),"WeanStd","")
&amp;                   IF(AND((OR$33-Sheep!$R$352-Sheep!$N$250                                )&gt;(OR$33-OS$33),(OR$33-Sheep!$R$352-Sheep!$N$250                                )&lt;=0),"WeanAlt1","")
&amp;                   IF(AND((OR$33-Sheep!$R$353-Sheep!$N$250                                )&gt;(OR$33-OS$33),(OR$33-Sheep!$R$353-Sheep!$N$250                                )&lt;=0),"WeanAlt2","")
&amp;IFERROR(IF(AND((OR$33-OR41                                                                                     )&gt;(OR$33-OS$33),(OR$33-OR41                                                                                     )&lt;=0),"Join-"    &amp;OR40,""),"")
&amp;IFERROR(IF(AND((OR$33-OR41-INDEX(Sheep!$V$358:$V$365,OR40,1))&gt;(OR$33-OS$33),(OR$33-OR41-INDEX(Sheep!$V$358:$V$365,OR40,1))&lt;=0),"Scan-"  &amp;OR40,""),"")
&amp;IFERROR(IF(AND((OR$33-OR41-150                                                                            )&gt;(OR$33-OS$33),(OR$33-OR41-150                                                                             )&lt;=0),"Birth-" &amp;OR40,""),"")
&amp;IFERROR(IF(AND((OR$33-OR41-150-Sheep!$R$351                                           )&gt;(OR$33-OS$33),(OR$33-OR41-150-Sheep!$R$351                                            )&lt;=0),"Wean-"&amp;OR40,""),"")
&amp;IFERROR(IF(AND((OR$33-OR41-150-Sheep!$R$352                                           )&gt;(OR$33-OS$33),(OR$33-OR41-150-Sheep!$R$352                                            )&lt;=0),"Alt1-"   &amp;OR40,""),"")
&amp;IFERROR(IF(AND((OR$33-OR41-150-Sheep!$R$353                                           )&gt;(OR$33-OS$33),(OR$33-OR41-150-Sheep!$R$353                                            )&lt;=0),"Alt2-"   &amp;OR40,""),"")</f>
        <v/>
      </c>
      <c r="OS42" s="274" t="str">
        <f xml:space="preserve">                    IF(AND((OS$33                                  -Sheep!$N$250                               )&gt;(OS$33-OT$33),(OS$33                                  -Sheep!$N$250                                )&lt;=0),"Born","")
&amp;                   IF(AND((OS$33-Sheep!$R$351-Sheep!$N$250                                )&gt;(OS$33-OT$33),(OS$33-Sheep!$R$351-Sheep!$N$250                                )&lt;=0),"WeanStd","")
&amp;                   IF(AND((OS$33-Sheep!$R$352-Sheep!$N$250                                )&gt;(OS$33-OT$33),(OS$33-Sheep!$R$352-Sheep!$N$250                                )&lt;=0),"WeanAlt1","")
&amp;                   IF(AND((OS$33-Sheep!$R$353-Sheep!$N$250                                )&gt;(OS$33-OT$33),(OS$33-Sheep!$R$353-Sheep!$N$250                                )&lt;=0),"WeanAlt2","")
&amp;IFERROR(IF(AND((OS$33-OS41                                                                                     )&gt;(OS$33-OT$33),(OS$33-OS41                                                                                     )&lt;=0),"Join-"    &amp;OS40,""),"")
&amp;IFERROR(IF(AND((OS$33-OS41-INDEX(Sheep!$V$358:$V$365,OS40,1))&gt;(OS$33-OT$33),(OS$33-OS41-INDEX(Sheep!$V$358:$V$365,OS40,1))&lt;=0),"Scan-"  &amp;OS40,""),"")
&amp;IFERROR(IF(AND((OS$33-OS41-150                                                                            )&gt;(OS$33-OT$33),(OS$33-OS41-150                                                                             )&lt;=0),"Birth-" &amp;OS40,""),"")
&amp;IFERROR(IF(AND((OS$33-OS41-150-Sheep!$R$351                                           )&gt;(OS$33-OT$33),(OS$33-OS41-150-Sheep!$R$351                                            )&lt;=0),"Wean-"&amp;OS40,""),"")
&amp;IFERROR(IF(AND((OS$33-OS41-150-Sheep!$R$352                                           )&gt;(OS$33-OT$33),(OS$33-OS41-150-Sheep!$R$352                                            )&lt;=0),"Alt1-"   &amp;OS40,""),"")
&amp;IFERROR(IF(AND((OS$33-OS41-150-Sheep!$R$353                                           )&gt;(OS$33-OT$33),(OS$33-OS41-150-Sheep!$R$353                                            )&lt;=0),"Alt2-"   &amp;OS40,""),"")</f>
        <v/>
      </c>
      <c r="OT42" s="274" t="str">
        <f xml:space="preserve">                    IF(AND((OT$33                                  -Sheep!$N$250                               )&gt;(OT$33-OU$33),(OT$33                                  -Sheep!$N$250                                )&lt;=0),"Born","")
&amp;                   IF(AND((OT$33-Sheep!$R$351-Sheep!$N$250                                )&gt;(OT$33-OU$33),(OT$33-Sheep!$R$351-Sheep!$N$250                                )&lt;=0),"WeanStd","")
&amp;                   IF(AND((OT$33-Sheep!$R$352-Sheep!$N$250                                )&gt;(OT$33-OU$33),(OT$33-Sheep!$R$352-Sheep!$N$250                                )&lt;=0),"WeanAlt1","")
&amp;                   IF(AND((OT$33-Sheep!$R$353-Sheep!$N$250                                )&gt;(OT$33-OU$33),(OT$33-Sheep!$R$353-Sheep!$N$250                                )&lt;=0),"WeanAlt2","")
&amp;IFERROR(IF(AND((OT$33-OT41                                                                                     )&gt;(OT$33-OU$33),(OT$33-OT41                                                                                     )&lt;=0),"Join-"    &amp;OT40,""),"")
&amp;IFERROR(IF(AND((OT$33-OT41-INDEX(Sheep!$V$358:$V$365,OT40,1))&gt;(OT$33-OU$33),(OT$33-OT41-INDEX(Sheep!$V$358:$V$365,OT40,1))&lt;=0),"Scan-"  &amp;OT40,""),"")
&amp;IFERROR(IF(AND((OT$33-OT41-150                                                                            )&gt;(OT$33-OU$33),(OT$33-OT41-150                                                                             )&lt;=0),"Birth-" &amp;OT40,""),"")
&amp;IFERROR(IF(AND((OT$33-OT41-150-Sheep!$R$351                                           )&gt;(OT$33-OU$33),(OT$33-OT41-150-Sheep!$R$351                                            )&lt;=0),"Wean-"&amp;OT40,""),"")
&amp;IFERROR(IF(AND((OT$33-OT41-150-Sheep!$R$352                                           )&gt;(OT$33-OU$33),(OT$33-OT41-150-Sheep!$R$352                                            )&lt;=0),"Alt1-"   &amp;OT40,""),"")
&amp;IFERROR(IF(AND((OT$33-OT41-150-Sheep!$R$353                                           )&gt;(OT$33-OU$33),(OT$33-OT41-150-Sheep!$R$353                                            )&lt;=0),"Alt2-"   &amp;OT40,""),"")</f>
        <v/>
      </c>
      <c r="OU42" s="274" t="str">
        <f xml:space="preserve">                    IF(AND((OU$33                                  -Sheep!$N$250                               )&gt;(OU$33-OV$33),(OU$33                                  -Sheep!$N$250                                )&lt;=0),"Born","")
&amp;                   IF(AND((OU$33-Sheep!$R$351-Sheep!$N$250                                )&gt;(OU$33-OV$33),(OU$33-Sheep!$R$351-Sheep!$N$250                                )&lt;=0),"WeanStd","")
&amp;                   IF(AND((OU$33-Sheep!$R$352-Sheep!$N$250                                )&gt;(OU$33-OV$33),(OU$33-Sheep!$R$352-Sheep!$N$250                                )&lt;=0),"WeanAlt1","")
&amp;                   IF(AND((OU$33-Sheep!$R$353-Sheep!$N$250                                )&gt;(OU$33-OV$33),(OU$33-Sheep!$R$353-Sheep!$N$250                                )&lt;=0),"WeanAlt2","")
&amp;IFERROR(IF(AND((OU$33-OU41                                                                                     )&gt;(OU$33-OV$33),(OU$33-OU41                                                                                     )&lt;=0),"Join-"    &amp;OU40,""),"")
&amp;IFERROR(IF(AND((OU$33-OU41-INDEX(Sheep!$V$358:$V$365,OU40,1))&gt;(OU$33-OV$33),(OU$33-OU41-INDEX(Sheep!$V$358:$V$365,OU40,1))&lt;=0),"Scan-"  &amp;OU40,""),"")
&amp;IFERROR(IF(AND((OU$33-OU41-150                                                                            )&gt;(OU$33-OV$33),(OU$33-OU41-150                                                                             )&lt;=0),"Birth-" &amp;OU40,""),"")
&amp;IFERROR(IF(AND((OU$33-OU41-150-Sheep!$R$351                                           )&gt;(OU$33-OV$33),(OU$33-OU41-150-Sheep!$R$351                                            )&lt;=0),"Wean-"&amp;OU40,""),"")
&amp;IFERROR(IF(AND((OU$33-OU41-150-Sheep!$R$352                                           )&gt;(OU$33-OV$33),(OU$33-OU41-150-Sheep!$R$352                                            )&lt;=0),"Alt1-"   &amp;OU40,""),"")
&amp;IFERROR(IF(AND((OU$33-OU41-150-Sheep!$R$353                                           )&gt;(OU$33-OV$33),(OU$33-OU41-150-Sheep!$R$353                                            )&lt;=0),"Alt2-"   &amp;OU40,""),"")</f>
        <v/>
      </c>
      <c r="OV42" s="274" t="str">
        <f xml:space="preserve">                    IF(AND((OV$33                                  -Sheep!$N$250                               )&gt;(OV$33-OW$33),(OV$33                                  -Sheep!$N$250                                )&lt;=0),"Born","")
&amp;                   IF(AND((OV$33-Sheep!$R$351-Sheep!$N$250                                )&gt;(OV$33-OW$33),(OV$33-Sheep!$R$351-Sheep!$N$250                                )&lt;=0),"WeanStd","")
&amp;                   IF(AND((OV$33-Sheep!$R$352-Sheep!$N$250                                )&gt;(OV$33-OW$33),(OV$33-Sheep!$R$352-Sheep!$N$250                                )&lt;=0),"WeanAlt1","")
&amp;                   IF(AND((OV$33-Sheep!$R$353-Sheep!$N$250                                )&gt;(OV$33-OW$33),(OV$33-Sheep!$R$353-Sheep!$N$250                                )&lt;=0),"WeanAlt2","")
&amp;IFERROR(IF(AND((OV$33-OV41                                                                                     )&gt;(OV$33-OW$33),(OV$33-OV41                                                                                     )&lt;=0),"Join-"    &amp;OV40,""),"")
&amp;IFERROR(IF(AND((OV$33-OV41-INDEX(Sheep!$V$358:$V$365,OV40,1))&gt;(OV$33-OW$33),(OV$33-OV41-INDEX(Sheep!$V$358:$V$365,OV40,1))&lt;=0),"Scan-"  &amp;OV40,""),"")
&amp;IFERROR(IF(AND((OV$33-OV41-150                                                                            )&gt;(OV$33-OW$33),(OV$33-OV41-150                                                                             )&lt;=0),"Birth-" &amp;OV40,""),"")
&amp;IFERROR(IF(AND((OV$33-OV41-150-Sheep!$R$351                                           )&gt;(OV$33-OW$33),(OV$33-OV41-150-Sheep!$R$351                                            )&lt;=0),"Wean-"&amp;OV40,""),"")
&amp;IFERROR(IF(AND((OV$33-OV41-150-Sheep!$R$352                                           )&gt;(OV$33-OW$33),(OV$33-OV41-150-Sheep!$R$352                                            )&lt;=0),"Alt1-"   &amp;OV40,""),"")
&amp;IFERROR(IF(AND((OV$33-OV41-150-Sheep!$R$353                                           )&gt;(OV$33-OW$33),(OV$33-OV41-150-Sheep!$R$353                                            )&lt;=0),"Alt2-"   &amp;OV40,""),"")</f>
        <v/>
      </c>
      <c r="OW42" s="274" t="str">
        <f xml:space="preserve">                    IF(AND((OW$33                                  -Sheep!$N$250                               )&gt;(OW$33-OX$33),(OW$33                                  -Sheep!$N$250                                )&lt;=0),"Born","")
&amp;                   IF(AND((OW$33-Sheep!$R$351-Sheep!$N$250                                )&gt;(OW$33-OX$33),(OW$33-Sheep!$R$351-Sheep!$N$250                                )&lt;=0),"WeanStd","")
&amp;                   IF(AND((OW$33-Sheep!$R$352-Sheep!$N$250                                )&gt;(OW$33-OX$33),(OW$33-Sheep!$R$352-Sheep!$N$250                                )&lt;=0),"WeanAlt1","")
&amp;                   IF(AND((OW$33-Sheep!$R$353-Sheep!$N$250                                )&gt;(OW$33-OX$33),(OW$33-Sheep!$R$353-Sheep!$N$250                                )&lt;=0),"WeanAlt2","")
&amp;IFERROR(IF(AND((OW$33-OW41                                                                                     )&gt;(OW$33-OX$33),(OW$33-OW41                                                                                     )&lt;=0),"Join-"    &amp;OW40,""),"")
&amp;IFERROR(IF(AND((OW$33-OW41-INDEX(Sheep!$V$358:$V$365,OW40,1))&gt;(OW$33-OX$33),(OW$33-OW41-INDEX(Sheep!$V$358:$V$365,OW40,1))&lt;=0),"Scan-"  &amp;OW40,""),"")
&amp;IFERROR(IF(AND((OW$33-OW41-150                                                                            )&gt;(OW$33-OX$33),(OW$33-OW41-150                                                                             )&lt;=0),"Birth-" &amp;OW40,""),"")
&amp;IFERROR(IF(AND((OW$33-OW41-150-Sheep!$R$351                                           )&gt;(OW$33-OX$33),(OW$33-OW41-150-Sheep!$R$351                                            )&lt;=0),"Wean-"&amp;OW40,""),"")
&amp;IFERROR(IF(AND((OW$33-OW41-150-Sheep!$R$352                                           )&gt;(OW$33-OX$33),(OW$33-OW41-150-Sheep!$R$352                                            )&lt;=0),"Alt1-"   &amp;OW40,""),"")
&amp;IFERROR(IF(AND((OW$33-OW41-150-Sheep!$R$353                                           )&gt;(OW$33-OX$33),(OW$33-OW41-150-Sheep!$R$353                                            )&lt;=0),"Alt2-"   &amp;OW40,""),"")</f>
        <v/>
      </c>
      <c r="OX42" s="274" t="str">
        <f xml:space="preserve">                    IF(AND((OX$33                                  -Sheep!$N$250                               )&gt;(OX$33-OY$33),(OX$33                                  -Sheep!$N$250                                )&lt;=0),"Born","")
&amp;                   IF(AND((OX$33-Sheep!$R$351-Sheep!$N$250                                )&gt;(OX$33-OY$33),(OX$33-Sheep!$R$351-Sheep!$N$250                                )&lt;=0),"WeanStd","")
&amp;                   IF(AND((OX$33-Sheep!$R$352-Sheep!$N$250                                )&gt;(OX$33-OY$33),(OX$33-Sheep!$R$352-Sheep!$N$250                                )&lt;=0),"WeanAlt1","")
&amp;                   IF(AND((OX$33-Sheep!$R$353-Sheep!$N$250                                )&gt;(OX$33-OY$33),(OX$33-Sheep!$R$353-Sheep!$N$250                                )&lt;=0),"WeanAlt2","")
&amp;IFERROR(IF(AND((OX$33-OX41                                                                                     )&gt;(OX$33-OY$33),(OX$33-OX41                                                                                     )&lt;=0),"Join-"    &amp;OX40,""),"")
&amp;IFERROR(IF(AND((OX$33-OX41-INDEX(Sheep!$V$358:$V$365,OX40,1))&gt;(OX$33-OY$33),(OX$33-OX41-INDEX(Sheep!$V$358:$V$365,OX40,1))&lt;=0),"Scan-"  &amp;OX40,""),"")
&amp;IFERROR(IF(AND((OX$33-OX41-150                                                                            )&gt;(OX$33-OY$33),(OX$33-OX41-150                                                                             )&lt;=0),"Birth-" &amp;OX40,""),"")
&amp;IFERROR(IF(AND((OX$33-OX41-150-Sheep!$R$351                                           )&gt;(OX$33-OY$33),(OX$33-OX41-150-Sheep!$R$351                                            )&lt;=0),"Wean-"&amp;OX40,""),"")
&amp;IFERROR(IF(AND((OX$33-OX41-150-Sheep!$R$352                                           )&gt;(OX$33-OY$33),(OX$33-OX41-150-Sheep!$R$352                                            )&lt;=0),"Alt1-"   &amp;OX40,""),"")
&amp;IFERROR(IF(AND((OX$33-OX41-150-Sheep!$R$353                                           )&gt;(OX$33-OY$33),(OX$33-OX41-150-Sheep!$R$353                                            )&lt;=0),"Alt2-"   &amp;OX40,""),"")</f>
        <v/>
      </c>
      <c r="OY42" s="274" t="str">
        <f xml:space="preserve">                    IF(AND((OY$33                                  -Sheep!$N$250                               )&gt;(OY$33-OZ$33),(OY$33                                  -Sheep!$N$250                                )&lt;=0),"Born","")
&amp;                   IF(AND((OY$33-Sheep!$R$351-Sheep!$N$250                                )&gt;(OY$33-OZ$33),(OY$33-Sheep!$R$351-Sheep!$N$250                                )&lt;=0),"WeanStd","")
&amp;                   IF(AND((OY$33-Sheep!$R$352-Sheep!$N$250                                )&gt;(OY$33-OZ$33),(OY$33-Sheep!$R$352-Sheep!$N$250                                )&lt;=0),"WeanAlt1","")
&amp;                   IF(AND((OY$33-Sheep!$R$353-Sheep!$N$250                                )&gt;(OY$33-OZ$33),(OY$33-Sheep!$R$353-Sheep!$N$250                                )&lt;=0),"WeanAlt2","")
&amp;IFERROR(IF(AND((OY$33-OY41                                                                                     )&gt;(OY$33-OZ$33),(OY$33-OY41                                                                                     )&lt;=0),"Join-"    &amp;OY40,""),"")
&amp;IFERROR(IF(AND((OY$33-OY41-INDEX(Sheep!$V$358:$V$365,OY40,1))&gt;(OY$33-OZ$33),(OY$33-OY41-INDEX(Sheep!$V$358:$V$365,OY40,1))&lt;=0),"Scan-"  &amp;OY40,""),"")
&amp;IFERROR(IF(AND((OY$33-OY41-150                                                                            )&gt;(OY$33-OZ$33),(OY$33-OY41-150                                                                             )&lt;=0),"Birth-" &amp;OY40,""),"")
&amp;IFERROR(IF(AND((OY$33-OY41-150-Sheep!$R$351                                           )&gt;(OY$33-OZ$33),(OY$33-OY41-150-Sheep!$R$351                                            )&lt;=0),"Wean-"&amp;OY40,""),"")
&amp;IFERROR(IF(AND((OY$33-OY41-150-Sheep!$R$352                                           )&gt;(OY$33-OZ$33),(OY$33-OY41-150-Sheep!$R$352                                            )&lt;=0),"Alt1-"   &amp;OY40,""),"")
&amp;IFERROR(IF(AND((OY$33-OY41-150-Sheep!$R$353                                           )&gt;(OY$33-OZ$33),(OY$33-OY41-150-Sheep!$R$353                                            )&lt;=0),"Alt2-"   &amp;OY40,""),"")</f>
        <v/>
      </c>
      <c r="OZ42" s="274" t="str">
        <f xml:space="preserve">                    IF(AND((OZ$33                                  -Sheep!$N$250                               )&gt;(OZ$33-PA$33),(OZ$33                                  -Sheep!$N$250                                )&lt;=0),"Born","")
&amp;                   IF(AND((OZ$33-Sheep!$R$351-Sheep!$N$250                                )&gt;(OZ$33-PA$33),(OZ$33-Sheep!$R$351-Sheep!$N$250                                )&lt;=0),"WeanStd","")
&amp;                   IF(AND((OZ$33-Sheep!$R$352-Sheep!$N$250                                )&gt;(OZ$33-PA$33),(OZ$33-Sheep!$R$352-Sheep!$N$250                                )&lt;=0),"WeanAlt1","")
&amp;                   IF(AND((OZ$33-Sheep!$R$353-Sheep!$N$250                                )&gt;(OZ$33-PA$33),(OZ$33-Sheep!$R$353-Sheep!$N$250                                )&lt;=0),"WeanAlt2","")
&amp;IFERROR(IF(AND((OZ$33-OZ41                                                                                     )&gt;(OZ$33-PA$33),(OZ$33-OZ41                                                                                     )&lt;=0),"Join-"    &amp;OZ40,""),"")
&amp;IFERROR(IF(AND((OZ$33-OZ41-INDEX(Sheep!$V$358:$V$365,OZ40,1))&gt;(OZ$33-PA$33),(OZ$33-OZ41-INDEX(Sheep!$V$358:$V$365,OZ40,1))&lt;=0),"Scan-"  &amp;OZ40,""),"")
&amp;IFERROR(IF(AND((OZ$33-OZ41-150                                                                            )&gt;(OZ$33-PA$33),(OZ$33-OZ41-150                                                                             )&lt;=0),"Birth-" &amp;OZ40,""),"")
&amp;IFERROR(IF(AND((OZ$33-OZ41-150-Sheep!$R$351                                           )&gt;(OZ$33-PA$33),(OZ$33-OZ41-150-Sheep!$R$351                                            )&lt;=0),"Wean-"&amp;OZ40,""),"")
&amp;IFERROR(IF(AND((OZ$33-OZ41-150-Sheep!$R$352                                           )&gt;(OZ$33-PA$33),(OZ$33-OZ41-150-Sheep!$R$352                                            )&lt;=0),"Alt1-"   &amp;OZ40,""),"")
&amp;IFERROR(IF(AND((OZ$33-OZ41-150-Sheep!$R$353                                           )&gt;(OZ$33-PA$33),(OZ$33-OZ41-150-Sheep!$R$353                                            )&lt;=0),"Alt2-"   &amp;OZ40,""),"")</f>
        <v/>
      </c>
      <c r="PA42" s="274" t="str">
        <f xml:space="preserve">                    IF(AND((PA$33                                  -Sheep!$N$250                               )&gt;(PA$33-PB$33),(PA$33                                  -Sheep!$N$250                                )&lt;=0),"Born","")
&amp;                   IF(AND((PA$33-Sheep!$R$351-Sheep!$N$250                                )&gt;(PA$33-PB$33),(PA$33-Sheep!$R$351-Sheep!$N$250                                )&lt;=0),"WeanStd","")
&amp;                   IF(AND((PA$33-Sheep!$R$352-Sheep!$N$250                                )&gt;(PA$33-PB$33),(PA$33-Sheep!$R$352-Sheep!$N$250                                )&lt;=0),"WeanAlt1","")
&amp;                   IF(AND((PA$33-Sheep!$R$353-Sheep!$N$250                                )&gt;(PA$33-PB$33),(PA$33-Sheep!$R$353-Sheep!$N$250                                )&lt;=0),"WeanAlt2","")
&amp;IFERROR(IF(AND((PA$33-PA41                                                                                     )&gt;(PA$33-PB$33),(PA$33-PA41                                                                                     )&lt;=0),"Join-"    &amp;PA40,""),"")
&amp;IFERROR(IF(AND((PA$33-PA41-INDEX(Sheep!$V$358:$V$365,PA40,1))&gt;(PA$33-PB$33),(PA$33-PA41-INDEX(Sheep!$V$358:$V$365,PA40,1))&lt;=0),"Scan-"  &amp;PA40,""),"")
&amp;IFERROR(IF(AND((PA$33-PA41-150                                                                            )&gt;(PA$33-PB$33),(PA$33-PA41-150                                                                             )&lt;=0),"Birth-" &amp;PA40,""),"")
&amp;IFERROR(IF(AND((PA$33-PA41-150-Sheep!$R$351                                           )&gt;(PA$33-PB$33),(PA$33-PA41-150-Sheep!$R$351                                            )&lt;=0),"Wean-"&amp;PA40,""),"")
&amp;IFERROR(IF(AND((PA$33-PA41-150-Sheep!$R$352                                           )&gt;(PA$33-PB$33),(PA$33-PA41-150-Sheep!$R$352                                            )&lt;=0),"Alt1-"   &amp;PA40,""),"")
&amp;IFERROR(IF(AND((PA$33-PA41-150-Sheep!$R$353                                           )&gt;(PA$33-PB$33),(PA$33-PA41-150-Sheep!$R$353                                            )&lt;=0),"Alt2-"   &amp;PA40,""),"")</f>
        <v>Wean-7</v>
      </c>
      <c r="PB42" s="274" t="str">
        <f xml:space="preserve">                    IF(AND((PB$33                                  -Sheep!$N$250                               )&gt;(PB$33-PC$33),(PB$33                                  -Sheep!$N$250                                )&lt;=0),"Born","")
&amp;                   IF(AND((PB$33-Sheep!$R$351-Sheep!$N$250                                )&gt;(PB$33-PC$33),(PB$33-Sheep!$R$351-Sheep!$N$250                                )&lt;=0),"WeanStd","")
&amp;                   IF(AND((PB$33-Sheep!$R$352-Sheep!$N$250                                )&gt;(PB$33-PC$33),(PB$33-Sheep!$R$352-Sheep!$N$250                                )&lt;=0),"WeanAlt1","")
&amp;                   IF(AND((PB$33-Sheep!$R$353-Sheep!$N$250                                )&gt;(PB$33-PC$33),(PB$33-Sheep!$R$353-Sheep!$N$250                                )&lt;=0),"WeanAlt2","")
&amp;IFERROR(IF(AND((PB$33-PB41                                                                                     )&gt;(PB$33-PC$33),(PB$33-PB41                                                                                     )&lt;=0),"Join-"    &amp;PB40,""),"")
&amp;IFERROR(IF(AND((PB$33-PB41-INDEX(Sheep!$V$358:$V$365,PB40,1))&gt;(PB$33-PC$33),(PB$33-PB41-INDEX(Sheep!$V$358:$V$365,PB40,1))&lt;=0),"Scan-"  &amp;PB40,""),"")
&amp;IFERROR(IF(AND((PB$33-PB41-150                                                                            )&gt;(PB$33-PC$33),(PB$33-PB41-150                                                                             )&lt;=0),"Birth-" &amp;PB40,""),"")
&amp;IFERROR(IF(AND((PB$33-PB41-150-Sheep!$R$351                                           )&gt;(PB$33-PC$33),(PB$33-PB41-150-Sheep!$R$351                                            )&lt;=0),"Wean-"&amp;PB40,""),"")
&amp;IFERROR(IF(AND((PB$33-PB41-150-Sheep!$R$352                                           )&gt;(PB$33-PC$33),(PB$33-PB41-150-Sheep!$R$352                                            )&lt;=0),"Alt1-"   &amp;PB40,""),"")
&amp;IFERROR(IF(AND((PB$33-PB41-150-Sheep!$R$353                                           )&gt;(PB$33-PC$33),(PB$33-PB41-150-Sheep!$R$353                                            )&lt;=0),"Alt2-"   &amp;PB40,""),"")</f>
        <v/>
      </c>
      <c r="PC42" s="274" t="str">
        <f xml:space="preserve">                    IF(AND((PC$33                                  -Sheep!$N$250                               )&gt;(PC$33-PD$33),(PC$33                                  -Sheep!$N$250                                )&lt;=0),"Born","")
&amp;                   IF(AND((PC$33-Sheep!$R$351-Sheep!$N$250                                )&gt;(PC$33-PD$33),(PC$33-Sheep!$R$351-Sheep!$N$250                                )&lt;=0),"WeanStd","")
&amp;                   IF(AND((PC$33-Sheep!$R$352-Sheep!$N$250                                )&gt;(PC$33-PD$33),(PC$33-Sheep!$R$352-Sheep!$N$250                                )&lt;=0),"WeanAlt1","")
&amp;                   IF(AND((PC$33-Sheep!$R$353-Sheep!$N$250                                )&gt;(PC$33-PD$33),(PC$33-Sheep!$R$353-Sheep!$N$250                                )&lt;=0),"WeanAlt2","")
&amp;IFERROR(IF(AND((PC$33-PC41                                                                                     )&gt;(PC$33-PD$33),(PC$33-PC41                                                                                     )&lt;=0),"Join-"    &amp;PC40,""),"")
&amp;IFERROR(IF(AND((PC$33-PC41-INDEX(Sheep!$V$358:$V$365,PC40,1))&gt;(PC$33-PD$33),(PC$33-PC41-INDEX(Sheep!$V$358:$V$365,PC40,1))&lt;=0),"Scan-"  &amp;PC40,""),"")
&amp;IFERROR(IF(AND((PC$33-PC41-150                                                                            )&gt;(PC$33-PD$33),(PC$33-PC41-150                                                                             )&lt;=0),"Birth-" &amp;PC40,""),"")
&amp;IFERROR(IF(AND((PC$33-PC41-150-Sheep!$R$351                                           )&gt;(PC$33-PD$33),(PC$33-PC41-150-Sheep!$R$351                                            )&lt;=0),"Wean-"&amp;PC40,""),"")
&amp;IFERROR(IF(AND((PC$33-PC41-150-Sheep!$R$352                                           )&gt;(PC$33-PD$33),(PC$33-PC41-150-Sheep!$R$352                                            )&lt;=0),"Alt1-"   &amp;PC40,""),"")
&amp;IFERROR(IF(AND((PC$33-PC41-150-Sheep!$R$353                                           )&gt;(PC$33-PD$33),(PC$33-PC41-150-Sheep!$R$353                                            )&lt;=0),"Alt2-"   &amp;PC40,""),"")</f>
        <v/>
      </c>
      <c r="PD42" s="274" t="str">
        <f xml:space="preserve">                    IF(AND((PD$33                                  -Sheep!$N$250                               )&gt;(PD$33-PE$33),(PD$33                                  -Sheep!$N$250                                )&lt;=0),"Born","")
&amp;                   IF(AND((PD$33-Sheep!$R$351-Sheep!$N$250                                )&gt;(PD$33-PE$33),(PD$33-Sheep!$R$351-Sheep!$N$250                                )&lt;=0),"WeanStd","")
&amp;                   IF(AND((PD$33-Sheep!$R$352-Sheep!$N$250                                )&gt;(PD$33-PE$33),(PD$33-Sheep!$R$352-Sheep!$N$250                                )&lt;=0),"WeanAlt1","")
&amp;                   IF(AND((PD$33-Sheep!$R$353-Sheep!$N$250                                )&gt;(PD$33-PE$33),(PD$33-Sheep!$R$353-Sheep!$N$250                                )&lt;=0),"WeanAlt2","")
&amp;IFERROR(IF(AND((PD$33-PD41                                                                                     )&gt;(PD$33-PE$33),(PD$33-PD41                                                                                     )&lt;=0),"Join-"    &amp;PD40,""),"")
&amp;IFERROR(IF(AND((PD$33-PD41-INDEX(Sheep!$V$358:$V$365,PD40,1))&gt;(PD$33-PE$33),(PD$33-PD41-INDEX(Sheep!$V$358:$V$365,PD40,1))&lt;=0),"Scan-"  &amp;PD40,""),"")
&amp;IFERROR(IF(AND((PD$33-PD41-150                                                                            )&gt;(PD$33-PE$33),(PD$33-PD41-150                                                                             )&lt;=0),"Birth-" &amp;PD40,""),"")
&amp;IFERROR(IF(AND((PD$33-PD41-150-Sheep!$R$351                                           )&gt;(PD$33-PE$33),(PD$33-PD41-150-Sheep!$R$351                                            )&lt;=0),"Wean-"&amp;PD40,""),"")
&amp;IFERROR(IF(AND((PD$33-PD41-150-Sheep!$R$352                                           )&gt;(PD$33-PE$33),(PD$33-PD41-150-Sheep!$R$352                                            )&lt;=0),"Alt1-"   &amp;PD40,""),"")
&amp;IFERROR(IF(AND((PD$33-PD41-150-Sheep!$R$353                                           )&gt;(PD$33-PE$33),(PD$33-PD41-150-Sheep!$R$353                                            )&lt;=0),"Alt2-"   &amp;PD40,""),"")</f>
        <v/>
      </c>
      <c r="PE42" s="274" t="str">
        <f xml:space="preserve">                    IF(AND((PE$33                                  -Sheep!$N$250                               )&gt;(PE$33-PF$33),(PE$33                                  -Sheep!$N$250                                )&lt;=0),"Born","")
&amp;                   IF(AND((PE$33-Sheep!$R$351-Sheep!$N$250                                )&gt;(PE$33-PF$33),(PE$33-Sheep!$R$351-Sheep!$N$250                                )&lt;=0),"WeanStd","")
&amp;                   IF(AND((PE$33-Sheep!$R$352-Sheep!$N$250                                )&gt;(PE$33-PF$33),(PE$33-Sheep!$R$352-Sheep!$N$250                                )&lt;=0),"WeanAlt1","")
&amp;                   IF(AND((PE$33-Sheep!$R$353-Sheep!$N$250                                )&gt;(PE$33-PF$33),(PE$33-Sheep!$R$353-Sheep!$N$250                                )&lt;=0),"WeanAlt2","")
&amp;IFERROR(IF(AND((PE$33-PE41                                                                                     )&gt;(PE$33-PF$33),(PE$33-PE41                                                                                     )&lt;=0),"Join-"    &amp;PE40,""),"")
&amp;IFERROR(IF(AND((PE$33-PE41-INDEX(Sheep!$V$358:$V$365,PE40,1))&gt;(PE$33-PF$33),(PE$33-PE41-INDEX(Sheep!$V$358:$V$365,PE40,1))&lt;=0),"Scan-"  &amp;PE40,""),"")
&amp;IFERROR(IF(AND((PE$33-PE41-150                                                                            )&gt;(PE$33-PF$33),(PE$33-PE41-150                                                                             )&lt;=0),"Birth-" &amp;PE40,""),"")
&amp;IFERROR(IF(AND((PE$33-PE41-150-Sheep!$R$351                                           )&gt;(PE$33-PF$33),(PE$33-PE41-150-Sheep!$R$351                                            )&lt;=0),"Wean-"&amp;PE40,""),"")
&amp;IFERROR(IF(AND((PE$33-PE41-150-Sheep!$R$352                                           )&gt;(PE$33-PF$33),(PE$33-PE41-150-Sheep!$R$352                                            )&lt;=0),"Alt1-"   &amp;PE40,""),"")
&amp;IFERROR(IF(AND((PE$33-PE41-150-Sheep!$R$353                                           )&gt;(PE$33-PF$33),(PE$33-PE41-150-Sheep!$R$353                                            )&lt;=0),"Alt2-"   &amp;PE40,""),"")</f>
        <v>Alt1-7</v>
      </c>
      <c r="PF42" s="274" t="str">
        <f xml:space="preserve">                    IF(AND((PF$33                                  -Sheep!$N$250                               )&gt;(PF$33-PG$33),(PF$33                                  -Sheep!$N$250                                )&lt;=0),"Born","")
&amp;                   IF(AND((PF$33-Sheep!$R$351-Sheep!$N$250                                )&gt;(PF$33-PG$33),(PF$33-Sheep!$R$351-Sheep!$N$250                                )&lt;=0),"WeanStd","")
&amp;                   IF(AND((PF$33-Sheep!$R$352-Sheep!$N$250                                )&gt;(PF$33-PG$33),(PF$33-Sheep!$R$352-Sheep!$N$250                                )&lt;=0),"WeanAlt1","")
&amp;                   IF(AND((PF$33-Sheep!$R$353-Sheep!$N$250                                )&gt;(PF$33-PG$33),(PF$33-Sheep!$R$353-Sheep!$N$250                                )&lt;=0),"WeanAlt2","")
&amp;IFERROR(IF(AND((PF$33-PF41                                                                                     )&gt;(PF$33-PG$33),(PF$33-PF41                                                                                     )&lt;=0),"Join-"    &amp;PF40,""),"")
&amp;IFERROR(IF(AND((PF$33-PF41-INDEX(Sheep!$V$358:$V$365,PF40,1))&gt;(PF$33-PG$33),(PF$33-PF41-INDEX(Sheep!$V$358:$V$365,PF40,1))&lt;=0),"Scan-"  &amp;PF40,""),"")
&amp;IFERROR(IF(AND((PF$33-PF41-150                                                                            )&gt;(PF$33-PG$33),(PF$33-PF41-150                                                                             )&lt;=0),"Birth-" &amp;PF40,""),"")
&amp;IFERROR(IF(AND((PF$33-PF41-150-Sheep!$R$351                                           )&gt;(PF$33-PG$33),(PF$33-PF41-150-Sheep!$R$351                                            )&lt;=0),"Wean-"&amp;PF40,""),"")
&amp;IFERROR(IF(AND((PF$33-PF41-150-Sheep!$R$352                                           )&gt;(PF$33-PG$33),(PF$33-PF41-150-Sheep!$R$352                                            )&lt;=0),"Alt1-"   &amp;PF40,""),"")
&amp;IFERROR(IF(AND((PF$33-PF41-150-Sheep!$R$353                                           )&gt;(PF$33-PG$33),(PF$33-PF41-150-Sheep!$R$353                                            )&lt;=0),"Alt2-"   &amp;PF40,""),"")</f>
        <v/>
      </c>
      <c r="PG42" s="274" t="str">
        <f xml:space="preserve">                    IF(AND((PG$33                                  -Sheep!$N$250                               )&gt;(PG$33-PH$33),(PG$33                                  -Sheep!$N$250                                )&lt;=0),"Born","")
&amp;                   IF(AND((PG$33-Sheep!$R$351-Sheep!$N$250                                )&gt;(PG$33-PH$33),(PG$33-Sheep!$R$351-Sheep!$N$250                                )&lt;=0),"WeanStd","")
&amp;                   IF(AND((PG$33-Sheep!$R$352-Sheep!$N$250                                )&gt;(PG$33-PH$33),(PG$33-Sheep!$R$352-Sheep!$N$250                                )&lt;=0),"WeanAlt1","")
&amp;                   IF(AND((PG$33-Sheep!$R$353-Sheep!$N$250                                )&gt;(PG$33-PH$33),(PG$33-Sheep!$R$353-Sheep!$N$250                                )&lt;=0),"WeanAlt2","")
&amp;IFERROR(IF(AND((PG$33-PG41                                                                                     )&gt;(PG$33-PH$33),(PG$33-PG41                                                                                     )&lt;=0),"Join-"    &amp;PG40,""),"")
&amp;IFERROR(IF(AND((PG$33-PG41-INDEX(Sheep!$V$358:$V$365,PG40,1))&gt;(PG$33-PH$33),(PG$33-PG41-INDEX(Sheep!$V$358:$V$365,PG40,1))&lt;=0),"Scan-"  &amp;PG40,""),"")
&amp;IFERROR(IF(AND((PG$33-PG41-150                                                                            )&gt;(PG$33-PH$33),(PG$33-PG41-150                                                                             )&lt;=0),"Birth-" &amp;PG40,""),"")
&amp;IFERROR(IF(AND((PG$33-PG41-150-Sheep!$R$351                                           )&gt;(PG$33-PH$33),(PG$33-PG41-150-Sheep!$R$351                                            )&lt;=0),"Wean-"&amp;PG40,""),"")
&amp;IFERROR(IF(AND((PG$33-PG41-150-Sheep!$R$352                                           )&gt;(PG$33-PH$33),(PG$33-PG41-150-Sheep!$R$352                                            )&lt;=0),"Alt1-"   &amp;PG40,""),"")
&amp;IFERROR(IF(AND((PG$33-PG41-150-Sheep!$R$353                                           )&gt;(PG$33-PH$33),(PG$33-PG41-150-Sheep!$R$353                                            )&lt;=0),"Alt2-"   &amp;PG40,""),"")</f>
        <v/>
      </c>
      <c r="PH42" s="274" t="str">
        <f xml:space="preserve">                    IF(AND((PH$33                                  -Sheep!$N$250                               )&gt;(PH$33-PI$33),(PH$33                                  -Sheep!$N$250                                )&lt;=0),"Born","")
&amp;                   IF(AND((PH$33-Sheep!$R$351-Sheep!$N$250                                )&gt;(PH$33-PI$33),(PH$33-Sheep!$R$351-Sheep!$N$250                                )&lt;=0),"WeanStd","")
&amp;                   IF(AND((PH$33-Sheep!$R$352-Sheep!$N$250                                )&gt;(PH$33-PI$33),(PH$33-Sheep!$R$352-Sheep!$N$250                                )&lt;=0),"WeanAlt1","")
&amp;                   IF(AND((PH$33-Sheep!$R$353-Sheep!$N$250                                )&gt;(PH$33-PI$33),(PH$33-Sheep!$R$353-Sheep!$N$250                                )&lt;=0),"WeanAlt2","")
&amp;IFERROR(IF(AND((PH$33-PH41                                                                                     )&gt;(PH$33-PI$33),(PH$33-PH41                                                                                     )&lt;=0),"Join-"    &amp;PH40,""),"")
&amp;IFERROR(IF(AND((PH$33-PH41-INDEX(Sheep!$V$358:$V$365,PH40,1))&gt;(PH$33-PI$33),(PH$33-PH41-INDEX(Sheep!$V$358:$V$365,PH40,1))&lt;=0),"Scan-"  &amp;PH40,""),"")
&amp;IFERROR(IF(AND((PH$33-PH41-150                                                                            )&gt;(PH$33-PI$33),(PH$33-PH41-150                                                                             )&lt;=0),"Birth-" &amp;PH40,""),"")
&amp;IFERROR(IF(AND((PH$33-PH41-150-Sheep!$R$351                                           )&gt;(PH$33-PI$33),(PH$33-PH41-150-Sheep!$R$351                                            )&lt;=0),"Wean-"&amp;PH40,""),"")
&amp;IFERROR(IF(AND((PH$33-PH41-150-Sheep!$R$352                                           )&gt;(PH$33-PI$33),(PH$33-PH41-150-Sheep!$R$352                                            )&lt;=0),"Alt1-"   &amp;PH40,""),"")
&amp;IFERROR(IF(AND((PH$33-PH41-150-Sheep!$R$353                                           )&gt;(PH$33-PI$33),(PH$33-PH41-150-Sheep!$R$353                                            )&lt;=0),"Alt2-"   &amp;PH40,""),"")</f>
        <v/>
      </c>
      <c r="PI42" s="274" t="str">
        <f xml:space="preserve">                    IF(AND((PI$33                                  -Sheep!$N$250                               )&gt;(PI$33-PJ$33),(PI$33                                  -Sheep!$N$250                                )&lt;=0),"Born","")
&amp;                   IF(AND((PI$33-Sheep!$R$351-Sheep!$N$250                                )&gt;(PI$33-PJ$33),(PI$33-Sheep!$R$351-Sheep!$N$250                                )&lt;=0),"WeanStd","")
&amp;                   IF(AND((PI$33-Sheep!$R$352-Sheep!$N$250                                )&gt;(PI$33-PJ$33),(PI$33-Sheep!$R$352-Sheep!$N$250                                )&lt;=0),"WeanAlt1","")
&amp;                   IF(AND((PI$33-Sheep!$R$353-Sheep!$N$250                                )&gt;(PI$33-PJ$33),(PI$33-Sheep!$R$353-Sheep!$N$250                                )&lt;=0),"WeanAlt2","")
&amp;IFERROR(IF(AND((PI$33-PI41                                                                                     )&gt;(PI$33-PJ$33),(PI$33-PI41                                                                                     )&lt;=0),"Join-"    &amp;PI40,""),"")
&amp;IFERROR(IF(AND((PI$33-PI41-INDEX(Sheep!$V$358:$V$365,PI40,1))&gt;(PI$33-PJ$33),(PI$33-PI41-INDEX(Sheep!$V$358:$V$365,PI40,1))&lt;=0),"Scan-"  &amp;PI40,""),"")
&amp;IFERROR(IF(AND((PI$33-PI41-150                                                                            )&gt;(PI$33-PJ$33),(PI$33-PI41-150                                                                             )&lt;=0),"Birth-" &amp;PI40,""),"")
&amp;IFERROR(IF(AND((PI$33-PI41-150-Sheep!$R$351                                           )&gt;(PI$33-PJ$33),(PI$33-PI41-150-Sheep!$R$351                                            )&lt;=0),"Wean-"&amp;PI40,""),"")
&amp;IFERROR(IF(AND((PI$33-PI41-150-Sheep!$R$352                                           )&gt;(PI$33-PJ$33),(PI$33-PI41-150-Sheep!$R$352                                            )&lt;=0),"Alt1-"   &amp;PI40,""),"")
&amp;IFERROR(IF(AND((PI$33-PI41-150-Sheep!$R$353                                           )&gt;(PI$33-PJ$33),(PI$33-PI41-150-Sheep!$R$353                                            )&lt;=0),"Alt2-"   &amp;PI40,""),"")</f>
        <v>Alt2-7</v>
      </c>
      <c r="PJ42" s="274" t="str">
        <f xml:space="preserve">                    IF(AND((PJ$33                                  -Sheep!$N$250                               )&gt;(PJ$33-PK$33),(PJ$33                                  -Sheep!$N$250                                )&lt;=0),"Born","")
&amp;                   IF(AND((PJ$33-Sheep!$R$351-Sheep!$N$250                                )&gt;(PJ$33-PK$33),(PJ$33-Sheep!$R$351-Sheep!$N$250                                )&lt;=0),"WeanStd","")
&amp;                   IF(AND((PJ$33-Sheep!$R$352-Sheep!$N$250                                )&gt;(PJ$33-PK$33),(PJ$33-Sheep!$R$352-Sheep!$N$250                                )&lt;=0),"WeanAlt1","")
&amp;                   IF(AND((PJ$33-Sheep!$R$353-Sheep!$N$250                                )&gt;(PJ$33-PK$33),(PJ$33-Sheep!$R$353-Sheep!$N$250                                )&lt;=0),"WeanAlt2","")
&amp;IFERROR(IF(AND((PJ$33-PJ41                                                                                     )&gt;(PJ$33-PK$33),(PJ$33-PJ41                                                                                     )&lt;=0),"Join-"    &amp;PJ40,""),"")
&amp;IFERROR(IF(AND((PJ$33-PJ41-INDEX(Sheep!$V$358:$V$365,PJ40,1))&gt;(PJ$33-PK$33),(PJ$33-PJ41-INDEX(Sheep!$V$358:$V$365,PJ40,1))&lt;=0),"Scan-"  &amp;PJ40,""),"")
&amp;IFERROR(IF(AND((PJ$33-PJ41-150                                                                            )&gt;(PJ$33-PK$33),(PJ$33-PJ41-150                                                                             )&lt;=0),"Birth-" &amp;PJ40,""),"")
&amp;IFERROR(IF(AND((PJ$33-PJ41-150-Sheep!$R$351                                           )&gt;(PJ$33-PK$33),(PJ$33-PJ41-150-Sheep!$R$351                                            )&lt;=0),"Wean-"&amp;PJ40,""),"")
&amp;IFERROR(IF(AND((PJ$33-PJ41-150-Sheep!$R$352                                           )&gt;(PJ$33-PK$33),(PJ$33-PJ41-150-Sheep!$R$352                                            )&lt;=0),"Alt1-"   &amp;PJ40,""),"")
&amp;IFERROR(IF(AND((PJ$33-PJ41-150-Sheep!$R$353                                           )&gt;(PJ$33-PK$33),(PJ$33-PJ41-150-Sheep!$R$353                                            )&lt;=0),"Alt2-"   &amp;PJ40,""),"")</f>
        <v/>
      </c>
      <c r="PK42" s="274" t="str">
        <f xml:space="preserve">                    IF(AND((PK$33                                  -Sheep!$N$250                               )&gt;(PK$33-PL$33),(PK$33                                  -Sheep!$N$250                                )&lt;=0),"Born","")
&amp;                   IF(AND((PK$33-Sheep!$R$351-Sheep!$N$250                                )&gt;(PK$33-PL$33),(PK$33-Sheep!$R$351-Sheep!$N$250                                )&lt;=0),"WeanStd","")
&amp;                   IF(AND((PK$33-Sheep!$R$352-Sheep!$N$250                                )&gt;(PK$33-PL$33),(PK$33-Sheep!$R$352-Sheep!$N$250                                )&lt;=0),"WeanAlt1","")
&amp;                   IF(AND((PK$33-Sheep!$R$353-Sheep!$N$250                                )&gt;(PK$33-PL$33),(PK$33-Sheep!$R$353-Sheep!$N$250                                )&lt;=0),"WeanAlt2","")
&amp;IFERROR(IF(AND((PK$33-PK41                                                                                     )&gt;(PK$33-PL$33),(PK$33-PK41                                                                                     )&lt;=0),"Join-"    &amp;PK40,""),"")
&amp;IFERROR(IF(AND((PK$33-PK41-INDEX(Sheep!$V$358:$V$365,PK40,1))&gt;(PK$33-PL$33),(PK$33-PK41-INDEX(Sheep!$V$358:$V$365,PK40,1))&lt;=0),"Scan-"  &amp;PK40,""),"")
&amp;IFERROR(IF(AND((PK$33-PK41-150                                                                            )&gt;(PK$33-PL$33),(PK$33-PK41-150                                                                             )&lt;=0),"Birth-" &amp;PK40,""),"")
&amp;IFERROR(IF(AND((PK$33-PK41-150-Sheep!$R$351                                           )&gt;(PK$33-PL$33),(PK$33-PK41-150-Sheep!$R$351                                            )&lt;=0),"Wean-"&amp;PK40,""),"")
&amp;IFERROR(IF(AND((PK$33-PK41-150-Sheep!$R$352                                           )&gt;(PK$33-PL$33),(PK$33-PK41-150-Sheep!$R$352                                            )&lt;=0),"Alt1-"   &amp;PK40,""),"")
&amp;IFERROR(IF(AND((PK$33-PK41-150-Sheep!$R$353                                           )&gt;(PK$33-PL$33),(PK$33-PK41-150-Sheep!$R$353                                            )&lt;=0),"Alt2-"   &amp;PK40,""),"")</f>
        <v/>
      </c>
      <c r="PL42" s="274" t="str">
        <f xml:space="preserve">                    IF(AND((PL$33                                  -Sheep!$N$250                               )&gt;(PL$33-PM$33),(PL$33                                  -Sheep!$N$250                                )&lt;=0),"Born","")
&amp;                   IF(AND((PL$33-Sheep!$R$351-Sheep!$N$250                                )&gt;(PL$33-PM$33),(PL$33-Sheep!$R$351-Sheep!$N$250                                )&lt;=0),"WeanStd","")
&amp;                   IF(AND((PL$33-Sheep!$R$352-Sheep!$N$250                                )&gt;(PL$33-PM$33),(PL$33-Sheep!$R$352-Sheep!$N$250                                )&lt;=0),"WeanAlt1","")
&amp;                   IF(AND((PL$33-Sheep!$R$353-Sheep!$N$250                                )&gt;(PL$33-PM$33),(PL$33-Sheep!$R$353-Sheep!$N$250                                )&lt;=0),"WeanAlt2","")
&amp;IFERROR(IF(AND((PL$33-PL41                                                                                     )&gt;(PL$33-PM$33),(PL$33-PL41                                                                                     )&lt;=0),"Join-"    &amp;PL40,""),"")
&amp;IFERROR(IF(AND((PL$33-PL41-INDEX(Sheep!$V$358:$V$365,PL40,1))&gt;(PL$33-PM$33),(PL$33-PL41-INDEX(Sheep!$V$358:$V$365,PL40,1))&lt;=0),"Scan-"  &amp;PL40,""),"")
&amp;IFERROR(IF(AND((PL$33-PL41-150                                                                            )&gt;(PL$33-PM$33),(PL$33-PL41-150                                                                             )&lt;=0),"Birth-" &amp;PL40,""),"")
&amp;IFERROR(IF(AND((PL$33-PL41-150-Sheep!$R$351                                           )&gt;(PL$33-PM$33),(PL$33-PL41-150-Sheep!$R$351                                            )&lt;=0),"Wean-"&amp;PL40,""),"")
&amp;IFERROR(IF(AND((PL$33-PL41-150-Sheep!$R$352                                           )&gt;(PL$33-PM$33),(PL$33-PL41-150-Sheep!$R$352                                            )&lt;=0),"Alt1-"   &amp;PL40,""),"")
&amp;IFERROR(IF(AND((PL$33-PL41-150-Sheep!$R$353                                           )&gt;(PL$33-PM$33),(PL$33-PL41-150-Sheep!$R$353                                            )&lt;=0),"Alt2-"   &amp;PL40,""),"")</f>
        <v/>
      </c>
      <c r="PM42" s="274" t="str">
        <f xml:space="preserve">                    IF(AND((PM$33                                  -Sheep!$N$250                               )&gt;(PM$33-PN$33),(PM$33                                  -Sheep!$N$250                                )&lt;=0),"Born","")
&amp;                   IF(AND((PM$33-Sheep!$R$351-Sheep!$N$250                                )&gt;(PM$33-PN$33),(PM$33-Sheep!$R$351-Sheep!$N$250                                )&lt;=0),"WeanStd","")
&amp;                   IF(AND((PM$33-Sheep!$R$352-Sheep!$N$250                                )&gt;(PM$33-PN$33),(PM$33-Sheep!$R$352-Sheep!$N$250                                )&lt;=0),"WeanAlt1","")
&amp;                   IF(AND((PM$33-Sheep!$R$353-Sheep!$N$250                                )&gt;(PM$33-PN$33),(PM$33-Sheep!$R$353-Sheep!$N$250                                )&lt;=0),"WeanAlt2","")
&amp;IFERROR(IF(AND((PM$33-PM41                                                                                     )&gt;(PM$33-PN$33),(PM$33-PM41                                                                                     )&lt;=0),"Join-"    &amp;PM40,""),"")
&amp;IFERROR(IF(AND((PM$33-PM41-INDEX(Sheep!$V$358:$V$365,PM40,1))&gt;(PM$33-PN$33),(PM$33-PM41-INDEX(Sheep!$V$358:$V$365,PM40,1))&lt;=0),"Scan-"  &amp;PM40,""),"")
&amp;IFERROR(IF(AND((PM$33-PM41-150                                                                            )&gt;(PM$33-PN$33),(PM$33-PM41-150                                                                             )&lt;=0),"Birth-" &amp;PM40,""),"")
&amp;IFERROR(IF(AND((PM$33-PM41-150-Sheep!$R$351                                           )&gt;(PM$33-PN$33),(PM$33-PM41-150-Sheep!$R$351                                            )&lt;=0),"Wean-"&amp;PM40,""),"")
&amp;IFERROR(IF(AND((PM$33-PM41-150-Sheep!$R$352                                           )&gt;(PM$33-PN$33),(PM$33-PM41-150-Sheep!$R$352                                            )&lt;=0),"Alt1-"   &amp;PM40,""),"")
&amp;IFERROR(IF(AND((PM$33-PM41-150-Sheep!$R$353                                           )&gt;(PM$33-PN$33),(PM$33-PM41-150-Sheep!$R$353                                            )&lt;=0),"Alt2-"   &amp;PM40,""),"")</f>
        <v/>
      </c>
      <c r="PN42" s="274" t="str">
        <f xml:space="preserve">                    IF(AND((PN$33                                  -Sheep!$N$250                               )&gt;(PN$33-PO$33),(PN$33                                  -Sheep!$N$250                                )&lt;=0),"Born","")
&amp;                   IF(AND((PN$33-Sheep!$R$351-Sheep!$N$250                                )&gt;(PN$33-PO$33),(PN$33-Sheep!$R$351-Sheep!$N$250                                )&lt;=0),"WeanStd","")
&amp;                   IF(AND((PN$33-Sheep!$R$352-Sheep!$N$250                                )&gt;(PN$33-PO$33),(PN$33-Sheep!$R$352-Sheep!$N$250                                )&lt;=0),"WeanAlt1","")
&amp;                   IF(AND((PN$33-Sheep!$R$353-Sheep!$N$250                                )&gt;(PN$33-PO$33),(PN$33-Sheep!$R$353-Sheep!$N$250                                )&lt;=0),"WeanAlt2","")
&amp;IFERROR(IF(AND((PN$33-PN41                                                                                     )&gt;(PN$33-PO$33),(PN$33-PN41                                                                                     )&lt;=0),"Join-"    &amp;PN40,""),"")
&amp;IFERROR(IF(AND((PN$33-PN41-INDEX(Sheep!$V$358:$V$365,PN40,1))&gt;(PN$33-PO$33),(PN$33-PN41-INDEX(Sheep!$V$358:$V$365,PN40,1))&lt;=0),"Scan-"  &amp;PN40,""),"")
&amp;IFERROR(IF(AND((PN$33-PN41-150                                                                            )&gt;(PN$33-PO$33),(PN$33-PN41-150                                                                             )&lt;=0),"Birth-" &amp;PN40,""),"")
&amp;IFERROR(IF(AND((PN$33-PN41-150-Sheep!$R$351                                           )&gt;(PN$33-PO$33),(PN$33-PN41-150-Sheep!$R$351                                            )&lt;=0),"Wean-"&amp;PN40,""),"")
&amp;IFERROR(IF(AND((PN$33-PN41-150-Sheep!$R$352                                           )&gt;(PN$33-PO$33),(PN$33-PN41-150-Sheep!$R$352                                            )&lt;=0),"Alt1-"   &amp;PN40,""),"")
&amp;IFERROR(IF(AND((PN$33-PN41-150-Sheep!$R$353                                           )&gt;(PN$33-PO$33),(PN$33-PN41-150-Sheep!$R$353                                            )&lt;=0),"Alt2-"   &amp;PN40,""),"")</f>
        <v/>
      </c>
      <c r="PO42" s="274" t="str">
        <f xml:space="preserve">                    IF(AND((PO$33                                  -Sheep!$N$250                               )&gt;(PO$33-PP$33),(PO$33                                  -Sheep!$N$250                                )&lt;=0),"Born","")
&amp;                   IF(AND((PO$33-Sheep!$R$351-Sheep!$N$250                                )&gt;(PO$33-PP$33),(PO$33-Sheep!$R$351-Sheep!$N$250                                )&lt;=0),"WeanStd","")
&amp;                   IF(AND((PO$33-Sheep!$R$352-Sheep!$N$250                                )&gt;(PO$33-PP$33),(PO$33-Sheep!$R$352-Sheep!$N$250                                )&lt;=0),"WeanAlt1","")
&amp;                   IF(AND((PO$33-Sheep!$R$353-Sheep!$N$250                                )&gt;(PO$33-PP$33),(PO$33-Sheep!$R$353-Sheep!$N$250                                )&lt;=0),"WeanAlt2","")
&amp;IFERROR(IF(AND((PO$33-PO41                                                                                     )&gt;(PO$33-PP$33),(PO$33-PO41                                                                                     )&lt;=0),"Join-"    &amp;PO40,""),"")
&amp;IFERROR(IF(AND((PO$33-PO41-INDEX(Sheep!$V$358:$V$365,PO40,1))&gt;(PO$33-PP$33),(PO$33-PO41-INDEX(Sheep!$V$358:$V$365,PO40,1))&lt;=0),"Scan-"  &amp;PO40,""),"")
&amp;IFERROR(IF(AND((PO$33-PO41-150                                                                            )&gt;(PO$33-PP$33),(PO$33-PO41-150                                                                             )&lt;=0),"Birth-" &amp;PO40,""),"")
&amp;IFERROR(IF(AND((PO$33-PO41-150-Sheep!$R$351                                           )&gt;(PO$33-PP$33),(PO$33-PO41-150-Sheep!$R$351                                            )&lt;=0),"Wean-"&amp;PO40,""),"")
&amp;IFERROR(IF(AND((PO$33-PO41-150-Sheep!$R$352                                           )&gt;(PO$33-PP$33),(PO$33-PO41-150-Sheep!$R$352                                            )&lt;=0),"Alt1-"   &amp;PO40,""),"")
&amp;IFERROR(IF(AND((PO$33-PO41-150-Sheep!$R$353                                           )&gt;(PO$33-PP$33),(PO$33-PO41-150-Sheep!$R$353                                            )&lt;=0),"Alt2-"   &amp;PO40,""),"")</f>
        <v/>
      </c>
      <c r="PP42" s="274" t="str">
        <f xml:space="preserve">                    IF(AND((PP$33                                  -Sheep!$N$250                               )&gt;(PP$33-PQ$33),(PP$33                                  -Sheep!$N$250                                )&lt;=0),"Born","")
&amp;                   IF(AND((PP$33-Sheep!$R$351-Sheep!$N$250                                )&gt;(PP$33-PQ$33),(PP$33-Sheep!$R$351-Sheep!$N$250                                )&lt;=0),"WeanStd","")
&amp;                   IF(AND((PP$33-Sheep!$R$352-Sheep!$N$250                                )&gt;(PP$33-PQ$33),(PP$33-Sheep!$R$352-Sheep!$N$250                                )&lt;=0),"WeanAlt1","")
&amp;                   IF(AND((PP$33-Sheep!$R$353-Sheep!$N$250                                )&gt;(PP$33-PQ$33),(PP$33-Sheep!$R$353-Sheep!$N$250                                )&lt;=0),"WeanAlt2","")
&amp;IFERROR(IF(AND((PP$33-PP41                                                                                     )&gt;(PP$33-PQ$33),(PP$33-PP41                                                                                     )&lt;=0),"Join-"    &amp;PP40,""),"")
&amp;IFERROR(IF(AND((PP$33-PP41-INDEX(Sheep!$V$358:$V$365,PP40,1))&gt;(PP$33-PQ$33),(PP$33-PP41-INDEX(Sheep!$V$358:$V$365,PP40,1))&lt;=0),"Scan-"  &amp;PP40,""),"")
&amp;IFERROR(IF(AND((PP$33-PP41-150                                                                            )&gt;(PP$33-PQ$33),(PP$33-PP41-150                                                                             )&lt;=0),"Birth-" &amp;PP40,""),"")
&amp;IFERROR(IF(AND((PP$33-PP41-150-Sheep!$R$351                                           )&gt;(PP$33-PQ$33),(PP$33-PP41-150-Sheep!$R$351                                            )&lt;=0),"Wean-"&amp;PP40,""),"")
&amp;IFERROR(IF(AND((PP$33-PP41-150-Sheep!$R$352                                           )&gt;(PP$33-PQ$33),(PP$33-PP41-150-Sheep!$R$352                                            )&lt;=0),"Alt1-"   &amp;PP40,""),"")
&amp;IFERROR(IF(AND((PP$33-PP41-150-Sheep!$R$353                                           )&gt;(PP$33-PQ$33),(PP$33-PP41-150-Sheep!$R$353                                            )&lt;=0),"Alt2-"   &amp;PP40,""),"")</f>
        <v/>
      </c>
      <c r="PQ42" s="274" t="str">
        <f xml:space="preserve">                    IF(AND((PQ$33                                  -Sheep!$N$250                               )&gt;(PQ$33-PR$33),(PQ$33                                  -Sheep!$N$250                                )&lt;=0),"Born","")
&amp;                   IF(AND((PQ$33-Sheep!$R$351-Sheep!$N$250                                )&gt;(PQ$33-PR$33),(PQ$33-Sheep!$R$351-Sheep!$N$250                                )&lt;=0),"WeanStd","")
&amp;                   IF(AND((PQ$33-Sheep!$R$352-Sheep!$N$250                                )&gt;(PQ$33-PR$33),(PQ$33-Sheep!$R$352-Sheep!$N$250                                )&lt;=0),"WeanAlt1","")
&amp;                   IF(AND((PQ$33-Sheep!$R$353-Sheep!$N$250                                )&gt;(PQ$33-PR$33),(PQ$33-Sheep!$R$353-Sheep!$N$250                                )&lt;=0),"WeanAlt2","")
&amp;IFERROR(IF(AND((PQ$33-PQ41                                                                                     )&gt;(PQ$33-PR$33),(PQ$33-PQ41                                                                                     )&lt;=0),"Join-"    &amp;PQ40,""),"")
&amp;IFERROR(IF(AND((PQ$33-PQ41-INDEX(Sheep!$V$358:$V$365,PQ40,1))&gt;(PQ$33-PR$33),(PQ$33-PQ41-INDEX(Sheep!$V$358:$V$365,PQ40,1))&lt;=0),"Scan-"  &amp;PQ40,""),"")
&amp;IFERROR(IF(AND((PQ$33-PQ41-150                                                                            )&gt;(PQ$33-PR$33),(PQ$33-PQ41-150                                                                             )&lt;=0),"Birth-" &amp;PQ40,""),"")
&amp;IFERROR(IF(AND((PQ$33-PQ41-150-Sheep!$R$351                                           )&gt;(PQ$33-PR$33),(PQ$33-PQ41-150-Sheep!$R$351                                            )&lt;=0),"Wean-"&amp;PQ40,""),"")
&amp;IFERROR(IF(AND((PQ$33-PQ41-150-Sheep!$R$352                                           )&gt;(PQ$33-PR$33),(PQ$33-PQ41-150-Sheep!$R$352                                            )&lt;=0),"Alt1-"   &amp;PQ40,""),"")
&amp;IFERROR(IF(AND((PQ$33-PQ41-150-Sheep!$R$353                                           )&gt;(PQ$33-PR$33),(PQ$33-PQ41-150-Sheep!$R$353                                            )&lt;=0),"Alt2-"   &amp;PQ40,""),"")</f>
        <v/>
      </c>
      <c r="PR42" s="274" t="str">
        <f xml:space="preserve">                    IF(AND((PR$33                                  -Sheep!$N$250                               )&gt;(PR$33-PS$33),(PR$33                                  -Sheep!$N$250                                )&lt;=0),"Born","")
&amp;                   IF(AND((PR$33-Sheep!$R$351-Sheep!$N$250                                )&gt;(PR$33-PS$33),(PR$33-Sheep!$R$351-Sheep!$N$250                                )&lt;=0),"WeanStd","")
&amp;                   IF(AND((PR$33-Sheep!$R$352-Sheep!$N$250                                )&gt;(PR$33-PS$33),(PR$33-Sheep!$R$352-Sheep!$N$250                                )&lt;=0),"WeanAlt1","")
&amp;                   IF(AND((PR$33-Sheep!$R$353-Sheep!$N$250                                )&gt;(PR$33-PS$33),(PR$33-Sheep!$R$353-Sheep!$N$250                                )&lt;=0),"WeanAlt2","")
&amp;IFERROR(IF(AND((PR$33-PR41                                                                                     )&gt;(PR$33-PS$33),(PR$33-PR41                                                                                     )&lt;=0),"Join-"    &amp;PR40,""),"")
&amp;IFERROR(IF(AND((PR$33-PR41-INDEX(Sheep!$V$358:$V$365,PR40,1))&gt;(PR$33-PS$33),(PR$33-PR41-INDEX(Sheep!$V$358:$V$365,PR40,1))&lt;=0),"Scan-"  &amp;PR40,""),"")
&amp;IFERROR(IF(AND((PR$33-PR41-150                                                                            )&gt;(PR$33-PS$33),(PR$33-PR41-150                                                                             )&lt;=0),"Birth-" &amp;PR40,""),"")
&amp;IFERROR(IF(AND((PR$33-PR41-150-Sheep!$R$351                                           )&gt;(PR$33-PS$33),(PR$33-PR41-150-Sheep!$R$351                                            )&lt;=0),"Wean-"&amp;PR40,""),"")
&amp;IFERROR(IF(AND((PR$33-PR41-150-Sheep!$R$352                                           )&gt;(PR$33-PS$33),(PR$33-PR41-150-Sheep!$R$352                                            )&lt;=0),"Alt1-"   &amp;PR40,""),"")
&amp;IFERROR(IF(AND((PR$33-PR41-150-Sheep!$R$353                                           )&gt;(PR$33-PS$33),(PR$33-PR41-150-Sheep!$R$353                                            )&lt;=0),"Alt2-"   &amp;PR40,""),"")</f>
        <v>Join-8</v>
      </c>
      <c r="PS42" s="274" t="str">
        <f xml:space="preserve">                    IF(AND((PS$33                                  -Sheep!$N$250                               )&gt;(PS$33-PT$33),(PS$33                                  -Sheep!$N$250                                )&lt;=0),"Born","")
&amp;                   IF(AND((PS$33-Sheep!$R$351-Sheep!$N$250                                )&gt;(PS$33-PT$33),(PS$33-Sheep!$R$351-Sheep!$N$250                                )&lt;=0),"WeanStd","")
&amp;                   IF(AND((PS$33-Sheep!$R$352-Sheep!$N$250                                )&gt;(PS$33-PT$33),(PS$33-Sheep!$R$352-Sheep!$N$250                                )&lt;=0),"WeanAlt1","")
&amp;                   IF(AND((PS$33-Sheep!$R$353-Sheep!$N$250                                )&gt;(PS$33-PT$33),(PS$33-Sheep!$R$353-Sheep!$N$250                                )&lt;=0),"WeanAlt2","")
&amp;IFERROR(IF(AND((PS$33-PS41                                                                                     )&gt;(PS$33-PT$33),(PS$33-PS41                                                                                     )&lt;=0),"Join-"    &amp;PS40,""),"")
&amp;IFERROR(IF(AND((PS$33-PS41-INDEX(Sheep!$V$358:$V$365,PS40,1))&gt;(PS$33-PT$33),(PS$33-PS41-INDEX(Sheep!$V$358:$V$365,PS40,1))&lt;=0),"Scan-"  &amp;PS40,""),"")
&amp;IFERROR(IF(AND((PS$33-PS41-150                                                                            )&gt;(PS$33-PT$33),(PS$33-PS41-150                                                                             )&lt;=0),"Birth-" &amp;PS40,""),"")
&amp;IFERROR(IF(AND((PS$33-PS41-150-Sheep!$R$351                                           )&gt;(PS$33-PT$33),(PS$33-PS41-150-Sheep!$R$351                                            )&lt;=0),"Wean-"&amp;PS40,""),"")
&amp;IFERROR(IF(AND((PS$33-PS41-150-Sheep!$R$352                                           )&gt;(PS$33-PT$33),(PS$33-PS41-150-Sheep!$R$352                                            )&lt;=0),"Alt1-"   &amp;PS40,""),"")
&amp;IFERROR(IF(AND((PS$33-PS41-150-Sheep!$R$353                                           )&gt;(PS$33-PT$33),(PS$33-PS41-150-Sheep!$R$353                                            )&lt;=0),"Alt2-"   &amp;PS40,""),"")</f>
        <v/>
      </c>
      <c r="PT42" s="274" t="str">
        <f xml:space="preserve">                    IF(AND((PT$33                                  -Sheep!$N$250                               )&gt;(PT$33-PU$33),(PT$33                                  -Sheep!$N$250                                )&lt;=0),"Born","")
&amp;                   IF(AND((PT$33-Sheep!$R$351-Sheep!$N$250                                )&gt;(PT$33-PU$33),(PT$33-Sheep!$R$351-Sheep!$N$250                                )&lt;=0),"WeanStd","")
&amp;                   IF(AND((PT$33-Sheep!$R$352-Sheep!$N$250                                )&gt;(PT$33-PU$33),(PT$33-Sheep!$R$352-Sheep!$N$250                                )&lt;=0),"WeanAlt1","")
&amp;                   IF(AND((PT$33-Sheep!$R$353-Sheep!$N$250                                )&gt;(PT$33-PU$33),(PT$33-Sheep!$R$353-Sheep!$N$250                                )&lt;=0),"WeanAlt2","")
&amp;IFERROR(IF(AND((PT$33-PT41                                                                                     )&gt;(PT$33-PU$33),(PT$33-PT41                                                                                     )&lt;=0),"Join-"    &amp;PT40,""),"")
&amp;IFERROR(IF(AND((PT$33-PT41-INDEX(Sheep!$V$358:$V$365,PT40,1))&gt;(PT$33-PU$33),(PT$33-PT41-INDEX(Sheep!$V$358:$V$365,PT40,1))&lt;=0),"Scan-"  &amp;PT40,""),"")
&amp;IFERROR(IF(AND((PT$33-PT41-150                                                                            )&gt;(PT$33-PU$33),(PT$33-PT41-150                                                                             )&lt;=0),"Birth-" &amp;PT40,""),"")
&amp;IFERROR(IF(AND((PT$33-PT41-150-Sheep!$R$351                                           )&gt;(PT$33-PU$33),(PT$33-PT41-150-Sheep!$R$351                                            )&lt;=0),"Wean-"&amp;PT40,""),"")
&amp;IFERROR(IF(AND((PT$33-PT41-150-Sheep!$R$352                                           )&gt;(PT$33-PU$33),(PT$33-PT41-150-Sheep!$R$352                                            )&lt;=0),"Alt1-"   &amp;PT40,""),"")
&amp;IFERROR(IF(AND((PT$33-PT41-150-Sheep!$R$353                                           )&gt;(PT$33-PU$33),(PT$33-PT41-150-Sheep!$R$353                                            )&lt;=0),"Alt2-"   &amp;PT40,""),"")</f>
        <v/>
      </c>
      <c r="PU42" s="274" t="str">
        <f xml:space="preserve">                    IF(AND((PU$33                                  -Sheep!$N$250                               )&gt;(PU$33-PV$33),(PU$33                                  -Sheep!$N$250                                )&lt;=0),"Born","")
&amp;                   IF(AND((PU$33-Sheep!$R$351-Sheep!$N$250                                )&gt;(PU$33-PV$33),(PU$33-Sheep!$R$351-Sheep!$N$250                                )&lt;=0),"WeanStd","")
&amp;                   IF(AND((PU$33-Sheep!$R$352-Sheep!$N$250                                )&gt;(PU$33-PV$33),(PU$33-Sheep!$R$352-Sheep!$N$250                                )&lt;=0),"WeanAlt1","")
&amp;                   IF(AND((PU$33-Sheep!$R$353-Sheep!$N$250                                )&gt;(PU$33-PV$33),(PU$33-Sheep!$R$353-Sheep!$N$250                                )&lt;=0),"WeanAlt2","")
&amp;IFERROR(IF(AND((PU$33-PU41                                                                                     )&gt;(PU$33-PV$33),(PU$33-PU41                                                                                     )&lt;=0),"Join-"    &amp;PU40,""),"")
&amp;IFERROR(IF(AND((PU$33-PU41-INDEX(Sheep!$V$358:$V$365,PU40,1))&gt;(PU$33-PV$33),(PU$33-PU41-INDEX(Sheep!$V$358:$V$365,PU40,1))&lt;=0),"Scan-"  &amp;PU40,""),"")
&amp;IFERROR(IF(AND((PU$33-PU41-150                                                                            )&gt;(PU$33-PV$33),(PU$33-PU41-150                                                                             )&lt;=0),"Birth-" &amp;PU40,""),"")
&amp;IFERROR(IF(AND((PU$33-PU41-150-Sheep!$R$351                                           )&gt;(PU$33-PV$33),(PU$33-PU41-150-Sheep!$R$351                                            )&lt;=0),"Wean-"&amp;PU40,""),"")
&amp;IFERROR(IF(AND((PU$33-PU41-150-Sheep!$R$352                                           )&gt;(PU$33-PV$33),(PU$33-PU41-150-Sheep!$R$352                                            )&lt;=0),"Alt1-"   &amp;PU40,""),"")
&amp;IFERROR(IF(AND((PU$33-PU41-150-Sheep!$R$353                                           )&gt;(PU$33-PV$33),(PU$33-PU41-150-Sheep!$R$353                                            )&lt;=0),"Alt2-"   &amp;PU40,""),"")</f>
        <v/>
      </c>
      <c r="PV42" s="274" t="str">
        <f xml:space="preserve">                    IF(AND((PV$33                                  -Sheep!$N$250                               )&gt;(PV$33-PW$33),(PV$33                                  -Sheep!$N$250                                )&lt;=0),"Born","")
&amp;                   IF(AND((PV$33-Sheep!$R$351-Sheep!$N$250                                )&gt;(PV$33-PW$33),(PV$33-Sheep!$R$351-Sheep!$N$250                                )&lt;=0),"WeanStd","")
&amp;                   IF(AND((PV$33-Sheep!$R$352-Sheep!$N$250                                )&gt;(PV$33-PW$33),(PV$33-Sheep!$R$352-Sheep!$N$250                                )&lt;=0),"WeanAlt1","")
&amp;                   IF(AND((PV$33-Sheep!$R$353-Sheep!$N$250                                )&gt;(PV$33-PW$33),(PV$33-Sheep!$R$353-Sheep!$N$250                                )&lt;=0),"WeanAlt2","")
&amp;IFERROR(IF(AND((PV$33-PV41                                                                                     )&gt;(PV$33-PW$33),(PV$33-PV41                                                                                     )&lt;=0),"Join-"    &amp;PV40,""),"")
&amp;IFERROR(IF(AND((PV$33-PV41-INDEX(Sheep!$V$358:$V$365,PV40,1))&gt;(PV$33-PW$33),(PV$33-PV41-INDEX(Sheep!$V$358:$V$365,PV40,1))&lt;=0),"Scan-"  &amp;PV40,""),"")
&amp;IFERROR(IF(AND((PV$33-PV41-150                                                                            )&gt;(PV$33-PW$33),(PV$33-PV41-150                                                                             )&lt;=0),"Birth-" &amp;PV40,""),"")
&amp;IFERROR(IF(AND((PV$33-PV41-150-Sheep!$R$351                                           )&gt;(PV$33-PW$33),(PV$33-PV41-150-Sheep!$R$351                                            )&lt;=0),"Wean-"&amp;PV40,""),"")
&amp;IFERROR(IF(AND((PV$33-PV41-150-Sheep!$R$352                                           )&gt;(PV$33-PW$33),(PV$33-PV41-150-Sheep!$R$352                                            )&lt;=0),"Alt1-"   &amp;PV40,""),"")
&amp;IFERROR(IF(AND((PV$33-PV41-150-Sheep!$R$353                                           )&gt;(PV$33-PW$33),(PV$33-PV41-150-Sheep!$R$353                                            )&lt;=0),"Alt2-"   &amp;PV40,""),"")</f>
        <v/>
      </c>
      <c r="PW42" s="274" t="str">
        <f xml:space="preserve">                    IF(AND((PW$33                                  -Sheep!$N$250                               )&gt;(PW$33-PX$33),(PW$33                                  -Sheep!$N$250                                )&lt;=0),"Born","")
&amp;                   IF(AND((PW$33-Sheep!$R$351-Sheep!$N$250                                )&gt;(PW$33-PX$33),(PW$33-Sheep!$R$351-Sheep!$N$250                                )&lt;=0),"WeanStd","")
&amp;                   IF(AND((PW$33-Sheep!$R$352-Sheep!$N$250                                )&gt;(PW$33-PX$33),(PW$33-Sheep!$R$352-Sheep!$N$250                                )&lt;=0),"WeanAlt1","")
&amp;                   IF(AND((PW$33-Sheep!$R$353-Sheep!$N$250                                )&gt;(PW$33-PX$33),(PW$33-Sheep!$R$353-Sheep!$N$250                                )&lt;=0),"WeanAlt2","")
&amp;IFERROR(IF(AND((PW$33-PW41                                                                                     )&gt;(PW$33-PX$33),(PW$33-PW41                                                                                     )&lt;=0),"Join-"    &amp;PW40,""),"")
&amp;IFERROR(IF(AND((PW$33-PW41-INDEX(Sheep!$V$358:$V$365,PW40,1))&gt;(PW$33-PX$33),(PW$33-PW41-INDEX(Sheep!$V$358:$V$365,PW40,1))&lt;=0),"Scan-"  &amp;PW40,""),"")
&amp;IFERROR(IF(AND((PW$33-PW41-150                                                                            )&gt;(PW$33-PX$33),(PW$33-PW41-150                                                                             )&lt;=0),"Birth-" &amp;PW40,""),"")
&amp;IFERROR(IF(AND((PW$33-PW41-150-Sheep!$R$351                                           )&gt;(PW$33-PX$33),(PW$33-PW41-150-Sheep!$R$351                                            )&lt;=0),"Wean-"&amp;PW40,""),"")
&amp;IFERROR(IF(AND((PW$33-PW41-150-Sheep!$R$352                                           )&gt;(PW$33-PX$33),(PW$33-PW41-150-Sheep!$R$352                                            )&lt;=0),"Alt1-"   &amp;PW40,""),"")
&amp;IFERROR(IF(AND((PW$33-PW41-150-Sheep!$R$353                                           )&gt;(PW$33-PX$33),(PW$33-PW41-150-Sheep!$R$353                                            )&lt;=0),"Alt2-"   &amp;PW40,""),"")</f>
        <v/>
      </c>
      <c r="PX42" s="274" t="str">
        <f xml:space="preserve">                    IF(AND((PX$33                                  -Sheep!$N$250                               )&gt;(PX$33-PY$33),(PX$33                                  -Sheep!$N$250                                )&lt;=0),"Born","")
&amp;                   IF(AND((PX$33-Sheep!$R$351-Sheep!$N$250                                )&gt;(PX$33-PY$33),(PX$33-Sheep!$R$351-Sheep!$N$250                                )&lt;=0),"WeanStd","")
&amp;                   IF(AND((PX$33-Sheep!$R$352-Sheep!$N$250                                )&gt;(PX$33-PY$33),(PX$33-Sheep!$R$352-Sheep!$N$250                                )&lt;=0),"WeanAlt1","")
&amp;                   IF(AND((PX$33-Sheep!$R$353-Sheep!$N$250                                )&gt;(PX$33-PY$33),(PX$33-Sheep!$R$353-Sheep!$N$250                                )&lt;=0),"WeanAlt2","")
&amp;IFERROR(IF(AND((PX$33-PX41                                                                                     )&gt;(PX$33-PY$33),(PX$33-PX41                                                                                     )&lt;=0),"Join-"    &amp;PX40,""),"")
&amp;IFERROR(IF(AND((PX$33-PX41-INDEX(Sheep!$V$358:$V$365,PX40,1))&gt;(PX$33-PY$33),(PX$33-PX41-INDEX(Sheep!$V$358:$V$365,PX40,1))&lt;=0),"Scan-"  &amp;PX40,""),"")
&amp;IFERROR(IF(AND((PX$33-PX41-150                                                                            )&gt;(PX$33-PY$33),(PX$33-PX41-150                                                                             )&lt;=0),"Birth-" &amp;PX40,""),"")
&amp;IFERROR(IF(AND((PX$33-PX41-150-Sheep!$R$351                                           )&gt;(PX$33-PY$33),(PX$33-PX41-150-Sheep!$R$351                                            )&lt;=0),"Wean-"&amp;PX40,""),"")
&amp;IFERROR(IF(AND((PX$33-PX41-150-Sheep!$R$352                                           )&gt;(PX$33-PY$33),(PX$33-PX41-150-Sheep!$R$352                                            )&lt;=0),"Alt1-"   &amp;PX40,""),"")
&amp;IFERROR(IF(AND((PX$33-PX41-150-Sheep!$R$353                                           )&gt;(PX$33-PY$33),(PX$33-PX41-150-Sheep!$R$353                                            )&lt;=0),"Alt2-"   &amp;PX40,""),"")</f>
        <v/>
      </c>
      <c r="PY42" s="274" t="str">
        <f xml:space="preserve">                    IF(AND((PY$33                                  -Sheep!$N$250                               )&gt;(PY$33-PZ$33),(PY$33                                  -Sheep!$N$250                                )&lt;=0),"Born","")
&amp;                   IF(AND((PY$33-Sheep!$R$351-Sheep!$N$250                                )&gt;(PY$33-PZ$33),(PY$33-Sheep!$R$351-Sheep!$N$250                                )&lt;=0),"WeanStd","")
&amp;                   IF(AND((PY$33-Sheep!$R$352-Sheep!$N$250                                )&gt;(PY$33-PZ$33),(PY$33-Sheep!$R$352-Sheep!$N$250                                )&lt;=0),"WeanAlt1","")
&amp;                   IF(AND((PY$33-Sheep!$R$353-Sheep!$N$250                                )&gt;(PY$33-PZ$33),(PY$33-Sheep!$R$353-Sheep!$N$250                                )&lt;=0),"WeanAlt2","")
&amp;IFERROR(IF(AND((PY$33-PY41                                                                                     )&gt;(PY$33-PZ$33),(PY$33-PY41                                                                                     )&lt;=0),"Join-"    &amp;PY40,""),"")
&amp;IFERROR(IF(AND((PY$33-PY41-INDEX(Sheep!$V$358:$V$365,PY40,1))&gt;(PY$33-PZ$33),(PY$33-PY41-INDEX(Sheep!$V$358:$V$365,PY40,1))&lt;=0),"Scan-"  &amp;PY40,""),"")
&amp;IFERROR(IF(AND((PY$33-PY41-150                                                                            )&gt;(PY$33-PZ$33),(PY$33-PY41-150                                                                             )&lt;=0),"Birth-" &amp;PY40,""),"")
&amp;IFERROR(IF(AND((PY$33-PY41-150-Sheep!$R$351                                           )&gt;(PY$33-PZ$33),(PY$33-PY41-150-Sheep!$R$351                                            )&lt;=0),"Wean-"&amp;PY40,""),"")
&amp;IFERROR(IF(AND((PY$33-PY41-150-Sheep!$R$352                                           )&gt;(PY$33-PZ$33),(PY$33-PY41-150-Sheep!$R$352                                            )&lt;=0),"Alt1-"   &amp;PY40,""),"")
&amp;IFERROR(IF(AND((PY$33-PY41-150-Sheep!$R$353                                           )&gt;(PY$33-PZ$33),(PY$33-PY41-150-Sheep!$R$353                                            )&lt;=0),"Alt2-"   &amp;PY40,""),"")</f>
        <v/>
      </c>
      <c r="PZ42" s="274" t="str">
        <f xml:space="preserve">                    IF(AND((PZ$33                                  -Sheep!$N$250                               )&gt;(PZ$33-QA$33),(PZ$33                                  -Sheep!$N$250                                )&lt;=0),"Born","")
&amp;                   IF(AND((PZ$33-Sheep!$R$351-Sheep!$N$250                                )&gt;(PZ$33-QA$33),(PZ$33-Sheep!$R$351-Sheep!$N$250                                )&lt;=0),"WeanStd","")
&amp;                   IF(AND((PZ$33-Sheep!$R$352-Sheep!$N$250                                )&gt;(PZ$33-QA$33),(PZ$33-Sheep!$R$352-Sheep!$N$250                                )&lt;=0),"WeanAlt1","")
&amp;                   IF(AND((PZ$33-Sheep!$R$353-Sheep!$N$250                                )&gt;(PZ$33-QA$33),(PZ$33-Sheep!$R$353-Sheep!$N$250                                )&lt;=0),"WeanAlt2","")
&amp;IFERROR(IF(AND((PZ$33-PZ41                                                                                     )&gt;(PZ$33-QA$33),(PZ$33-PZ41                                                                                     )&lt;=0),"Join-"    &amp;PZ40,""),"")
&amp;IFERROR(IF(AND((PZ$33-PZ41-INDEX(Sheep!$V$358:$V$365,PZ40,1))&gt;(PZ$33-QA$33),(PZ$33-PZ41-INDEX(Sheep!$V$358:$V$365,PZ40,1))&lt;=0),"Scan-"  &amp;PZ40,""),"")
&amp;IFERROR(IF(AND((PZ$33-PZ41-150                                                                            )&gt;(PZ$33-QA$33),(PZ$33-PZ41-150                                                                             )&lt;=0),"Birth-" &amp;PZ40,""),"")
&amp;IFERROR(IF(AND((PZ$33-PZ41-150-Sheep!$R$351                                           )&gt;(PZ$33-QA$33),(PZ$33-PZ41-150-Sheep!$R$351                                            )&lt;=0),"Wean-"&amp;PZ40,""),"")
&amp;IFERROR(IF(AND((PZ$33-PZ41-150-Sheep!$R$352                                           )&gt;(PZ$33-QA$33),(PZ$33-PZ41-150-Sheep!$R$352                                            )&lt;=0),"Alt1-"   &amp;PZ40,""),"")
&amp;IFERROR(IF(AND((PZ$33-PZ41-150-Sheep!$R$353                                           )&gt;(PZ$33-QA$33),(PZ$33-PZ41-150-Sheep!$R$353                                            )&lt;=0),"Alt2-"   &amp;PZ40,""),"")</f>
        <v/>
      </c>
      <c r="QA42" s="274" t="str">
        <f xml:space="preserve">                    IF(AND((QA$33                                  -Sheep!$N$250                               )&gt;(QA$33-QB$33),(QA$33                                  -Sheep!$N$250                                )&lt;=0),"Born","")
&amp;                   IF(AND((QA$33-Sheep!$R$351-Sheep!$N$250                                )&gt;(QA$33-QB$33),(QA$33-Sheep!$R$351-Sheep!$N$250                                )&lt;=0),"WeanStd","")
&amp;                   IF(AND((QA$33-Sheep!$R$352-Sheep!$N$250                                )&gt;(QA$33-QB$33),(QA$33-Sheep!$R$352-Sheep!$N$250                                )&lt;=0),"WeanAlt1","")
&amp;                   IF(AND((QA$33-Sheep!$R$353-Sheep!$N$250                                )&gt;(QA$33-QB$33),(QA$33-Sheep!$R$353-Sheep!$N$250                                )&lt;=0),"WeanAlt2","")
&amp;IFERROR(IF(AND((QA$33-QA41                                                                                     )&gt;(QA$33-QB$33),(QA$33-QA41                                                                                     )&lt;=0),"Join-"    &amp;QA40,""),"")
&amp;IFERROR(IF(AND((QA$33-QA41-INDEX(Sheep!$V$358:$V$365,QA40,1))&gt;(QA$33-QB$33),(QA$33-QA41-INDEX(Sheep!$V$358:$V$365,QA40,1))&lt;=0),"Scan-"  &amp;QA40,""),"")
&amp;IFERROR(IF(AND((QA$33-QA41-150                                                                            )&gt;(QA$33-QB$33),(QA$33-QA41-150                                                                             )&lt;=0),"Birth-" &amp;QA40,""),"")
&amp;IFERROR(IF(AND((QA$33-QA41-150-Sheep!$R$351                                           )&gt;(QA$33-QB$33),(QA$33-QA41-150-Sheep!$R$351                                            )&lt;=0),"Wean-"&amp;QA40,""),"")
&amp;IFERROR(IF(AND((QA$33-QA41-150-Sheep!$R$352                                           )&gt;(QA$33-QB$33),(QA$33-QA41-150-Sheep!$R$352                                            )&lt;=0),"Alt1-"   &amp;QA40,""),"")
&amp;IFERROR(IF(AND((QA$33-QA41-150-Sheep!$R$353                                           )&gt;(QA$33-QB$33),(QA$33-QA41-150-Sheep!$R$353                                            )&lt;=0),"Alt2-"   &amp;QA40,""),"")</f>
        <v/>
      </c>
      <c r="QB42" s="274" t="str">
        <f xml:space="preserve">                    IF(AND((QB$33                                  -Sheep!$N$250                               )&gt;(QB$33-QC$33),(QB$33                                  -Sheep!$N$250                                )&lt;=0),"Born","")
&amp;                   IF(AND((QB$33-Sheep!$R$351-Sheep!$N$250                                )&gt;(QB$33-QC$33),(QB$33-Sheep!$R$351-Sheep!$N$250                                )&lt;=0),"WeanStd","")
&amp;                   IF(AND((QB$33-Sheep!$R$352-Sheep!$N$250                                )&gt;(QB$33-QC$33),(QB$33-Sheep!$R$352-Sheep!$N$250                                )&lt;=0),"WeanAlt1","")
&amp;                   IF(AND((QB$33-Sheep!$R$353-Sheep!$N$250                                )&gt;(QB$33-QC$33),(QB$33-Sheep!$R$353-Sheep!$N$250                                )&lt;=0),"WeanAlt2","")
&amp;IFERROR(IF(AND((QB$33-QB41                                                                                     )&gt;(QB$33-QC$33),(QB$33-QB41                                                                                     )&lt;=0),"Join-"    &amp;QB40,""),"")
&amp;IFERROR(IF(AND((QB$33-QB41-INDEX(Sheep!$V$358:$V$365,QB40,1))&gt;(QB$33-QC$33),(QB$33-QB41-INDEX(Sheep!$V$358:$V$365,QB40,1))&lt;=0),"Scan-"  &amp;QB40,""),"")
&amp;IFERROR(IF(AND((QB$33-QB41-150                                                                            )&gt;(QB$33-QC$33),(QB$33-QB41-150                                                                             )&lt;=0),"Birth-" &amp;QB40,""),"")
&amp;IFERROR(IF(AND((QB$33-QB41-150-Sheep!$R$351                                           )&gt;(QB$33-QC$33),(QB$33-QB41-150-Sheep!$R$351                                            )&lt;=0),"Wean-"&amp;QB40,""),"")
&amp;IFERROR(IF(AND((QB$33-QB41-150-Sheep!$R$352                                           )&gt;(QB$33-QC$33),(QB$33-QB41-150-Sheep!$R$352                                            )&lt;=0),"Alt1-"   &amp;QB40,""),"")
&amp;IFERROR(IF(AND((QB$33-QB41-150-Sheep!$R$353                                           )&gt;(QB$33-QC$33),(QB$33-QB41-150-Sheep!$R$353                                            )&lt;=0),"Alt2-"   &amp;QB40,""),"")</f>
        <v>Scan-8</v>
      </c>
      <c r="QC42" s="274" t="str">
        <f xml:space="preserve">                    IF(AND((QC$33                                  -Sheep!$N$250                               )&gt;(QC$33-QD$33),(QC$33                                  -Sheep!$N$250                                )&lt;=0),"Born","")
&amp;                   IF(AND((QC$33-Sheep!$R$351-Sheep!$N$250                                )&gt;(QC$33-QD$33),(QC$33-Sheep!$R$351-Sheep!$N$250                                )&lt;=0),"WeanStd","")
&amp;                   IF(AND((QC$33-Sheep!$R$352-Sheep!$N$250                                )&gt;(QC$33-QD$33),(QC$33-Sheep!$R$352-Sheep!$N$250                                )&lt;=0),"WeanAlt1","")
&amp;                   IF(AND((QC$33-Sheep!$R$353-Sheep!$N$250                                )&gt;(QC$33-QD$33),(QC$33-Sheep!$R$353-Sheep!$N$250                                )&lt;=0),"WeanAlt2","")
&amp;IFERROR(IF(AND((QC$33-QC41                                                                                     )&gt;(QC$33-QD$33),(QC$33-QC41                                                                                     )&lt;=0),"Join-"    &amp;QC40,""),"")
&amp;IFERROR(IF(AND((QC$33-QC41-INDEX(Sheep!$V$358:$V$365,QC40,1))&gt;(QC$33-QD$33),(QC$33-QC41-INDEX(Sheep!$V$358:$V$365,QC40,1))&lt;=0),"Scan-"  &amp;QC40,""),"")
&amp;IFERROR(IF(AND((QC$33-QC41-150                                                                            )&gt;(QC$33-QD$33),(QC$33-QC41-150                                                                             )&lt;=0),"Birth-" &amp;QC40,""),"")
&amp;IFERROR(IF(AND((QC$33-QC41-150-Sheep!$R$351                                           )&gt;(QC$33-QD$33),(QC$33-QC41-150-Sheep!$R$351                                            )&lt;=0),"Wean-"&amp;QC40,""),"")
&amp;IFERROR(IF(AND((QC$33-QC41-150-Sheep!$R$352                                           )&gt;(QC$33-QD$33),(QC$33-QC41-150-Sheep!$R$352                                            )&lt;=0),"Alt1-"   &amp;QC40,""),"")
&amp;IFERROR(IF(AND((QC$33-QC41-150-Sheep!$R$353                                           )&gt;(QC$33-QD$33),(QC$33-QC41-150-Sheep!$R$353                                            )&lt;=0),"Alt2-"   &amp;QC40,""),"")</f>
        <v/>
      </c>
      <c r="QD42" s="274" t="str">
        <f xml:space="preserve">                    IF(AND((QD$33                                  -Sheep!$N$250                               )&gt;(QD$33-QE$33),(QD$33                                  -Sheep!$N$250                                )&lt;=0),"Born","")
&amp;                   IF(AND((QD$33-Sheep!$R$351-Sheep!$N$250                                )&gt;(QD$33-QE$33),(QD$33-Sheep!$R$351-Sheep!$N$250                                )&lt;=0),"WeanStd","")
&amp;                   IF(AND((QD$33-Sheep!$R$352-Sheep!$N$250                                )&gt;(QD$33-QE$33),(QD$33-Sheep!$R$352-Sheep!$N$250                                )&lt;=0),"WeanAlt1","")
&amp;                   IF(AND((QD$33-Sheep!$R$353-Sheep!$N$250                                )&gt;(QD$33-QE$33),(QD$33-Sheep!$R$353-Sheep!$N$250                                )&lt;=0),"WeanAlt2","")
&amp;IFERROR(IF(AND((QD$33-QD41                                                                                     )&gt;(QD$33-QE$33),(QD$33-QD41                                                                                     )&lt;=0),"Join-"    &amp;QD40,""),"")
&amp;IFERROR(IF(AND((QD$33-QD41-INDEX(Sheep!$V$358:$V$365,QD40,1))&gt;(QD$33-QE$33),(QD$33-QD41-INDEX(Sheep!$V$358:$V$365,QD40,1))&lt;=0),"Scan-"  &amp;QD40,""),"")
&amp;IFERROR(IF(AND((QD$33-QD41-150                                                                            )&gt;(QD$33-QE$33),(QD$33-QD41-150                                                                             )&lt;=0),"Birth-" &amp;QD40,""),"")
&amp;IFERROR(IF(AND((QD$33-QD41-150-Sheep!$R$351                                           )&gt;(QD$33-QE$33),(QD$33-QD41-150-Sheep!$R$351                                            )&lt;=0),"Wean-"&amp;QD40,""),"")
&amp;IFERROR(IF(AND((QD$33-QD41-150-Sheep!$R$352                                           )&gt;(QD$33-QE$33),(QD$33-QD41-150-Sheep!$R$352                                            )&lt;=0),"Alt1-"   &amp;QD40,""),"")
&amp;IFERROR(IF(AND((QD$33-QD41-150-Sheep!$R$353                                           )&gt;(QD$33-QE$33),(QD$33-QD41-150-Sheep!$R$353                                            )&lt;=0),"Alt2-"   &amp;QD40,""),"")</f>
        <v/>
      </c>
      <c r="QE42" s="274" t="str">
        <f xml:space="preserve">                    IF(AND((QE$33                                  -Sheep!$N$250                               )&gt;(QE$33-QF$33),(QE$33                                  -Sheep!$N$250                                )&lt;=0),"Born","")
&amp;                   IF(AND((QE$33-Sheep!$R$351-Sheep!$N$250                                )&gt;(QE$33-QF$33),(QE$33-Sheep!$R$351-Sheep!$N$250                                )&lt;=0),"WeanStd","")
&amp;                   IF(AND((QE$33-Sheep!$R$352-Sheep!$N$250                                )&gt;(QE$33-QF$33),(QE$33-Sheep!$R$352-Sheep!$N$250                                )&lt;=0),"WeanAlt1","")
&amp;                   IF(AND((QE$33-Sheep!$R$353-Sheep!$N$250                                )&gt;(QE$33-QF$33),(QE$33-Sheep!$R$353-Sheep!$N$250                                )&lt;=0),"WeanAlt2","")
&amp;IFERROR(IF(AND((QE$33-QE41                                                                                     )&gt;(QE$33-QF$33),(QE$33-QE41                                                                                     )&lt;=0),"Join-"    &amp;QE40,""),"")
&amp;IFERROR(IF(AND((QE$33-QE41-INDEX(Sheep!$V$358:$V$365,QE40,1))&gt;(QE$33-QF$33),(QE$33-QE41-INDEX(Sheep!$V$358:$V$365,QE40,1))&lt;=0),"Scan-"  &amp;QE40,""),"")
&amp;IFERROR(IF(AND((QE$33-QE41-150                                                                            )&gt;(QE$33-QF$33),(QE$33-QE41-150                                                                             )&lt;=0),"Birth-" &amp;QE40,""),"")
&amp;IFERROR(IF(AND((QE$33-QE41-150-Sheep!$R$351                                           )&gt;(QE$33-QF$33),(QE$33-QE41-150-Sheep!$R$351                                            )&lt;=0),"Wean-"&amp;QE40,""),"")
&amp;IFERROR(IF(AND((QE$33-QE41-150-Sheep!$R$352                                           )&gt;(QE$33-QF$33),(QE$33-QE41-150-Sheep!$R$352                                            )&lt;=0),"Alt1-"   &amp;QE40,""),"")
&amp;IFERROR(IF(AND((QE$33-QE41-150-Sheep!$R$353                                           )&gt;(QE$33-QF$33),(QE$33-QE41-150-Sheep!$R$353                                            )&lt;=0),"Alt2-"   &amp;QE40,""),"")</f>
        <v/>
      </c>
      <c r="QF42" s="274" t="str">
        <f xml:space="preserve">                    IF(AND((QF$33                                  -Sheep!$N$250                               )&gt;(QF$33-QG$33),(QF$33                                  -Sheep!$N$250                                )&lt;=0),"Born","")
&amp;                   IF(AND((QF$33-Sheep!$R$351-Sheep!$N$250                                )&gt;(QF$33-QG$33),(QF$33-Sheep!$R$351-Sheep!$N$250                                )&lt;=0),"WeanStd","")
&amp;                   IF(AND((QF$33-Sheep!$R$352-Sheep!$N$250                                )&gt;(QF$33-QG$33),(QF$33-Sheep!$R$352-Sheep!$N$250                                )&lt;=0),"WeanAlt1","")
&amp;                   IF(AND((QF$33-Sheep!$R$353-Sheep!$N$250                                )&gt;(QF$33-QG$33),(QF$33-Sheep!$R$353-Sheep!$N$250                                )&lt;=0),"WeanAlt2","")
&amp;IFERROR(IF(AND((QF$33-QF41                                                                                     )&gt;(QF$33-QG$33),(QF$33-QF41                                                                                     )&lt;=0),"Join-"    &amp;QF40,""),"")
&amp;IFERROR(IF(AND((QF$33-QF41-INDEX(Sheep!$V$358:$V$365,QF40,1))&gt;(QF$33-QG$33),(QF$33-QF41-INDEX(Sheep!$V$358:$V$365,QF40,1))&lt;=0),"Scan-"  &amp;QF40,""),"")
&amp;IFERROR(IF(AND((QF$33-QF41-150                                                                            )&gt;(QF$33-QG$33),(QF$33-QF41-150                                                                             )&lt;=0),"Birth-" &amp;QF40,""),"")
&amp;IFERROR(IF(AND((QF$33-QF41-150-Sheep!$R$351                                           )&gt;(QF$33-QG$33),(QF$33-QF41-150-Sheep!$R$351                                            )&lt;=0),"Wean-"&amp;QF40,""),"")
&amp;IFERROR(IF(AND((QF$33-QF41-150-Sheep!$R$352                                           )&gt;(QF$33-QG$33),(QF$33-QF41-150-Sheep!$R$352                                            )&lt;=0),"Alt1-"   &amp;QF40,""),"")
&amp;IFERROR(IF(AND((QF$33-QF41-150-Sheep!$R$353                                           )&gt;(QF$33-QG$33),(QF$33-QF41-150-Sheep!$R$353                                            )&lt;=0),"Alt2-"   &amp;QF40,""),"")</f>
        <v/>
      </c>
      <c r="QG42" s="274" t="str">
        <f xml:space="preserve">                    IF(AND((QG$33                                  -Sheep!$N$250                               )&gt;(QG$33-QH$33),(QG$33                                  -Sheep!$N$250                                )&lt;=0),"Born","")
&amp;                   IF(AND((QG$33-Sheep!$R$351-Sheep!$N$250                                )&gt;(QG$33-QH$33),(QG$33-Sheep!$R$351-Sheep!$N$250                                )&lt;=0),"WeanStd","")
&amp;                   IF(AND((QG$33-Sheep!$R$352-Sheep!$N$250                                )&gt;(QG$33-QH$33),(QG$33-Sheep!$R$352-Sheep!$N$250                                )&lt;=0),"WeanAlt1","")
&amp;                   IF(AND((QG$33-Sheep!$R$353-Sheep!$N$250                                )&gt;(QG$33-QH$33),(QG$33-Sheep!$R$353-Sheep!$N$250                                )&lt;=0),"WeanAlt2","")
&amp;IFERROR(IF(AND((QG$33-QG41                                                                                     )&gt;(QG$33-QH$33),(QG$33-QG41                                                                                     )&lt;=0),"Join-"    &amp;QG40,""),"")
&amp;IFERROR(IF(AND((QG$33-QG41-INDEX(Sheep!$V$358:$V$365,QG40,1))&gt;(QG$33-QH$33),(QG$33-QG41-INDEX(Sheep!$V$358:$V$365,QG40,1))&lt;=0),"Scan-"  &amp;QG40,""),"")
&amp;IFERROR(IF(AND((QG$33-QG41-150                                                                            )&gt;(QG$33-QH$33),(QG$33-QG41-150                                                                             )&lt;=0),"Birth-" &amp;QG40,""),"")
&amp;IFERROR(IF(AND((QG$33-QG41-150-Sheep!$R$351                                           )&gt;(QG$33-QH$33),(QG$33-QG41-150-Sheep!$R$351                                            )&lt;=0),"Wean-"&amp;QG40,""),"")
&amp;IFERROR(IF(AND((QG$33-QG41-150-Sheep!$R$352                                           )&gt;(QG$33-QH$33),(QG$33-QG41-150-Sheep!$R$352                                            )&lt;=0),"Alt1-"   &amp;QG40,""),"")
&amp;IFERROR(IF(AND((QG$33-QG41-150-Sheep!$R$353                                           )&gt;(QG$33-QH$33),(QG$33-QG41-150-Sheep!$R$353                                            )&lt;=0),"Alt2-"   &amp;QG40,""),"")</f>
        <v/>
      </c>
      <c r="QH42" s="274" t="str">
        <f xml:space="preserve">                    IF(AND((QH$33                                  -Sheep!$N$250                               )&gt;(QH$33-QI$33),(QH$33                                  -Sheep!$N$250                                )&lt;=0),"Born","")
&amp;                   IF(AND((QH$33-Sheep!$R$351-Sheep!$N$250                                )&gt;(QH$33-QI$33),(QH$33-Sheep!$R$351-Sheep!$N$250                                )&lt;=0),"WeanStd","")
&amp;                   IF(AND((QH$33-Sheep!$R$352-Sheep!$N$250                                )&gt;(QH$33-QI$33),(QH$33-Sheep!$R$352-Sheep!$N$250                                )&lt;=0),"WeanAlt1","")
&amp;                   IF(AND((QH$33-Sheep!$R$353-Sheep!$N$250                                )&gt;(QH$33-QI$33),(QH$33-Sheep!$R$353-Sheep!$N$250                                )&lt;=0),"WeanAlt2","")
&amp;IFERROR(IF(AND((QH$33-QH41                                                                                     )&gt;(QH$33-QI$33),(QH$33-QH41                                                                                     )&lt;=0),"Join-"    &amp;QH40,""),"")
&amp;IFERROR(IF(AND((QH$33-QH41-INDEX(Sheep!$V$358:$V$365,QH40,1))&gt;(QH$33-QI$33),(QH$33-QH41-INDEX(Sheep!$V$358:$V$365,QH40,1))&lt;=0),"Scan-"  &amp;QH40,""),"")
&amp;IFERROR(IF(AND((QH$33-QH41-150                                                                            )&gt;(QH$33-QI$33),(QH$33-QH41-150                                                                             )&lt;=0),"Birth-" &amp;QH40,""),"")
&amp;IFERROR(IF(AND((QH$33-QH41-150-Sheep!$R$351                                           )&gt;(QH$33-QI$33),(QH$33-QH41-150-Sheep!$R$351                                            )&lt;=0),"Wean-"&amp;QH40,""),"")
&amp;IFERROR(IF(AND((QH$33-QH41-150-Sheep!$R$352                                           )&gt;(QH$33-QI$33),(QH$33-QH41-150-Sheep!$R$352                                            )&lt;=0),"Alt1-"   &amp;QH40,""),"")
&amp;IFERROR(IF(AND((QH$33-QH41-150-Sheep!$R$353                                           )&gt;(QH$33-QI$33),(QH$33-QH41-150-Sheep!$R$353                                            )&lt;=0),"Alt2-"   &amp;QH40,""),"")</f>
        <v/>
      </c>
      <c r="QI42" s="274" t="str">
        <f xml:space="preserve">                    IF(AND((QI$33                                  -Sheep!$N$250                               )&gt;(QI$33-QJ$33),(QI$33                                  -Sheep!$N$250                                )&lt;=0),"Born","")
&amp;                   IF(AND((QI$33-Sheep!$R$351-Sheep!$N$250                                )&gt;(QI$33-QJ$33),(QI$33-Sheep!$R$351-Sheep!$N$250                                )&lt;=0),"WeanStd","")
&amp;                   IF(AND((QI$33-Sheep!$R$352-Sheep!$N$250                                )&gt;(QI$33-QJ$33),(QI$33-Sheep!$R$352-Sheep!$N$250                                )&lt;=0),"WeanAlt1","")
&amp;                   IF(AND((QI$33-Sheep!$R$353-Sheep!$N$250                                )&gt;(QI$33-QJ$33),(QI$33-Sheep!$R$353-Sheep!$N$250                                )&lt;=0),"WeanAlt2","")
&amp;IFERROR(IF(AND((QI$33-QI41                                                                                     )&gt;(QI$33-QJ$33),(QI$33-QI41                                                                                     )&lt;=0),"Join-"    &amp;QI40,""),"")
&amp;IFERROR(IF(AND((QI$33-QI41-INDEX(Sheep!$V$358:$V$365,QI40,1))&gt;(QI$33-QJ$33),(QI$33-QI41-INDEX(Sheep!$V$358:$V$365,QI40,1))&lt;=0),"Scan-"  &amp;QI40,""),"")
&amp;IFERROR(IF(AND((QI$33-QI41-150                                                                            )&gt;(QI$33-QJ$33),(QI$33-QI41-150                                                                             )&lt;=0),"Birth-" &amp;QI40,""),"")
&amp;IFERROR(IF(AND((QI$33-QI41-150-Sheep!$R$351                                           )&gt;(QI$33-QJ$33),(QI$33-QI41-150-Sheep!$R$351                                            )&lt;=0),"Wean-"&amp;QI40,""),"")
&amp;IFERROR(IF(AND((QI$33-QI41-150-Sheep!$R$352                                           )&gt;(QI$33-QJ$33),(QI$33-QI41-150-Sheep!$R$352                                            )&lt;=0),"Alt1-"   &amp;QI40,""),"")
&amp;IFERROR(IF(AND((QI$33-QI41-150-Sheep!$R$353                                           )&gt;(QI$33-QJ$33),(QI$33-QI41-150-Sheep!$R$353                                            )&lt;=0),"Alt2-"   &amp;QI40,""),"")</f>
        <v/>
      </c>
      <c r="QJ42" s="274" t="str">
        <f xml:space="preserve">                    IF(AND((QJ$33                                  -Sheep!$N$250                               )&gt;(QJ$33-QK$33),(QJ$33                                  -Sheep!$N$250                                )&lt;=0),"Born","")
&amp;                   IF(AND((QJ$33-Sheep!$R$351-Sheep!$N$250                                )&gt;(QJ$33-QK$33),(QJ$33-Sheep!$R$351-Sheep!$N$250                                )&lt;=0),"WeanStd","")
&amp;                   IF(AND((QJ$33-Sheep!$R$352-Sheep!$N$250                                )&gt;(QJ$33-QK$33),(QJ$33-Sheep!$R$352-Sheep!$N$250                                )&lt;=0),"WeanAlt1","")
&amp;                   IF(AND((QJ$33-Sheep!$R$353-Sheep!$N$250                                )&gt;(QJ$33-QK$33),(QJ$33-Sheep!$R$353-Sheep!$N$250                                )&lt;=0),"WeanAlt2","")
&amp;IFERROR(IF(AND((QJ$33-QJ41                                                                                     )&gt;(QJ$33-QK$33),(QJ$33-QJ41                                                                                     )&lt;=0),"Join-"    &amp;QJ40,""),"")
&amp;IFERROR(IF(AND((QJ$33-QJ41-INDEX(Sheep!$V$358:$V$365,QJ40,1))&gt;(QJ$33-QK$33),(QJ$33-QJ41-INDEX(Sheep!$V$358:$V$365,QJ40,1))&lt;=0),"Scan-"  &amp;QJ40,""),"")
&amp;IFERROR(IF(AND((QJ$33-QJ41-150                                                                            )&gt;(QJ$33-QK$33),(QJ$33-QJ41-150                                                                             )&lt;=0),"Birth-" &amp;QJ40,""),"")
&amp;IFERROR(IF(AND((QJ$33-QJ41-150-Sheep!$R$351                                           )&gt;(QJ$33-QK$33),(QJ$33-QJ41-150-Sheep!$R$351                                            )&lt;=0),"Wean-"&amp;QJ40,""),"")
&amp;IFERROR(IF(AND((QJ$33-QJ41-150-Sheep!$R$352                                           )&gt;(QJ$33-QK$33),(QJ$33-QJ41-150-Sheep!$R$352                                            )&lt;=0),"Alt1-"   &amp;QJ40,""),"")
&amp;IFERROR(IF(AND((QJ$33-QJ41-150-Sheep!$R$353                                           )&gt;(QJ$33-QK$33),(QJ$33-QJ41-150-Sheep!$R$353                                            )&lt;=0),"Alt2-"   &amp;QJ40,""),"")</f>
        <v/>
      </c>
      <c r="QK42" s="274" t="str">
        <f xml:space="preserve">                    IF(AND((QK$33                                  -Sheep!$N$250                               )&gt;(QK$33-QL$33),(QK$33                                  -Sheep!$N$250                                )&lt;=0),"Born","")
&amp;                   IF(AND((QK$33-Sheep!$R$351-Sheep!$N$250                                )&gt;(QK$33-QL$33),(QK$33-Sheep!$R$351-Sheep!$N$250                                )&lt;=0),"WeanStd","")
&amp;                   IF(AND((QK$33-Sheep!$R$352-Sheep!$N$250                                )&gt;(QK$33-QL$33),(QK$33-Sheep!$R$352-Sheep!$N$250                                )&lt;=0),"WeanAlt1","")
&amp;                   IF(AND((QK$33-Sheep!$R$353-Sheep!$N$250                                )&gt;(QK$33-QL$33),(QK$33-Sheep!$R$353-Sheep!$N$250                                )&lt;=0),"WeanAlt2","")
&amp;IFERROR(IF(AND((QK$33-QK41                                                                                     )&gt;(QK$33-QL$33),(QK$33-QK41                                                                                     )&lt;=0),"Join-"    &amp;QK40,""),"")
&amp;IFERROR(IF(AND((QK$33-QK41-INDEX(Sheep!$V$358:$V$365,QK40,1))&gt;(QK$33-QL$33),(QK$33-QK41-INDEX(Sheep!$V$358:$V$365,QK40,1))&lt;=0),"Scan-"  &amp;QK40,""),"")
&amp;IFERROR(IF(AND((QK$33-QK41-150                                                                            )&gt;(QK$33-QL$33),(QK$33-QK41-150                                                                             )&lt;=0),"Birth-" &amp;QK40,""),"")
&amp;IFERROR(IF(AND((QK$33-QK41-150-Sheep!$R$351                                           )&gt;(QK$33-QL$33),(QK$33-QK41-150-Sheep!$R$351                                            )&lt;=0),"Wean-"&amp;QK40,""),"")
&amp;IFERROR(IF(AND((QK$33-QK41-150-Sheep!$R$352                                           )&gt;(QK$33-QL$33),(QK$33-QK41-150-Sheep!$R$352                                            )&lt;=0),"Alt1-"   &amp;QK40,""),"")
&amp;IFERROR(IF(AND((QK$33-QK41-150-Sheep!$R$353                                           )&gt;(QK$33-QL$33),(QK$33-QK41-150-Sheep!$R$353                                            )&lt;=0),"Alt2-"   &amp;QK40,""),"")</f>
        <v/>
      </c>
      <c r="QL42" s="274" t="str">
        <f xml:space="preserve">                    IF(AND((QL$33                                  -Sheep!$N$250                               )&gt;(QL$33-QM$33),(QL$33                                  -Sheep!$N$250                                )&lt;=0),"Born","")
&amp;                   IF(AND((QL$33-Sheep!$R$351-Sheep!$N$250                                )&gt;(QL$33-QM$33),(QL$33-Sheep!$R$351-Sheep!$N$250                                )&lt;=0),"WeanStd","")
&amp;                   IF(AND((QL$33-Sheep!$R$352-Sheep!$N$250                                )&gt;(QL$33-QM$33),(QL$33-Sheep!$R$352-Sheep!$N$250                                )&lt;=0),"WeanAlt1","")
&amp;                   IF(AND((QL$33-Sheep!$R$353-Sheep!$N$250                                )&gt;(QL$33-QM$33),(QL$33-Sheep!$R$353-Sheep!$N$250                                )&lt;=0),"WeanAlt2","")
&amp;IFERROR(IF(AND((QL$33-QL41                                                                                     )&gt;(QL$33-QM$33),(QL$33-QL41                                                                                     )&lt;=0),"Join-"    &amp;QL40,""),"")
&amp;IFERROR(IF(AND((QL$33-QL41-INDEX(Sheep!$V$358:$V$365,QL40,1))&gt;(QL$33-QM$33),(QL$33-QL41-INDEX(Sheep!$V$358:$V$365,QL40,1))&lt;=0),"Scan-"  &amp;QL40,""),"")
&amp;IFERROR(IF(AND((QL$33-QL41-150                                                                            )&gt;(QL$33-QM$33),(QL$33-QL41-150                                                                             )&lt;=0),"Birth-" &amp;QL40,""),"")
&amp;IFERROR(IF(AND((QL$33-QL41-150-Sheep!$R$351                                           )&gt;(QL$33-QM$33),(QL$33-QL41-150-Sheep!$R$351                                            )&lt;=0),"Wean-"&amp;QL40,""),"")
&amp;IFERROR(IF(AND((QL$33-QL41-150-Sheep!$R$352                                           )&gt;(QL$33-QM$33),(QL$33-QL41-150-Sheep!$R$352                                            )&lt;=0),"Alt1-"   &amp;QL40,""),"")
&amp;IFERROR(IF(AND((QL$33-QL41-150-Sheep!$R$353                                           )&gt;(QL$33-QM$33),(QL$33-QL41-150-Sheep!$R$353                                            )&lt;=0),"Alt2-"   &amp;QL40,""),"")</f>
        <v/>
      </c>
      <c r="QM42" s="274" t="str">
        <f xml:space="preserve">                    IF(AND((QM$33                                  -Sheep!$N$250                               )&gt;(QM$33-QN$33),(QM$33                                  -Sheep!$N$250                                )&lt;=0),"Born","")
&amp;                   IF(AND((QM$33-Sheep!$R$351-Sheep!$N$250                                )&gt;(QM$33-QN$33),(QM$33-Sheep!$R$351-Sheep!$N$250                                )&lt;=0),"WeanStd","")
&amp;                   IF(AND((QM$33-Sheep!$R$352-Sheep!$N$250                                )&gt;(QM$33-QN$33),(QM$33-Sheep!$R$352-Sheep!$N$250                                )&lt;=0),"WeanAlt1","")
&amp;                   IF(AND((QM$33-Sheep!$R$353-Sheep!$N$250                                )&gt;(QM$33-QN$33),(QM$33-Sheep!$R$353-Sheep!$N$250                                )&lt;=0),"WeanAlt2","")
&amp;IFERROR(IF(AND((QM$33-QM41                                                                                     )&gt;(QM$33-QN$33),(QM$33-QM41                                                                                     )&lt;=0),"Join-"    &amp;QM40,""),"")
&amp;IFERROR(IF(AND((QM$33-QM41-INDEX(Sheep!$V$358:$V$365,QM40,1))&gt;(QM$33-QN$33),(QM$33-QM41-INDEX(Sheep!$V$358:$V$365,QM40,1))&lt;=0),"Scan-"  &amp;QM40,""),"")
&amp;IFERROR(IF(AND((QM$33-QM41-150                                                                            )&gt;(QM$33-QN$33),(QM$33-QM41-150                                                                             )&lt;=0),"Birth-" &amp;QM40,""),"")
&amp;IFERROR(IF(AND((QM$33-QM41-150-Sheep!$R$351                                           )&gt;(QM$33-QN$33),(QM$33-QM41-150-Sheep!$R$351                                            )&lt;=0),"Wean-"&amp;QM40,""),"")
&amp;IFERROR(IF(AND((QM$33-QM41-150-Sheep!$R$352                                           )&gt;(QM$33-QN$33),(QM$33-QM41-150-Sheep!$R$352                                            )&lt;=0),"Alt1-"   &amp;QM40,""),"")
&amp;IFERROR(IF(AND((QM$33-QM41-150-Sheep!$R$353                                           )&gt;(QM$33-QN$33),(QM$33-QM41-150-Sheep!$R$353                                            )&lt;=0),"Alt2-"   &amp;QM40,""),"")</f>
        <v/>
      </c>
      <c r="QN42" s="274" t="str">
        <f xml:space="preserve">                    IF(AND((QN$33                                  -Sheep!$N$250                               )&gt;(QN$33-QO$33),(QN$33                                  -Sheep!$N$250                                )&lt;=0),"Born","")
&amp;                   IF(AND((QN$33-Sheep!$R$351-Sheep!$N$250                                )&gt;(QN$33-QO$33),(QN$33-Sheep!$R$351-Sheep!$N$250                                )&lt;=0),"WeanStd","")
&amp;                   IF(AND((QN$33-Sheep!$R$352-Sheep!$N$250                                )&gt;(QN$33-QO$33),(QN$33-Sheep!$R$352-Sheep!$N$250                                )&lt;=0),"WeanAlt1","")
&amp;                   IF(AND((QN$33-Sheep!$R$353-Sheep!$N$250                                )&gt;(QN$33-QO$33),(QN$33-Sheep!$R$353-Sheep!$N$250                                )&lt;=0),"WeanAlt2","")
&amp;IFERROR(IF(AND((QN$33-QN41                                                                                     )&gt;(QN$33-QO$33),(QN$33-QN41                                                                                     )&lt;=0),"Join-"    &amp;QN40,""),"")
&amp;IFERROR(IF(AND((QN$33-QN41-INDEX(Sheep!$V$358:$V$365,QN40,1))&gt;(QN$33-QO$33),(QN$33-QN41-INDEX(Sheep!$V$358:$V$365,QN40,1))&lt;=0),"Scan-"  &amp;QN40,""),"")
&amp;IFERROR(IF(AND((QN$33-QN41-150                                                                            )&gt;(QN$33-QO$33),(QN$33-QN41-150                                                                             )&lt;=0),"Birth-" &amp;QN40,""),"")
&amp;IFERROR(IF(AND((QN$33-QN41-150-Sheep!$R$351                                           )&gt;(QN$33-QO$33),(QN$33-QN41-150-Sheep!$R$351                                            )&lt;=0),"Wean-"&amp;QN40,""),"")
&amp;IFERROR(IF(AND((QN$33-QN41-150-Sheep!$R$352                                           )&gt;(QN$33-QO$33),(QN$33-QN41-150-Sheep!$R$352                                            )&lt;=0),"Alt1-"   &amp;QN40,""),"")
&amp;IFERROR(IF(AND((QN$33-QN41-150-Sheep!$R$353                                           )&gt;(QN$33-QO$33),(QN$33-QN41-150-Sheep!$R$353                                            )&lt;=0),"Alt2-"   &amp;QN40,""),"")</f>
        <v>Birth-8</v>
      </c>
      <c r="QO42" s="274" t="str">
        <f xml:space="preserve">                    IF(AND((QO$33                                  -Sheep!$N$250                               )&gt;(QO$33-QP$33),(QO$33                                  -Sheep!$N$250                                )&lt;=0),"Born","")
&amp;                   IF(AND((QO$33-Sheep!$R$351-Sheep!$N$250                                )&gt;(QO$33-QP$33),(QO$33-Sheep!$R$351-Sheep!$N$250                                )&lt;=0),"WeanStd","")
&amp;                   IF(AND((QO$33-Sheep!$R$352-Sheep!$N$250                                )&gt;(QO$33-QP$33),(QO$33-Sheep!$R$352-Sheep!$N$250                                )&lt;=0),"WeanAlt1","")
&amp;                   IF(AND((QO$33-Sheep!$R$353-Sheep!$N$250                                )&gt;(QO$33-QP$33),(QO$33-Sheep!$R$353-Sheep!$N$250                                )&lt;=0),"WeanAlt2","")
&amp;IFERROR(IF(AND((QO$33-QO41                                                                                     )&gt;(QO$33-QP$33),(QO$33-QO41                                                                                     )&lt;=0),"Join-"    &amp;QO40,""),"")
&amp;IFERROR(IF(AND((QO$33-QO41-INDEX(Sheep!$V$358:$V$365,QO40,1))&gt;(QO$33-QP$33),(QO$33-QO41-INDEX(Sheep!$V$358:$V$365,QO40,1))&lt;=0),"Scan-"  &amp;QO40,""),"")
&amp;IFERROR(IF(AND((QO$33-QO41-150                                                                            )&gt;(QO$33-QP$33),(QO$33-QO41-150                                                                             )&lt;=0),"Birth-" &amp;QO40,""),"")
&amp;IFERROR(IF(AND((QO$33-QO41-150-Sheep!$R$351                                           )&gt;(QO$33-QP$33),(QO$33-QO41-150-Sheep!$R$351                                            )&lt;=0),"Wean-"&amp;QO40,""),"")
&amp;IFERROR(IF(AND((QO$33-QO41-150-Sheep!$R$352                                           )&gt;(QO$33-QP$33),(QO$33-QO41-150-Sheep!$R$352                                            )&lt;=0),"Alt1-"   &amp;QO40,""),"")
&amp;IFERROR(IF(AND((QO$33-QO41-150-Sheep!$R$353                                           )&gt;(QO$33-QP$33),(QO$33-QO41-150-Sheep!$R$353                                            )&lt;=0),"Alt2-"   &amp;QO40,""),"")</f>
        <v/>
      </c>
      <c r="QP42" s="274" t="str">
        <f xml:space="preserve">                    IF(AND((QP$33                                  -Sheep!$N$250                               )&gt;(QP$33-QQ$33),(QP$33                                  -Sheep!$N$250                                )&lt;=0),"Born","")
&amp;                   IF(AND((QP$33-Sheep!$R$351-Sheep!$N$250                                )&gt;(QP$33-QQ$33),(QP$33-Sheep!$R$351-Sheep!$N$250                                )&lt;=0),"WeanStd","")
&amp;                   IF(AND((QP$33-Sheep!$R$352-Sheep!$N$250                                )&gt;(QP$33-QQ$33),(QP$33-Sheep!$R$352-Sheep!$N$250                                )&lt;=0),"WeanAlt1","")
&amp;                   IF(AND((QP$33-Sheep!$R$353-Sheep!$N$250                                )&gt;(QP$33-QQ$33),(QP$33-Sheep!$R$353-Sheep!$N$250                                )&lt;=0),"WeanAlt2","")
&amp;IFERROR(IF(AND((QP$33-QP41                                                                                     )&gt;(QP$33-QQ$33),(QP$33-QP41                                                                                     )&lt;=0),"Join-"    &amp;QP40,""),"")
&amp;IFERROR(IF(AND((QP$33-QP41-INDEX(Sheep!$V$358:$V$365,QP40,1))&gt;(QP$33-QQ$33),(QP$33-QP41-INDEX(Sheep!$V$358:$V$365,QP40,1))&lt;=0),"Scan-"  &amp;QP40,""),"")
&amp;IFERROR(IF(AND((QP$33-QP41-150                                                                            )&gt;(QP$33-QQ$33),(QP$33-QP41-150                                                                             )&lt;=0),"Birth-" &amp;QP40,""),"")
&amp;IFERROR(IF(AND((QP$33-QP41-150-Sheep!$R$351                                           )&gt;(QP$33-QQ$33),(QP$33-QP41-150-Sheep!$R$351                                            )&lt;=0),"Wean-"&amp;QP40,""),"")
&amp;IFERROR(IF(AND((QP$33-QP41-150-Sheep!$R$352                                           )&gt;(QP$33-QQ$33),(QP$33-QP41-150-Sheep!$R$352                                            )&lt;=0),"Alt1-"   &amp;QP40,""),"")
&amp;IFERROR(IF(AND((QP$33-QP41-150-Sheep!$R$353                                           )&gt;(QP$33-QQ$33),(QP$33-QP41-150-Sheep!$R$353                                            )&lt;=0),"Alt2-"   &amp;QP40,""),"")</f>
        <v/>
      </c>
      <c r="QQ42" s="274" t="str">
        <f xml:space="preserve">                    IF(AND((QQ$33                                  -Sheep!$N$250                               )&gt;(QQ$33-QR$33),(QQ$33                                  -Sheep!$N$250                                )&lt;=0),"Born","")
&amp;                   IF(AND((QQ$33-Sheep!$R$351-Sheep!$N$250                                )&gt;(QQ$33-QR$33),(QQ$33-Sheep!$R$351-Sheep!$N$250                                )&lt;=0),"WeanStd","")
&amp;                   IF(AND((QQ$33-Sheep!$R$352-Sheep!$N$250                                )&gt;(QQ$33-QR$33),(QQ$33-Sheep!$R$352-Sheep!$N$250                                )&lt;=0),"WeanAlt1","")
&amp;                   IF(AND((QQ$33-Sheep!$R$353-Sheep!$N$250                                )&gt;(QQ$33-QR$33),(QQ$33-Sheep!$R$353-Sheep!$N$250                                )&lt;=0),"WeanAlt2","")
&amp;IFERROR(IF(AND((QQ$33-QQ41                                                                                     )&gt;(QQ$33-QR$33),(QQ$33-QQ41                                                                                     )&lt;=0),"Join-"    &amp;QQ40,""),"")
&amp;IFERROR(IF(AND((QQ$33-QQ41-INDEX(Sheep!$V$358:$V$365,QQ40,1))&gt;(QQ$33-QR$33),(QQ$33-QQ41-INDEX(Sheep!$V$358:$V$365,QQ40,1))&lt;=0),"Scan-"  &amp;QQ40,""),"")
&amp;IFERROR(IF(AND((QQ$33-QQ41-150                                                                            )&gt;(QQ$33-QR$33),(QQ$33-QQ41-150                                                                             )&lt;=0),"Birth-" &amp;QQ40,""),"")
&amp;IFERROR(IF(AND((QQ$33-QQ41-150-Sheep!$R$351                                           )&gt;(QQ$33-QR$33),(QQ$33-QQ41-150-Sheep!$R$351                                            )&lt;=0),"Wean-"&amp;QQ40,""),"")
&amp;IFERROR(IF(AND((QQ$33-QQ41-150-Sheep!$R$352                                           )&gt;(QQ$33-QR$33),(QQ$33-QQ41-150-Sheep!$R$352                                            )&lt;=0),"Alt1-"   &amp;QQ40,""),"")
&amp;IFERROR(IF(AND((QQ$33-QQ41-150-Sheep!$R$353                                           )&gt;(QQ$33-QR$33),(QQ$33-QQ41-150-Sheep!$R$353                                            )&lt;=0),"Alt2-"   &amp;QQ40,""),"")</f>
        <v/>
      </c>
      <c r="QR42" s="274" t="str">
        <f xml:space="preserve">                    IF(AND((QR$33                                  -Sheep!$N$250                               )&gt;(QR$33-QS$33),(QR$33                                  -Sheep!$N$250                                )&lt;=0),"Born","")
&amp;                   IF(AND((QR$33-Sheep!$R$351-Sheep!$N$250                                )&gt;(QR$33-QS$33),(QR$33-Sheep!$R$351-Sheep!$N$250                                )&lt;=0),"WeanStd","")
&amp;                   IF(AND((QR$33-Sheep!$R$352-Sheep!$N$250                                )&gt;(QR$33-QS$33),(QR$33-Sheep!$R$352-Sheep!$N$250                                )&lt;=0),"WeanAlt1","")
&amp;                   IF(AND((QR$33-Sheep!$R$353-Sheep!$N$250                                )&gt;(QR$33-QS$33),(QR$33-Sheep!$R$353-Sheep!$N$250                                )&lt;=0),"WeanAlt2","")
&amp;IFERROR(IF(AND((QR$33-QR41                                                                                     )&gt;(QR$33-QS$33),(QR$33-QR41                                                                                     )&lt;=0),"Join-"    &amp;QR40,""),"")
&amp;IFERROR(IF(AND((QR$33-QR41-INDEX(Sheep!$V$358:$V$365,QR40,1))&gt;(QR$33-QS$33),(QR$33-QR41-INDEX(Sheep!$V$358:$V$365,QR40,1))&lt;=0),"Scan-"  &amp;QR40,""),"")
&amp;IFERROR(IF(AND((QR$33-QR41-150                                                                            )&gt;(QR$33-QS$33),(QR$33-QR41-150                                                                             )&lt;=0),"Birth-" &amp;QR40,""),"")
&amp;IFERROR(IF(AND((QR$33-QR41-150-Sheep!$R$351                                           )&gt;(QR$33-QS$33),(QR$33-QR41-150-Sheep!$R$351                                            )&lt;=0),"Wean-"&amp;QR40,""),"")
&amp;IFERROR(IF(AND((QR$33-QR41-150-Sheep!$R$352                                           )&gt;(QR$33-QS$33),(QR$33-QR41-150-Sheep!$R$352                                            )&lt;=0),"Alt1-"   &amp;QR40,""),"")
&amp;IFERROR(IF(AND((QR$33-QR41-150-Sheep!$R$353                                           )&gt;(QR$33-QS$33),(QR$33-QR41-150-Sheep!$R$353                                            )&lt;=0),"Alt2-"   &amp;QR40,""),"")</f>
        <v/>
      </c>
      <c r="QS42" s="274" t="str">
        <f xml:space="preserve">                    IF(AND((QS$33                                  -Sheep!$N$250                               )&gt;(QS$33-QT$33),(QS$33                                  -Sheep!$N$250                                )&lt;=0),"Born","")
&amp;                   IF(AND((QS$33-Sheep!$R$351-Sheep!$N$250                                )&gt;(QS$33-QT$33),(QS$33-Sheep!$R$351-Sheep!$N$250                                )&lt;=0),"WeanStd","")
&amp;                   IF(AND((QS$33-Sheep!$R$352-Sheep!$N$250                                )&gt;(QS$33-QT$33),(QS$33-Sheep!$R$352-Sheep!$N$250                                )&lt;=0),"WeanAlt1","")
&amp;                   IF(AND((QS$33-Sheep!$R$353-Sheep!$N$250                                )&gt;(QS$33-QT$33),(QS$33-Sheep!$R$353-Sheep!$N$250                                )&lt;=0),"WeanAlt2","")
&amp;IFERROR(IF(AND((QS$33-QS41                                                                                     )&gt;(QS$33-QT$33),(QS$33-QS41                                                                                     )&lt;=0),"Join-"    &amp;QS40,""),"")
&amp;IFERROR(IF(AND((QS$33-QS41-INDEX(Sheep!$V$358:$V$365,QS40,1))&gt;(QS$33-QT$33),(QS$33-QS41-INDEX(Sheep!$V$358:$V$365,QS40,1))&lt;=0),"Scan-"  &amp;QS40,""),"")
&amp;IFERROR(IF(AND((QS$33-QS41-150                                                                            )&gt;(QS$33-QT$33),(QS$33-QS41-150                                                                             )&lt;=0),"Birth-" &amp;QS40,""),"")
&amp;IFERROR(IF(AND((QS$33-QS41-150-Sheep!$R$351                                           )&gt;(QS$33-QT$33),(QS$33-QS41-150-Sheep!$R$351                                            )&lt;=0),"Wean-"&amp;QS40,""),"")
&amp;IFERROR(IF(AND((QS$33-QS41-150-Sheep!$R$352                                           )&gt;(QS$33-QT$33),(QS$33-QS41-150-Sheep!$R$352                                            )&lt;=0),"Alt1-"   &amp;QS40,""),"")
&amp;IFERROR(IF(AND((QS$33-QS41-150-Sheep!$R$353                                           )&gt;(QS$33-QT$33),(QS$33-QS41-150-Sheep!$R$353                                            )&lt;=0),"Alt2-"   &amp;QS40,""),"")</f>
        <v/>
      </c>
      <c r="QT42" s="274" t="str">
        <f xml:space="preserve">                    IF(AND((QT$33                                  -Sheep!$N$250                               )&gt;(QT$33-QU$33),(QT$33                                  -Sheep!$N$250                                )&lt;=0),"Born","")
&amp;                   IF(AND((QT$33-Sheep!$R$351-Sheep!$N$250                                )&gt;(QT$33-QU$33),(QT$33-Sheep!$R$351-Sheep!$N$250                                )&lt;=0),"WeanStd","")
&amp;                   IF(AND((QT$33-Sheep!$R$352-Sheep!$N$250                                )&gt;(QT$33-QU$33),(QT$33-Sheep!$R$352-Sheep!$N$250                                )&lt;=0),"WeanAlt1","")
&amp;                   IF(AND((QT$33-Sheep!$R$353-Sheep!$N$250                                )&gt;(QT$33-QU$33),(QT$33-Sheep!$R$353-Sheep!$N$250                                )&lt;=0),"WeanAlt2","")
&amp;IFERROR(IF(AND((QT$33-QT41                                                                                     )&gt;(QT$33-QU$33),(QT$33-QT41                                                                                     )&lt;=0),"Join-"    &amp;QT40,""),"")
&amp;IFERROR(IF(AND((QT$33-QT41-INDEX(Sheep!$V$358:$V$365,QT40,1))&gt;(QT$33-QU$33),(QT$33-QT41-INDEX(Sheep!$V$358:$V$365,QT40,1))&lt;=0),"Scan-"  &amp;QT40,""),"")
&amp;IFERROR(IF(AND((QT$33-QT41-150                                                                            )&gt;(QT$33-QU$33),(QT$33-QT41-150                                                                             )&lt;=0),"Birth-" &amp;QT40,""),"")
&amp;IFERROR(IF(AND((QT$33-QT41-150-Sheep!$R$351                                           )&gt;(QT$33-QU$33),(QT$33-QT41-150-Sheep!$R$351                                            )&lt;=0),"Wean-"&amp;QT40,""),"")
&amp;IFERROR(IF(AND((QT$33-QT41-150-Sheep!$R$352                                           )&gt;(QT$33-QU$33),(QT$33-QT41-150-Sheep!$R$352                                            )&lt;=0),"Alt1-"   &amp;QT40,""),"")
&amp;IFERROR(IF(AND((QT$33-QT41-150-Sheep!$R$353                                           )&gt;(QT$33-QU$33),(QT$33-QT41-150-Sheep!$R$353                                            )&lt;=0),"Alt2-"   &amp;QT40,""),"")</f>
        <v/>
      </c>
      <c r="QU42" s="274" t="str">
        <f xml:space="preserve">                    IF(AND((QU$33                                  -Sheep!$N$250                               )&gt;(QU$33-QV$33),(QU$33                                  -Sheep!$N$250                                )&lt;=0),"Born","")
&amp;                   IF(AND((QU$33-Sheep!$R$351-Sheep!$N$250                                )&gt;(QU$33-QV$33),(QU$33-Sheep!$R$351-Sheep!$N$250                                )&lt;=0),"WeanStd","")
&amp;                   IF(AND((QU$33-Sheep!$R$352-Sheep!$N$250                                )&gt;(QU$33-QV$33),(QU$33-Sheep!$R$352-Sheep!$N$250                                )&lt;=0),"WeanAlt1","")
&amp;                   IF(AND((QU$33-Sheep!$R$353-Sheep!$N$250                                )&gt;(QU$33-QV$33),(QU$33-Sheep!$R$353-Sheep!$N$250                                )&lt;=0),"WeanAlt2","")
&amp;IFERROR(IF(AND((QU$33-QU41                                                                                     )&gt;(QU$33-QV$33),(QU$33-QU41                                                                                     )&lt;=0),"Join-"    &amp;QU40,""),"")
&amp;IFERROR(IF(AND((QU$33-QU41-INDEX(Sheep!$V$358:$V$365,QU40,1))&gt;(QU$33-QV$33),(QU$33-QU41-INDEX(Sheep!$V$358:$V$365,QU40,1))&lt;=0),"Scan-"  &amp;QU40,""),"")
&amp;IFERROR(IF(AND((QU$33-QU41-150                                                                            )&gt;(QU$33-QV$33),(QU$33-QU41-150                                                                             )&lt;=0),"Birth-" &amp;QU40,""),"")
&amp;IFERROR(IF(AND((QU$33-QU41-150-Sheep!$R$351                                           )&gt;(QU$33-QV$33),(QU$33-QU41-150-Sheep!$R$351                                            )&lt;=0),"Wean-"&amp;QU40,""),"")
&amp;IFERROR(IF(AND((QU$33-QU41-150-Sheep!$R$352                                           )&gt;(QU$33-QV$33),(QU$33-QU41-150-Sheep!$R$352                                            )&lt;=0),"Alt1-"   &amp;QU40,""),"")
&amp;IFERROR(IF(AND((QU$33-QU41-150-Sheep!$R$353                                           )&gt;(QU$33-QV$33),(QU$33-QU41-150-Sheep!$R$353                                            )&lt;=0),"Alt2-"   &amp;QU40,""),"")</f>
        <v/>
      </c>
      <c r="QV42" s="274" t="str">
        <f xml:space="preserve">                    IF(AND((QV$33                                  -Sheep!$N$250                               )&gt;(QV$33-QW$33),(QV$33                                  -Sheep!$N$250                                )&lt;=0),"Born","")
&amp;                   IF(AND((QV$33-Sheep!$R$351-Sheep!$N$250                                )&gt;(QV$33-QW$33),(QV$33-Sheep!$R$351-Sheep!$N$250                                )&lt;=0),"WeanStd","")
&amp;                   IF(AND((QV$33-Sheep!$R$352-Sheep!$N$250                                )&gt;(QV$33-QW$33),(QV$33-Sheep!$R$352-Sheep!$N$250                                )&lt;=0),"WeanAlt1","")
&amp;                   IF(AND((QV$33-Sheep!$R$353-Sheep!$N$250                                )&gt;(QV$33-QW$33),(QV$33-Sheep!$R$353-Sheep!$N$250                                )&lt;=0),"WeanAlt2","")
&amp;IFERROR(IF(AND((QV$33-QV41                                                                                     )&gt;(QV$33-QW$33),(QV$33-QV41                                                                                     )&lt;=0),"Join-"    &amp;QV40,""),"")
&amp;IFERROR(IF(AND((QV$33-QV41-INDEX(Sheep!$V$358:$V$365,QV40,1))&gt;(QV$33-QW$33),(QV$33-QV41-INDEX(Sheep!$V$358:$V$365,QV40,1))&lt;=0),"Scan-"  &amp;QV40,""),"")
&amp;IFERROR(IF(AND((QV$33-QV41-150                                                                            )&gt;(QV$33-QW$33),(QV$33-QV41-150                                                                             )&lt;=0),"Birth-" &amp;QV40,""),"")
&amp;IFERROR(IF(AND((QV$33-QV41-150-Sheep!$R$351                                           )&gt;(QV$33-QW$33),(QV$33-QV41-150-Sheep!$R$351                                            )&lt;=0),"Wean-"&amp;QV40,""),"")
&amp;IFERROR(IF(AND((QV$33-QV41-150-Sheep!$R$352                                           )&gt;(QV$33-QW$33),(QV$33-QV41-150-Sheep!$R$352                                            )&lt;=0),"Alt1-"   &amp;QV40,""),"")
&amp;IFERROR(IF(AND((QV$33-QV41-150-Sheep!$R$353                                           )&gt;(QV$33-QW$33),(QV$33-QV41-150-Sheep!$R$353                                            )&lt;=0),"Alt2-"   &amp;QV40,""),"")</f>
        <v/>
      </c>
      <c r="QW42" s="274" t="str">
        <f xml:space="preserve">                    IF(AND((QW$33                                  -Sheep!$N$250                               )&gt;(QW$33-QX$33),(QW$33                                  -Sheep!$N$250                                )&lt;=0),"Born","")
&amp;                   IF(AND((QW$33-Sheep!$R$351-Sheep!$N$250                                )&gt;(QW$33-QX$33),(QW$33-Sheep!$R$351-Sheep!$N$250                                )&lt;=0),"WeanStd","")
&amp;                   IF(AND((QW$33-Sheep!$R$352-Sheep!$N$250                                )&gt;(QW$33-QX$33),(QW$33-Sheep!$R$352-Sheep!$N$250                                )&lt;=0),"WeanAlt1","")
&amp;                   IF(AND((QW$33-Sheep!$R$353-Sheep!$N$250                                )&gt;(QW$33-QX$33),(QW$33-Sheep!$R$353-Sheep!$N$250                                )&lt;=0),"WeanAlt2","")
&amp;IFERROR(IF(AND((QW$33-QW41                                                                                     )&gt;(QW$33-QX$33),(QW$33-QW41                                                                                     )&lt;=0),"Join-"    &amp;QW40,""),"")
&amp;IFERROR(IF(AND((QW$33-QW41-INDEX(Sheep!$V$358:$V$365,QW40,1))&gt;(QW$33-QX$33),(QW$33-QW41-INDEX(Sheep!$V$358:$V$365,QW40,1))&lt;=0),"Scan-"  &amp;QW40,""),"")
&amp;IFERROR(IF(AND((QW$33-QW41-150                                                                            )&gt;(QW$33-QX$33),(QW$33-QW41-150                                                                             )&lt;=0),"Birth-" &amp;QW40,""),"")
&amp;IFERROR(IF(AND((QW$33-QW41-150-Sheep!$R$351                                           )&gt;(QW$33-QX$33),(QW$33-QW41-150-Sheep!$R$351                                            )&lt;=0),"Wean-"&amp;QW40,""),"")
&amp;IFERROR(IF(AND((QW$33-QW41-150-Sheep!$R$352                                           )&gt;(QW$33-QX$33),(QW$33-QW41-150-Sheep!$R$352                                            )&lt;=0),"Alt1-"   &amp;QW40,""),"")
&amp;IFERROR(IF(AND((QW$33-QW41-150-Sheep!$R$353                                           )&gt;(QW$33-QX$33),(QW$33-QW41-150-Sheep!$R$353                                            )&lt;=0),"Alt2-"   &amp;QW40,""),"")</f>
        <v/>
      </c>
      <c r="QX42" s="274" t="str">
        <f xml:space="preserve">                    IF(AND((QX$33                                  -Sheep!$N$250                               )&gt;(QX$33-QY$33),(QX$33                                  -Sheep!$N$250                                )&lt;=0),"Born","")
&amp;                   IF(AND((QX$33-Sheep!$R$351-Sheep!$N$250                                )&gt;(QX$33-QY$33),(QX$33-Sheep!$R$351-Sheep!$N$250                                )&lt;=0),"WeanStd","")
&amp;                   IF(AND((QX$33-Sheep!$R$352-Sheep!$N$250                                )&gt;(QX$33-QY$33),(QX$33-Sheep!$R$352-Sheep!$N$250                                )&lt;=0),"WeanAlt1","")
&amp;                   IF(AND((QX$33-Sheep!$R$353-Sheep!$N$250                                )&gt;(QX$33-QY$33),(QX$33-Sheep!$R$353-Sheep!$N$250                                )&lt;=0),"WeanAlt2","")
&amp;IFERROR(IF(AND((QX$33-QX41                                                                                     )&gt;(QX$33-QY$33),(QX$33-QX41                                                                                     )&lt;=0),"Join-"    &amp;QX40,""),"")
&amp;IFERROR(IF(AND((QX$33-QX41-INDEX(Sheep!$V$358:$V$365,QX40,1))&gt;(QX$33-QY$33),(QX$33-QX41-INDEX(Sheep!$V$358:$V$365,QX40,1))&lt;=0),"Scan-"  &amp;QX40,""),"")
&amp;IFERROR(IF(AND((QX$33-QX41-150                                                                            )&gt;(QX$33-QY$33),(QX$33-QX41-150                                                                             )&lt;=0),"Birth-" &amp;QX40,""),"")
&amp;IFERROR(IF(AND((QX$33-QX41-150-Sheep!$R$351                                           )&gt;(QX$33-QY$33),(QX$33-QX41-150-Sheep!$R$351                                            )&lt;=0),"Wean-"&amp;QX40,""),"")
&amp;IFERROR(IF(AND((QX$33-QX41-150-Sheep!$R$352                                           )&gt;(QX$33-QY$33),(QX$33-QX41-150-Sheep!$R$352                                            )&lt;=0),"Alt1-"   &amp;QX40,""),"")
&amp;IFERROR(IF(AND((QX$33-QX41-150-Sheep!$R$353                                           )&gt;(QX$33-QY$33),(QX$33-QX41-150-Sheep!$R$353                                            )&lt;=0),"Alt2-"   &amp;QX40,""),"")</f>
        <v/>
      </c>
      <c r="QY42" s="274" t="str">
        <f xml:space="preserve">                    IF(AND((QY$33                                  -Sheep!$N$250                               )&gt;(QY$33-QZ$33),(QY$33                                  -Sheep!$N$250                                )&lt;=0),"Born","")
&amp;                   IF(AND((QY$33-Sheep!$R$351-Sheep!$N$250                                )&gt;(QY$33-QZ$33),(QY$33-Sheep!$R$351-Sheep!$N$250                                )&lt;=0),"WeanStd","")
&amp;                   IF(AND((QY$33-Sheep!$R$352-Sheep!$N$250                                )&gt;(QY$33-QZ$33),(QY$33-Sheep!$R$352-Sheep!$N$250                                )&lt;=0),"WeanAlt1","")
&amp;                   IF(AND((QY$33-Sheep!$R$353-Sheep!$N$250                                )&gt;(QY$33-QZ$33),(QY$33-Sheep!$R$353-Sheep!$N$250                                )&lt;=0),"WeanAlt2","")
&amp;IFERROR(IF(AND((QY$33-QY41                                                                                     )&gt;(QY$33-QZ$33),(QY$33-QY41                                                                                     )&lt;=0),"Join-"    &amp;QY40,""),"")
&amp;IFERROR(IF(AND((QY$33-QY41-INDEX(Sheep!$V$358:$V$365,QY40,1))&gt;(QY$33-QZ$33),(QY$33-QY41-INDEX(Sheep!$V$358:$V$365,QY40,1))&lt;=0),"Scan-"  &amp;QY40,""),"")
&amp;IFERROR(IF(AND((QY$33-QY41-150                                                                            )&gt;(QY$33-QZ$33),(QY$33-QY41-150                                                                             )&lt;=0),"Birth-" &amp;QY40,""),"")
&amp;IFERROR(IF(AND((QY$33-QY41-150-Sheep!$R$351                                           )&gt;(QY$33-QZ$33),(QY$33-QY41-150-Sheep!$R$351                                            )&lt;=0),"Wean-"&amp;QY40,""),"")
&amp;IFERROR(IF(AND((QY$33-QY41-150-Sheep!$R$352                                           )&gt;(QY$33-QZ$33),(QY$33-QY41-150-Sheep!$R$352                                            )&lt;=0),"Alt1-"   &amp;QY40,""),"")
&amp;IFERROR(IF(AND((QY$33-QY41-150-Sheep!$R$353                                           )&gt;(QY$33-QZ$33),(QY$33-QY41-150-Sheep!$R$353                                            )&lt;=0),"Alt2-"   &amp;QY40,""),"")</f>
        <v/>
      </c>
      <c r="QZ42" s="274" t="str">
        <f xml:space="preserve">                    IF(AND((QZ$33                                  -Sheep!$N$250                               )&gt;(QZ$33-RA$33),(QZ$33                                  -Sheep!$N$250                                )&lt;=0),"Born","")
&amp;                   IF(AND((QZ$33-Sheep!$R$351-Sheep!$N$250                                )&gt;(QZ$33-RA$33),(QZ$33-Sheep!$R$351-Sheep!$N$250                                )&lt;=0),"WeanStd","")
&amp;                   IF(AND((QZ$33-Sheep!$R$352-Sheep!$N$250                                )&gt;(QZ$33-RA$33),(QZ$33-Sheep!$R$352-Sheep!$N$250                                )&lt;=0),"WeanAlt1","")
&amp;                   IF(AND((QZ$33-Sheep!$R$353-Sheep!$N$250                                )&gt;(QZ$33-RA$33),(QZ$33-Sheep!$R$353-Sheep!$N$250                                )&lt;=0),"WeanAlt2","")
&amp;IFERROR(IF(AND((QZ$33-QZ41                                                                                     )&gt;(QZ$33-RA$33),(QZ$33-QZ41                                                                                     )&lt;=0),"Join-"    &amp;QZ40,""),"")
&amp;IFERROR(IF(AND((QZ$33-QZ41-INDEX(Sheep!$V$358:$V$365,QZ40,1))&gt;(QZ$33-RA$33),(QZ$33-QZ41-INDEX(Sheep!$V$358:$V$365,QZ40,1))&lt;=0),"Scan-"  &amp;QZ40,""),"")
&amp;IFERROR(IF(AND((QZ$33-QZ41-150                                                                            )&gt;(QZ$33-RA$33),(QZ$33-QZ41-150                                                                             )&lt;=0),"Birth-" &amp;QZ40,""),"")
&amp;IFERROR(IF(AND((QZ$33-QZ41-150-Sheep!$R$351                                           )&gt;(QZ$33-RA$33),(QZ$33-QZ41-150-Sheep!$R$351                                            )&lt;=0),"Wean-"&amp;QZ40,""),"")
&amp;IFERROR(IF(AND((QZ$33-QZ41-150-Sheep!$R$352                                           )&gt;(QZ$33-RA$33),(QZ$33-QZ41-150-Sheep!$R$352                                            )&lt;=0),"Alt1-"   &amp;QZ40,""),"")
&amp;IFERROR(IF(AND((QZ$33-QZ41-150-Sheep!$R$353                                           )&gt;(QZ$33-RA$33),(QZ$33-QZ41-150-Sheep!$R$353                                            )&lt;=0),"Alt2-"   &amp;QZ40,""),"")</f>
        <v>Wean-8</v>
      </c>
      <c r="RA42" s="274" t="str">
        <f xml:space="preserve">                    IF(AND((RA$33                                  -Sheep!$N$250                               )&gt;(RA$33-RB$33),(RA$33                                  -Sheep!$N$250                                )&lt;=0),"Born","")
&amp;                   IF(AND((RA$33-Sheep!$R$351-Sheep!$N$250                                )&gt;(RA$33-RB$33),(RA$33-Sheep!$R$351-Sheep!$N$250                                )&lt;=0),"WeanStd","")
&amp;                   IF(AND((RA$33-Sheep!$R$352-Sheep!$N$250                                )&gt;(RA$33-RB$33),(RA$33-Sheep!$R$352-Sheep!$N$250                                )&lt;=0),"WeanAlt1","")
&amp;                   IF(AND((RA$33-Sheep!$R$353-Sheep!$N$250                                )&gt;(RA$33-RB$33),(RA$33-Sheep!$R$353-Sheep!$N$250                                )&lt;=0),"WeanAlt2","")
&amp;IFERROR(IF(AND((RA$33-RA41                                                                                     )&gt;(RA$33-RB$33),(RA$33-RA41                                                                                     )&lt;=0),"Join-"    &amp;RA40,""),"")
&amp;IFERROR(IF(AND((RA$33-RA41-INDEX(Sheep!$V$358:$V$365,RA40,1))&gt;(RA$33-RB$33),(RA$33-RA41-INDEX(Sheep!$V$358:$V$365,RA40,1))&lt;=0),"Scan-"  &amp;RA40,""),"")
&amp;IFERROR(IF(AND((RA$33-RA41-150                                                                            )&gt;(RA$33-RB$33),(RA$33-RA41-150                                                                             )&lt;=0),"Birth-" &amp;RA40,""),"")
&amp;IFERROR(IF(AND((RA$33-RA41-150-Sheep!$R$351                                           )&gt;(RA$33-RB$33),(RA$33-RA41-150-Sheep!$R$351                                            )&lt;=0),"Wean-"&amp;RA40,""),"")
&amp;IFERROR(IF(AND((RA$33-RA41-150-Sheep!$R$352                                           )&gt;(RA$33-RB$33),(RA$33-RA41-150-Sheep!$R$352                                            )&lt;=0),"Alt1-"   &amp;RA40,""),"")
&amp;IFERROR(IF(AND((RA$33-RA41-150-Sheep!$R$353                                           )&gt;(RA$33-RB$33),(RA$33-RA41-150-Sheep!$R$353                                            )&lt;=0),"Alt2-"   &amp;RA40,""),"")</f>
        <v/>
      </c>
      <c r="RB42" s="274" t="str">
        <f xml:space="preserve">                    IF(AND((RB$33                                  -Sheep!$N$250                               )&gt;(RB$33-RC$33),(RB$33                                  -Sheep!$N$250                                )&lt;=0),"Born","")
&amp;                   IF(AND((RB$33-Sheep!$R$351-Sheep!$N$250                                )&gt;(RB$33-RC$33),(RB$33-Sheep!$R$351-Sheep!$N$250                                )&lt;=0),"WeanStd","")
&amp;                   IF(AND((RB$33-Sheep!$R$352-Sheep!$N$250                                )&gt;(RB$33-RC$33),(RB$33-Sheep!$R$352-Sheep!$N$250                                )&lt;=0),"WeanAlt1","")
&amp;                   IF(AND((RB$33-Sheep!$R$353-Sheep!$N$250                                )&gt;(RB$33-RC$33),(RB$33-Sheep!$R$353-Sheep!$N$250                                )&lt;=0),"WeanAlt2","")
&amp;IFERROR(IF(AND((RB$33-RB41                                                                                     )&gt;(RB$33-RC$33),(RB$33-RB41                                                                                     )&lt;=0),"Join-"    &amp;RB40,""),"")
&amp;IFERROR(IF(AND((RB$33-RB41-INDEX(Sheep!$V$358:$V$365,RB40,1))&gt;(RB$33-RC$33),(RB$33-RB41-INDEX(Sheep!$V$358:$V$365,RB40,1))&lt;=0),"Scan-"  &amp;RB40,""),"")
&amp;IFERROR(IF(AND((RB$33-RB41-150                                                                            )&gt;(RB$33-RC$33),(RB$33-RB41-150                                                                             )&lt;=0),"Birth-" &amp;RB40,""),"")
&amp;IFERROR(IF(AND((RB$33-RB41-150-Sheep!$R$351                                           )&gt;(RB$33-RC$33),(RB$33-RB41-150-Sheep!$R$351                                            )&lt;=0),"Wean-"&amp;RB40,""),"")
&amp;IFERROR(IF(AND((RB$33-RB41-150-Sheep!$R$352                                           )&gt;(RB$33-RC$33),(RB$33-RB41-150-Sheep!$R$352                                            )&lt;=0),"Alt1-"   &amp;RB40,""),"")
&amp;IFERROR(IF(AND((RB$33-RB41-150-Sheep!$R$353                                           )&gt;(RB$33-RC$33),(RB$33-RB41-150-Sheep!$R$353                                            )&lt;=0),"Alt2-"   &amp;RB40,""),"")</f>
        <v/>
      </c>
      <c r="RC42" s="274" t="str">
        <f xml:space="preserve">                    IF(AND((RC$33                                  -Sheep!$N$250                               )&gt;(RC$33-RD$33),(RC$33                                  -Sheep!$N$250                                )&lt;=0),"Born","")
&amp;                   IF(AND((RC$33-Sheep!$R$351-Sheep!$N$250                                )&gt;(RC$33-RD$33),(RC$33-Sheep!$R$351-Sheep!$N$250                                )&lt;=0),"WeanStd","")
&amp;                   IF(AND((RC$33-Sheep!$R$352-Sheep!$N$250                                )&gt;(RC$33-RD$33),(RC$33-Sheep!$R$352-Sheep!$N$250                                )&lt;=0),"WeanAlt1","")
&amp;                   IF(AND((RC$33-Sheep!$R$353-Sheep!$N$250                                )&gt;(RC$33-RD$33),(RC$33-Sheep!$R$353-Sheep!$N$250                                )&lt;=0),"WeanAlt2","")
&amp;IFERROR(IF(AND((RC$33-RC41                                                                                     )&gt;(RC$33-RD$33),(RC$33-RC41                                                                                     )&lt;=0),"Join-"    &amp;RC40,""),"")
&amp;IFERROR(IF(AND((RC$33-RC41-INDEX(Sheep!$V$358:$V$365,RC40,1))&gt;(RC$33-RD$33),(RC$33-RC41-INDEX(Sheep!$V$358:$V$365,RC40,1))&lt;=0),"Scan-"  &amp;RC40,""),"")
&amp;IFERROR(IF(AND((RC$33-RC41-150                                                                            )&gt;(RC$33-RD$33),(RC$33-RC41-150                                                                             )&lt;=0),"Birth-" &amp;RC40,""),"")
&amp;IFERROR(IF(AND((RC$33-RC41-150-Sheep!$R$351                                           )&gt;(RC$33-RD$33),(RC$33-RC41-150-Sheep!$R$351                                            )&lt;=0),"Wean-"&amp;RC40,""),"")
&amp;IFERROR(IF(AND((RC$33-RC41-150-Sheep!$R$352                                           )&gt;(RC$33-RD$33),(RC$33-RC41-150-Sheep!$R$352                                            )&lt;=0),"Alt1-"   &amp;RC40,""),"")
&amp;IFERROR(IF(AND((RC$33-RC41-150-Sheep!$R$353                                           )&gt;(RC$33-RD$33),(RC$33-RC41-150-Sheep!$R$353                                            )&lt;=0),"Alt2-"   &amp;RC40,""),"")</f>
        <v/>
      </c>
      <c r="RD42" s="274" t="str">
        <f xml:space="preserve">                    IF(AND((RD$33                                  -Sheep!$N$250                               )&gt;(RD$33-RE$33),(RD$33                                  -Sheep!$N$250                                )&lt;=0),"Born","")
&amp;                   IF(AND((RD$33-Sheep!$R$351-Sheep!$N$250                                )&gt;(RD$33-RE$33),(RD$33-Sheep!$R$351-Sheep!$N$250                                )&lt;=0),"WeanStd","")
&amp;                   IF(AND((RD$33-Sheep!$R$352-Sheep!$N$250                                )&gt;(RD$33-RE$33),(RD$33-Sheep!$R$352-Sheep!$N$250                                )&lt;=0),"WeanAlt1","")
&amp;                   IF(AND((RD$33-Sheep!$R$353-Sheep!$N$250                                )&gt;(RD$33-RE$33),(RD$33-Sheep!$R$353-Sheep!$N$250                                )&lt;=0),"WeanAlt2","")
&amp;IFERROR(IF(AND((RD$33-RD41                                                                                     )&gt;(RD$33-RE$33),(RD$33-RD41                                                                                     )&lt;=0),"Join-"    &amp;RD40,""),"")
&amp;IFERROR(IF(AND((RD$33-RD41-INDEX(Sheep!$V$358:$V$365,RD40,1))&gt;(RD$33-RE$33),(RD$33-RD41-INDEX(Sheep!$V$358:$V$365,RD40,1))&lt;=0),"Scan-"  &amp;RD40,""),"")
&amp;IFERROR(IF(AND((RD$33-RD41-150                                                                            )&gt;(RD$33-RE$33),(RD$33-RD41-150                                                                             )&lt;=0),"Birth-" &amp;RD40,""),"")
&amp;IFERROR(IF(AND((RD$33-RD41-150-Sheep!$R$351                                           )&gt;(RD$33-RE$33),(RD$33-RD41-150-Sheep!$R$351                                            )&lt;=0),"Wean-"&amp;RD40,""),"")
&amp;IFERROR(IF(AND((RD$33-RD41-150-Sheep!$R$352                                           )&gt;(RD$33-RE$33),(RD$33-RD41-150-Sheep!$R$352                                            )&lt;=0),"Alt1-"   &amp;RD40,""),"")
&amp;IFERROR(IF(AND((RD$33-RD41-150-Sheep!$R$353                                           )&gt;(RD$33-RE$33),(RD$33-RD41-150-Sheep!$R$353                                            )&lt;=0),"Alt2-"   &amp;RD40,""),"")</f>
        <v/>
      </c>
      <c r="RE42" s="274" t="str">
        <f xml:space="preserve">                    IF(AND((RE$33                                  -Sheep!$N$250                               )&gt;(RE$33-RF$33),(RE$33                                  -Sheep!$N$250                                )&lt;=0),"Born","")
&amp;                   IF(AND((RE$33-Sheep!$R$351-Sheep!$N$250                                )&gt;(RE$33-RF$33),(RE$33-Sheep!$R$351-Sheep!$N$250                                )&lt;=0),"WeanStd","")
&amp;                   IF(AND((RE$33-Sheep!$R$352-Sheep!$N$250                                )&gt;(RE$33-RF$33),(RE$33-Sheep!$R$352-Sheep!$N$250                                )&lt;=0),"WeanAlt1","")
&amp;                   IF(AND((RE$33-Sheep!$R$353-Sheep!$N$250                                )&gt;(RE$33-RF$33),(RE$33-Sheep!$R$353-Sheep!$N$250                                )&lt;=0),"WeanAlt2","")
&amp;IFERROR(IF(AND((RE$33-RE41                                                                                     )&gt;(RE$33-RF$33),(RE$33-RE41                                                                                     )&lt;=0),"Join-"    &amp;RE40,""),"")
&amp;IFERROR(IF(AND((RE$33-RE41-INDEX(Sheep!$V$358:$V$365,RE40,1))&gt;(RE$33-RF$33),(RE$33-RE41-INDEX(Sheep!$V$358:$V$365,RE40,1))&lt;=0),"Scan-"  &amp;RE40,""),"")
&amp;IFERROR(IF(AND((RE$33-RE41-150                                                                            )&gt;(RE$33-RF$33),(RE$33-RE41-150                                                                             )&lt;=0),"Birth-" &amp;RE40,""),"")
&amp;IFERROR(IF(AND((RE$33-RE41-150-Sheep!$R$351                                           )&gt;(RE$33-RF$33),(RE$33-RE41-150-Sheep!$R$351                                            )&lt;=0),"Wean-"&amp;RE40,""),"")
&amp;IFERROR(IF(AND((RE$33-RE41-150-Sheep!$R$352                                           )&gt;(RE$33-RF$33),(RE$33-RE41-150-Sheep!$R$352                                            )&lt;=0),"Alt1-"   &amp;RE40,""),"")
&amp;IFERROR(IF(AND((RE$33-RE41-150-Sheep!$R$353                                           )&gt;(RE$33-RF$33),(RE$33-RE41-150-Sheep!$R$353                                            )&lt;=0),"Alt2-"   &amp;RE40,""),"")</f>
        <v>Alt1-8</v>
      </c>
      <c r="RF42" s="274" t="str">
        <f xml:space="preserve">                    IF(AND((RF$33                                  -Sheep!$N$250                               )&gt;(RF$33-RG$33),(RF$33                                  -Sheep!$N$250                                )&lt;=0),"Born","")
&amp;                   IF(AND((RF$33-Sheep!$R$351-Sheep!$N$250                                )&gt;(RF$33-RG$33),(RF$33-Sheep!$R$351-Sheep!$N$250                                )&lt;=0),"WeanStd","")
&amp;                   IF(AND((RF$33-Sheep!$R$352-Sheep!$N$250                                )&gt;(RF$33-RG$33),(RF$33-Sheep!$R$352-Sheep!$N$250                                )&lt;=0),"WeanAlt1","")
&amp;                   IF(AND((RF$33-Sheep!$R$353-Sheep!$N$250                                )&gt;(RF$33-RG$33),(RF$33-Sheep!$R$353-Sheep!$N$250                                )&lt;=0),"WeanAlt2","")
&amp;IFERROR(IF(AND((RF$33-RF41                                                                                     )&gt;(RF$33-RG$33),(RF$33-RF41                                                                                     )&lt;=0),"Join-"    &amp;RF40,""),"")
&amp;IFERROR(IF(AND((RF$33-RF41-INDEX(Sheep!$V$358:$V$365,RF40,1))&gt;(RF$33-RG$33),(RF$33-RF41-INDEX(Sheep!$V$358:$V$365,RF40,1))&lt;=0),"Scan-"  &amp;RF40,""),"")
&amp;IFERROR(IF(AND((RF$33-RF41-150                                                                            )&gt;(RF$33-RG$33),(RF$33-RF41-150                                                                             )&lt;=0),"Birth-" &amp;RF40,""),"")
&amp;IFERROR(IF(AND((RF$33-RF41-150-Sheep!$R$351                                           )&gt;(RF$33-RG$33),(RF$33-RF41-150-Sheep!$R$351                                            )&lt;=0),"Wean-"&amp;RF40,""),"")
&amp;IFERROR(IF(AND((RF$33-RF41-150-Sheep!$R$352                                           )&gt;(RF$33-RG$33),(RF$33-RF41-150-Sheep!$R$352                                            )&lt;=0),"Alt1-"   &amp;RF40,""),"")
&amp;IFERROR(IF(AND((RF$33-RF41-150-Sheep!$R$353                                           )&gt;(RF$33-RG$33),(RF$33-RF41-150-Sheep!$R$353                                            )&lt;=0),"Alt2-"   &amp;RF40,""),"")</f>
        <v/>
      </c>
      <c r="RG42" s="274" t="str">
        <f xml:space="preserve">                    IF(AND((RG$33                                  -Sheep!$N$250                               )&gt;(RG$33-RH$33),(RG$33                                  -Sheep!$N$250                                )&lt;=0),"Born","")
&amp;                   IF(AND((RG$33-Sheep!$R$351-Sheep!$N$250                                )&gt;(RG$33-RH$33),(RG$33-Sheep!$R$351-Sheep!$N$250                                )&lt;=0),"WeanStd","")
&amp;                   IF(AND((RG$33-Sheep!$R$352-Sheep!$N$250                                )&gt;(RG$33-RH$33),(RG$33-Sheep!$R$352-Sheep!$N$250                                )&lt;=0),"WeanAlt1","")
&amp;                   IF(AND((RG$33-Sheep!$R$353-Sheep!$N$250                                )&gt;(RG$33-RH$33),(RG$33-Sheep!$R$353-Sheep!$N$250                                )&lt;=0),"WeanAlt2","")
&amp;IFERROR(IF(AND((RG$33-RG41                                                                                     )&gt;(RG$33-RH$33),(RG$33-RG41                                                                                     )&lt;=0),"Join-"    &amp;RG40,""),"")
&amp;IFERROR(IF(AND((RG$33-RG41-INDEX(Sheep!$V$358:$V$365,RG40,1))&gt;(RG$33-RH$33),(RG$33-RG41-INDEX(Sheep!$V$358:$V$365,RG40,1))&lt;=0),"Scan-"  &amp;RG40,""),"")
&amp;IFERROR(IF(AND((RG$33-RG41-150                                                                            )&gt;(RG$33-RH$33),(RG$33-RG41-150                                                                             )&lt;=0),"Birth-" &amp;RG40,""),"")
&amp;IFERROR(IF(AND((RG$33-RG41-150-Sheep!$R$351                                           )&gt;(RG$33-RH$33),(RG$33-RG41-150-Sheep!$R$351                                            )&lt;=0),"Wean-"&amp;RG40,""),"")
&amp;IFERROR(IF(AND((RG$33-RG41-150-Sheep!$R$352                                           )&gt;(RG$33-RH$33),(RG$33-RG41-150-Sheep!$R$352                                            )&lt;=0),"Alt1-"   &amp;RG40,""),"")
&amp;IFERROR(IF(AND((RG$33-RG41-150-Sheep!$R$353                                           )&gt;(RG$33-RH$33),(RG$33-RG41-150-Sheep!$R$353                                            )&lt;=0),"Alt2-"   &amp;RG40,""),"")</f>
        <v/>
      </c>
      <c r="RH42" s="274" t="str">
        <f xml:space="preserve">                    IF(AND((RH$33                                  -Sheep!$N$250                               )&gt;(RH$33-RI$33),(RH$33                                  -Sheep!$N$250                                )&lt;=0),"Born","")
&amp;                   IF(AND((RH$33-Sheep!$R$351-Sheep!$N$250                                )&gt;(RH$33-RI$33),(RH$33-Sheep!$R$351-Sheep!$N$250                                )&lt;=0),"WeanStd","")
&amp;                   IF(AND((RH$33-Sheep!$R$352-Sheep!$N$250                                )&gt;(RH$33-RI$33),(RH$33-Sheep!$R$352-Sheep!$N$250                                )&lt;=0),"WeanAlt1","")
&amp;                   IF(AND((RH$33-Sheep!$R$353-Sheep!$N$250                                )&gt;(RH$33-RI$33),(RH$33-Sheep!$R$353-Sheep!$N$250                                )&lt;=0),"WeanAlt2","")
&amp;IFERROR(IF(AND((RH$33-RH41                                                                                     )&gt;(RH$33-RI$33),(RH$33-RH41                                                                                     )&lt;=0),"Join-"    &amp;RH40,""),"")
&amp;IFERROR(IF(AND((RH$33-RH41-INDEX(Sheep!$V$358:$V$365,RH40,1))&gt;(RH$33-RI$33),(RH$33-RH41-INDEX(Sheep!$V$358:$V$365,RH40,1))&lt;=0),"Scan-"  &amp;RH40,""),"")
&amp;IFERROR(IF(AND((RH$33-RH41-150                                                                            )&gt;(RH$33-RI$33),(RH$33-RH41-150                                                                             )&lt;=0),"Birth-" &amp;RH40,""),"")
&amp;IFERROR(IF(AND((RH$33-RH41-150-Sheep!$R$351                                           )&gt;(RH$33-RI$33),(RH$33-RH41-150-Sheep!$R$351                                            )&lt;=0),"Wean-"&amp;RH40,""),"")
&amp;IFERROR(IF(AND((RH$33-RH41-150-Sheep!$R$352                                           )&gt;(RH$33-RI$33),(RH$33-RH41-150-Sheep!$R$352                                            )&lt;=0),"Alt1-"   &amp;RH40,""),"")
&amp;IFERROR(IF(AND((RH$33-RH41-150-Sheep!$R$353                                           )&gt;(RH$33-RI$33),(RH$33-RH41-150-Sheep!$R$353                                            )&lt;=0),"Alt2-"   &amp;RH40,""),"")</f>
        <v/>
      </c>
      <c r="RI42" s="274" t="str">
        <f xml:space="preserve">                    IF(AND((RI$33                                  -Sheep!$N$250                               )&gt;(RI$33-RJ$33),(RI$33                                  -Sheep!$N$250                                )&lt;=0),"Born","")
&amp;                   IF(AND((RI$33-Sheep!$R$351-Sheep!$N$250                                )&gt;(RI$33-RJ$33),(RI$33-Sheep!$R$351-Sheep!$N$250                                )&lt;=0),"WeanStd","")
&amp;                   IF(AND((RI$33-Sheep!$R$352-Sheep!$N$250                                )&gt;(RI$33-RJ$33),(RI$33-Sheep!$R$352-Sheep!$N$250                                )&lt;=0),"WeanAlt1","")
&amp;                   IF(AND((RI$33-Sheep!$R$353-Sheep!$N$250                                )&gt;(RI$33-RJ$33),(RI$33-Sheep!$R$353-Sheep!$N$250                                )&lt;=0),"WeanAlt2","")
&amp;IFERROR(IF(AND((RI$33-RI41                                                                                     )&gt;(RI$33-RJ$33),(RI$33-RI41                                                                                     )&lt;=0),"Join-"    &amp;RI40,""),"")
&amp;IFERROR(IF(AND((RI$33-RI41-INDEX(Sheep!$V$358:$V$365,RI40,1))&gt;(RI$33-RJ$33),(RI$33-RI41-INDEX(Sheep!$V$358:$V$365,RI40,1))&lt;=0),"Scan-"  &amp;RI40,""),"")
&amp;IFERROR(IF(AND((RI$33-RI41-150                                                                            )&gt;(RI$33-RJ$33),(RI$33-RI41-150                                                                             )&lt;=0),"Birth-" &amp;RI40,""),"")
&amp;IFERROR(IF(AND((RI$33-RI41-150-Sheep!$R$351                                           )&gt;(RI$33-RJ$33),(RI$33-RI41-150-Sheep!$R$351                                            )&lt;=0),"Wean-"&amp;RI40,""),"")
&amp;IFERROR(IF(AND((RI$33-RI41-150-Sheep!$R$352                                           )&gt;(RI$33-RJ$33),(RI$33-RI41-150-Sheep!$R$352                                            )&lt;=0),"Alt1-"   &amp;RI40,""),"")
&amp;IFERROR(IF(AND((RI$33-RI41-150-Sheep!$R$353                                           )&gt;(RI$33-RJ$33),(RI$33-RI41-150-Sheep!$R$353                                            )&lt;=0),"Alt2-"   &amp;RI40,""),"")</f>
        <v>Alt2-8</v>
      </c>
      <c r="RJ42" s="274" t="str">
        <f xml:space="preserve">                    IF(AND((RJ$33                                  -Sheep!$N$250                               )&gt;(RJ$33-RK$33),(RJ$33                                  -Sheep!$N$250                                )&lt;=0),"Born","")
&amp;                   IF(AND((RJ$33-Sheep!$R$351-Sheep!$N$250                                )&gt;(RJ$33-RK$33),(RJ$33-Sheep!$R$351-Sheep!$N$250                                )&lt;=0),"WeanStd","")
&amp;                   IF(AND((RJ$33-Sheep!$R$352-Sheep!$N$250                                )&gt;(RJ$33-RK$33),(RJ$33-Sheep!$R$352-Sheep!$N$250                                )&lt;=0),"WeanAlt1","")
&amp;                   IF(AND((RJ$33-Sheep!$R$353-Sheep!$N$250                                )&gt;(RJ$33-RK$33),(RJ$33-Sheep!$R$353-Sheep!$N$250                                )&lt;=0),"WeanAlt2","")
&amp;IFERROR(IF(AND((RJ$33-RJ41                                                                                     )&gt;(RJ$33-RK$33),(RJ$33-RJ41                                                                                     )&lt;=0),"Join-"    &amp;RJ40,""),"")
&amp;IFERROR(IF(AND((RJ$33-RJ41-INDEX(Sheep!$V$358:$V$365,RJ40,1))&gt;(RJ$33-RK$33),(RJ$33-RJ41-INDEX(Sheep!$V$358:$V$365,RJ40,1))&lt;=0),"Scan-"  &amp;RJ40,""),"")
&amp;IFERROR(IF(AND((RJ$33-RJ41-150                                                                            )&gt;(RJ$33-RK$33),(RJ$33-RJ41-150                                                                             )&lt;=0),"Birth-" &amp;RJ40,""),"")
&amp;IFERROR(IF(AND((RJ$33-RJ41-150-Sheep!$R$351                                           )&gt;(RJ$33-RK$33),(RJ$33-RJ41-150-Sheep!$R$351                                            )&lt;=0),"Wean-"&amp;RJ40,""),"")
&amp;IFERROR(IF(AND((RJ$33-RJ41-150-Sheep!$R$352                                           )&gt;(RJ$33-RK$33),(RJ$33-RJ41-150-Sheep!$R$352                                            )&lt;=0),"Alt1-"   &amp;RJ40,""),"")
&amp;IFERROR(IF(AND((RJ$33-RJ41-150-Sheep!$R$353                                           )&gt;(RJ$33-RK$33),(RJ$33-RJ41-150-Sheep!$R$353                                            )&lt;=0),"Alt2-"   &amp;RJ40,""),"")</f>
        <v/>
      </c>
      <c r="RK42" s="274" t="str">
        <f xml:space="preserve">                    IF(AND((RK$33                                  -Sheep!$N$250                               )&gt;(RK$33-RL$33),(RK$33                                  -Sheep!$N$250                                )&lt;=0),"Born","")
&amp;                   IF(AND((RK$33-Sheep!$R$351-Sheep!$N$250                                )&gt;(RK$33-RL$33),(RK$33-Sheep!$R$351-Sheep!$N$250                                )&lt;=0),"WeanStd","")
&amp;                   IF(AND((RK$33-Sheep!$R$352-Sheep!$N$250                                )&gt;(RK$33-RL$33),(RK$33-Sheep!$R$352-Sheep!$N$250                                )&lt;=0),"WeanAlt1","")
&amp;                   IF(AND((RK$33-Sheep!$R$353-Sheep!$N$250                                )&gt;(RK$33-RL$33),(RK$33-Sheep!$R$353-Sheep!$N$250                                )&lt;=0),"WeanAlt2","")
&amp;IFERROR(IF(AND((RK$33-RK41                                                                                     )&gt;(RK$33-RL$33),(RK$33-RK41                                                                                     )&lt;=0),"Join-"    &amp;RK40,""),"")
&amp;IFERROR(IF(AND((RK$33-RK41-INDEX(Sheep!$V$358:$V$365,RK40,1))&gt;(RK$33-RL$33),(RK$33-RK41-INDEX(Sheep!$V$358:$V$365,RK40,1))&lt;=0),"Scan-"  &amp;RK40,""),"")
&amp;IFERROR(IF(AND((RK$33-RK41-150                                                                            )&gt;(RK$33-RL$33),(RK$33-RK41-150                                                                             )&lt;=0),"Birth-" &amp;RK40,""),"")
&amp;IFERROR(IF(AND((RK$33-RK41-150-Sheep!$R$351                                           )&gt;(RK$33-RL$33),(RK$33-RK41-150-Sheep!$R$351                                            )&lt;=0),"Wean-"&amp;RK40,""),"")
&amp;IFERROR(IF(AND((RK$33-RK41-150-Sheep!$R$352                                           )&gt;(RK$33-RL$33),(RK$33-RK41-150-Sheep!$R$352                                            )&lt;=0),"Alt1-"   &amp;RK40,""),"")
&amp;IFERROR(IF(AND((RK$33-RK41-150-Sheep!$R$353                                           )&gt;(RK$33-RL$33),(RK$33-RK41-150-Sheep!$R$353                                            )&lt;=0),"Alt2-"   &amp;RK40,""),"")</f>
        <v/>
      </c>
      <c r="RL42" s="274" t="str">
        <f xml:space="preserve">                    IF(AND((RL$33                                  -Sheep!$N$250                               )&gt;(RL$33-RM$33),(RL$33                                  -Sheep!$N$250                                )&lt;=0),"Born","")
&amp;                   IF(AND((RL$33-Sheep!$R$351-Sheep!$N$250                                )&gt;(RL$33-RM$33),(RL$33-Sheep!$R$351-Sheep!$N$250                                )&lt;=0),"WeanStd","")
&amp;                   IF(AND((RL$33-Sheep!$R$352-Sheep!$N$250                                )&gt;(RL$33-RM$33),(RL$33-Sheep!$R$352-Sheep!$N$250                                )&lt;=0),"WeanAlt1","")
&amp;                   IF(AND((RL$33-Sheep!$R$353-Sheep!$N$250                                )&gt;(RL$33-RM$33),(RL$33-Sheep!$R$353-Sheep!$N$250                                )&lt;=0),"WeanAlt2","")
&amp;IFERROR(IF(AND((RL$33-RL41                                                                                     )&gt;(RL$33-RM$33),(RL$33-RL41                                                                                     )&lt;=0),"Join-"    &amp;RL40,""),"")
&amp;IFERROR(IF(AND((RL$33-RL41-INDEX(Sheep!$V$358:$V$365,RL40,1))&gt;(RL$33-RM$33),(RL$33-RL41-INDEX(Sheep!$V$358:$V$365,RL40,1))&lt;=0),"Scan-"  &amp;RL40,""),"")
&amp;IFERROR(IF(AND((RL$33-RL41-150                                                                            )&gt;(RL$33-RM$33),(RL$33-RL41-150                                                                             )&lt;=0),"Birth-" &amp;RL40,""),"")
&amp;IFERROR(IF(AND((RL$33-RL41-150-Sheep!$R$351                                           )&gt;(RL$33-RM$33),(RL$33-RL41-150-Sheep!$R$351                                            )&lt;=0),"Wean-"&amp;RL40,""),"")
&amp;IFERROR(IF(AND((RL$33-RL41-150-Sheep!$R$352                                           )&gt;(RL$33-RM$33),(RL$33-RL41-150-Sheep!$R$352                                            )&lt;=0),"Alt1-"   &amp;RL40,""),"")
&amp;IFERROR(IF(AND((RL$33-RL41-150-Sheep!$R$353                                           )&gt;(RL$33-RM$33),(RL$33-RL41-150-Sheep!$R$353                                            )&lt;=0),"Alt2-"   &amp;RL40,""),"")</f>
        <v/>
      </c>
      <c r="RM42" s="274" t="str">
        <f xml:space="preserve">                    IF(AND((RM$33                                  -Sheep!$N$250                               )&gt;(RM$33-RN$33),(RM$33                                  -Sheep!$N$250                                )&lt;=0),"Born","")
&amp;                   IF(AND((RM$33-Sheep!$R$351-Sheep!$N$250                                )&gt;(RM$33-RN$33),(RM$33-Sheep!$R$351-Sheep!$N$250                                )&lt;=0),"WeanStd","")
&amp;                   IF(AND((RM$33-Sheep!$R$352-Sheep!$N$250                                )&gt;(RM$33-RN$33),(RM$33-Sheep!$R$352-Sheep!$N$250                                )&lt;=0),"WeanAlt1","")
&amp;                   IF(AND((RM$33-Sheep!$R$353-Sheep!$N$250                                )&gt;(RM$33-RN$33),(RM$33-Sheep!$R$353-Sheep!$N$250                                )&lt;=0),"WeanAlt2","")
&amp;IFERROR(IF(AND((RM$33-RM41                                                                                     )&gt;(RM$33-RN$33),(RM$33-RM41                                                                                     )&lt;=0),"Join-"    &amp;RM40,""),"")
&amp;IFERROR(IF(AND((RM$33-RM41-INDEX(Sheep!$V$358:$V$365,RM40,1))&gt;(RM$33-RN$33),(RM$33-RM41-INDEX(Sheep!$V$358:$V$365,RM40,1))&lt;=0),"Scan-"  &amp;RM40,""),"")
&amp;IFERROR(IF(AND((RM$33-RM41-150                                                                            )&gt;(RM$33-RN$33),(RM$33-RM41-150                                                                             )&lt;=0),"Birth-" &amp;RM40,""),"")
&amp;IFERROR(IF(AND((RM$33-RM41-150-Sheep!$R$351                                           )&gt;(RM$33-RN$33),(RM$33-RM41-150-Sheep!$R$351                                            )&lt;=0),"Wean-"&amp;RM40,""),"")
&amp;IFERROR(IF(AND((RM$33-RM41-150-Sheep!$R$352                                           )&gt;(RM$33-RN$33),(RM$33-RM41-150-Sheep!$R$352                                            )&lt;=0),"Alt1-"   &amp;RM40,""),"")
&amp;IFERROR(IF(AND((RM$33-RM41-150-Sheep!$R$353                                           )&gt;(RM$33-RN$33),(RM$33-RM41-150-Sheep!$R$353                                            )&lt;=0),"Alt2-"   &amp;RM40,""),"")</f>
        <v/>
      </c>
      <c r="RN42" s="274" t="str">
        <f xml:space="preserve">                    IF(AND((RN$33                                  -Sheep!$N$250                               )&gt;(RN$33-RO$33),(RN$33                                  -Sheep!$N$250                                )&lt;=0),"Born","")
&amp;                   IF(AND((RN$33-Sheep!$R$351-Sheep!$N$250                                )&gt;(RN$33-RO$33),(RN$33-Sheep!$R$351-Sheep!$N$250                                )&lt;=0),"WeanStd","")
&amp;                   IF(AND((RN$33-Sheep!$R$352-Sheep!$N$250                                )&gt;(RN$33-RO$33),(RN$33-Sheep!$R$352-Sheep!$N$250                                )&lt;=0),"WeanAlt1","")
&amp;                   IF(AND((RN$33-Sheep!$R$353-Sheep!$N$250                                )&gt;(RN$33-RO$33),(RN$33-Sheep!$R$353-Sheep!$N$250                                )&lt;=0),"WeanAlt2","")
&amp;IFERROR(IF(AND((RN$33-RN41                                                                                     )&gt;(RN$33-RO$33),(RN$33-RN41                                                                                     )&lt;=0),"Join-"    &amp;RN40,""),"")
&amp;IFERROR(IF(AND((RN$33-RN41-INDEX(Sheep!$V$358:$V$365,RN40,1))&gt;(RN$33-RO$33),(RN$33-RN41-INDEX(Sheep!$V$358:$V$365,RN40,1))&lt;=0),"Scan-"  &amp;RN40,""),"")
&amp;IFERROR(IF(AND((RN$33-RN41-150                                                                            )&gt;(RN$33-RO$33),(RN$33-RN41-150                                                                             )&lt;=0),"Birth-" &amp;RN40,""),"")
&amp;IFERROR(IF(AND((RN$33-RN41-150-Sheep!$R$351                                           )&gt;(RN$33-RO$33),(RN$33-RN41-150-Sheep!$R$351                                            )&lt;=0),"Wean-"&amp;RN40,""),"")
&amp;IFERROR(IF(AND((RN$33-RN41-150-Sheep!$R$352                                           )&gt;(RN$33-RO$33),(RN$33-RN41-150-Sheep!$R$352                                            )&lt;=0),"Alt1-"   &amp;RN40,""),"")
&amp;IFERROR(IF(AND((RN$33-RN41-150-Sheep!$R$353                                           )&gt;(RN$33-RO$33),(RN$33-RN41-150-Sheep!$R$353                                            )&lt;=0),"Alt2-"   &amp;RN40,""),"")</f>
        <v/>
      </c>
      <c r="RO42" s="274" t="str">
        <f xml:space="preserve">                    IF(AND((RO$33                                  -Sheep!$N$250                               )&gt;(RO$33-RP$33),(RO$33                                  -Sheep!$N$250                                )&lt;=0),"Born","")
&amp;                   IF(AND((RO$33-Sheep!$R$351-Sheep!$N$250                                )&gt;(RO$33-RP$33),(RO$33-Sheep!$R$351-Sheep!$N$250                                )&lt;=0),"WeanStd","")
&amp;                   IF(AND((RO$33-Sheep!$R$352-Sheep!$N$250                                )&gt;(RO$33-RP$33),(RO$33-Sheep!$R$352-Sheep!$N$250                                )&lt;=0),"WeanAlt1","")
&amp;                   IF(AND((RO$33-Sheep!$R$353-Sheep!$N$250                                )&gt;(RO$33-RP$33),(RO$33-Sheep!$R$353-Sheep!$N$250                                )&lt;=0),"WeanAlt2","")
&amp;IFERROR(IF(AND((RO$33-RO41                                                                                     )&gt;(RO$33-RP$33),(RO$33-RO41                                                                                     )&lt;=0),"Join-"    &amp;RO40,""),"")
&amp;IFERROR(IF(AND((RO$33-RO41-INDEX(Sheep!$V$358:$V$365,RO40,1))&gt;(RO$33-RP$33),(RO$33-RO41-INDEX(Sheep!$V$358:$V$365,RO40,1))&lt;=0),"Scan-"  &amp;RO40,""),"")
&amp;IFERROR(IF(AND((RO$33-RO41-150                                                                            )&gt;(RO$33-RP$33),(RO$33-RO41-150                                                                             )&lt;=0),"Birth-" &amp;RO40,""),"")
&amp;IFERROR(IF(AND((RO$33-RO41-150-Sheep!$R$351                                           )&gt;(RO$33-RP$33),(RO$33-RO41-150-Sheep!$R$351                                            )&lt;=0),"Wean-"&amp;RO40,""),"")
&amp;IFERROR(IF(AND((RO$33-RO41-150-Sheep!$R$352                                           )&gt;(RO$33-RP$33),(RO$33-RO41-150-Sheep!$R$352                                            )&lt;=0),"Alt1-"   &amp;RO40,""),"")
&amp;IFERROR(IF(AND((RO$33-RO41-150-Sheep!$R$353                                           )&gt;(RO$33-RP$33),(RO$33-RO41-150-Sheep!$R$353                                            )&lt;=0),"Alt2-"   &amp;RO40,""),"")</f>
        <v/>
      </c>
      <c r="RP42" s="274" t="str">
        <f xml:space="preserve">                    IF(AND((RP$33                                  -Sheep!$N$250                               )&gt;(RP$33-RQ$33),(RP$33                                  -Sheep!$N$250                                )&lt;=0),"Born","")
&amp;                   IF(AND((RP$33-Sheep!$R$351-Sheep!$N$250                                )&gt;(RP$33-RQ$33),(RP$33-Sheep!$R$351-Sheep!$N$250                                )&lt;=0),"WeanStd","")
&amp;                   IF(AND((RP$33-Sheep!$R$352-Sheep!$N$250                                )&gt;(RP$33-RQ$33),(RP$33-Sheep!$R$352-Sheep!$N$250                                )&lt;=0),"WeanAlt1","")
&amp;                   IF(AND((RP$33-Sheep!$R$353-Sheep!$N$250                                )&gt;(RP$33-RQ$33),(RP$33-Sheep!$R$353-Sheep!$N$250                                )&lt;=0),"WeanAlt2","")
&amp;IFERROR(IF(AND((RP$33-RP41                                                                                     )&gt;(RP$33-RQ$33),(RP$33-RP41                                                                                     )&lt;=0),"Join-"    &amp;RP40,""),"")
&amp;IFERROR(IF(AND((RP$33-RP41-INDEX(Sheep!$V$358:$V$365,RP40,1))&gt;(RP$33-RQ$33),(RP$33-RP41-INDEX(Sheep!$V$358:$V$365,RP40,1))&lt;=0),"Scan-"  &amp;RP40,""),"")
&amp;IFERROR(IF(AND((RP$33-RP41-150                                                                            )&gt;(RP$33-RQ$33),(RP$33-RP41-150                                                                             )&lt;=0),"Birth-" &amp;RP40,""),"")
&amp;IFERROR(IF(AND((RP$33-RP41-150-Sheep!$R$351                                           )&gt;(RP$33-RQ$33),(RP$33-RP41-150-Sheep!$R$351                                            )&lt;=0),"Wean-"&amp;RP40,""),"")
&amp;IFERROR(IF(AND((RP$33-RP41-150-Sheep!$R$352                                           )&gt;(RP$33-RQ$33),(RP$33-RP41-150-Sheep!$R$352                                            )&lt;=0),"Alt1-"   &amp;RP40,""),"")
&amp;IFERROR(IF(AND((RP$33-RP41-150-Sheep!$R$353                                           )&gt;(RP$33-RQ$33),(RP$33-RP41-150-Sheep!$R$353                                            )&lt;=0),"Alt2-"   &amp;RP40,""),"")</f>
        <v/>
      </c>
      <c r="RQ42" s="274" t="str">
        <f xml:space="preserve">                    IF(AND((RQ$33                                  -Sheep!$N$250                               )&gt;(RQ$33-RR$33),(RQ$33                                  -Sheep!$N$250                                )&lt;=0),"Born","")
&amp;                   IF(AND((RQ$33-Sheep!$R$351-Sheep!$N$250                                )&gt;(RQ$33-RR$33),(RQ$33-Sheep!$R$351-Sheep!$N$250                                )&lt;=0),"WeanStd","")
&amp;                   IF(AND((RQ$33-Sheep!$R$352-Sheep!$N$250                                )&gt;(RQ$33-RR$33),(RQ$33-Sheep!$R$352-Sheep!$N$250                                )&lt;=0),"WeanAlt1","")
&amp;                   IF(AND((RQ$33-Sheep!$R$353-Sheep!$N$250                                )&gt;(RQ$33-RR$33),(RQ$33-Sheep!$R$353-Sheep!$N$250                                )&lt;=0),"WeanAlt2","")
&amp;IFERROR(IF(AND((RQ$33-RQ41                                                                                     )&gt;(RQ$33-RR$33),(RQ$33-RQ41                                                                                     )&lt;=0),"Join-"    &amp;RQ40,""),"")
&amp;IFERROR(IF(AND((RQ$33-RQ41-INDEX(Sheep!$V$358:$V$365,RQ40,1))&gt;(RQ$33-RR$33),(RQ$33-RQ41-INDEX(Sheep!$V$358:$V$365,RQ40,1))&lt;=0),"Scan-"  &amp;RQ40,""),"")
&amp;IFERROR(IF(AND((RQ$33-RQ41-150                                                                            )&gt;(RQ$33-RR$33),(RQ$33-RQ41-150                                                                             )&lt;=0),"Birth-" &amp;RQ40,""),"")
&amp;IFERROR(IF(AND((RQ$33-RQ41-150-Sheep!$R$351                                           )&gt;(RQ$33-RR$33),(RQ$33-RQ41-150-Sheep!$R$351                                            )&lt;=0),"Wean-"&amp;RQ40,""),"")
&amp;IFERROR(IF(AND((RQ$33-RQ41-150-Sheep!$R$352                                           )&gt;(RQ$33-RR$33),(RQ$33-RQ41-150-Sheep!$R$352                                            )&lt;=0),"Alt1-"   &amp;RQ40,""),"")
&amp;IFERROR(IF(AND((RQ$33-RQ41-150-Sheep!$R$353                                           )&gt;(RQ$33-RR$33),(RQ$33-RQ41-150-Sheep!$R$353                                            )&lt;=0),"Alt2-"   &amp;RQ40,""),"")</f>
        <v/>
      </c>
      <c r="RR42" s="274" t="str">
        <f xml:space="preserve">                    IF(AND((RR$33                                  -Sheep!$N$250                               )&gt;(RR$33-RS$33),(RR$33                                  -Sheep!$N$250                                )&lt;=0),"Born","")
&amp;                   IF(AND((RR$33-Sheep!$R$351-Sheep!$N$250                                )&gt;(RR$33-RS$33),(RR$33-Sheep!$R$351-Sheep!$N$250                                )&lt;=0),"WeanStd","")
&amp;                   IF(AND((RR$33-Sheep!$R$352-Sheep!$N$250                                )&gt;(RR$33-RS$33),(RR$33-Sheep!$R$352-Sheep!$N$250                                )&lt;=0),"WeanAlt1","")
&amp;                   IF(AND((RR$33-Sheep!$R$353-Sheep!$N$250                                )&gt;(RR$33-RS$33),(RR$33-Sheep!$R$353-Sheep!$N$250                                )&lt;=0),"WeanAlt2","")
&amp;IFERROR(IF(AND((RR$33-RR41                                                                                     )&gt;(RR$33-RS$33),(RR$33-RR41                                                                                     )&lt;=0),"Join-"    &amp;RR40,""),"")
&amp;IFERROR(IF(AND((RR$33-RR41-INDEX(Sheep!$V$358:$V$365,RR40,1))&gt;(RR$33-RS$33),(RR$33-RR41-INDEX(Sheep!$V$358:$V$365,RR40,1))&lt;=0),"Scan-"  &amp;RR40,""),"")
&amp;IFERROR(IF(AND((RR$33-RR41-150                                                                            )&gt;(RR$33-RS$33),(RR$33-RR41-150                                                                             )&lt;=0),"Birth-" &amp;RR40,""),"")
&amp;IFERROR(IF(AND((RR$33-RR41-150-Sheep!$R$351                                           )&gt;(RR$33-RS$33),(RR$33-RR41-150-Sheep!$R$351                                            )&lt;=0),"Wean-"&amp;RR40,""),"")
&amp;IFERROR(IF(AND((RR$33-RR41-150-Sheep!$R$352                                           )&gt;(RR$33-RS$33),(RR$33-RR41-150-Sheep!$R$352                                            )&lt;=0),"Alt1-"   &amp;RR40,""),"")
&amp;IFERROR(IF(AND((RR$33-RR41-150-Sheep!$R$353                                           )&gt;(RR$33-RS$33),(RR$33-RR41-150-Sheep!$R$353                                            )&lt;=0),"Alt2-"   &amp;RR40,""),"")</f>
        <v/>
      </c>
      <c r="RS42" s="274" t="str">
        <f xml:space="preserve">                    IF(AND((RS$33                                  -Sheep!$N$250                               )&gt;(RS$33-RT$33),(RS$33                                  -Sheep!$N$250                                )&lt;=0),"Born","")
&amp;                   IF(AND((RS$33-Sheep!$R$351-Sheep!$N$250                                )&gt;(RS$33-RT$33),(RS$33-Sheep!$R$351-Sheep!$N$250                                )&lt;=0),"WeanStd","")
&amp;                   IF(AND((RS$33-Sheep!$R$352-Sheep!$N$250                                )&gt;(RS$33-RT$33),(RS$33-Sheep!$R$352-Sheep!$N$250                                )&lt;=0),"WeanAlt1","")
&amp;                   IF(AND((RS$33-Sheep!$R$353-Sheep!$N$250                                )&gt;(RS$33-RT$33),(RS$33-Sheep!$R$353-Sheep!$N$250                                )&lt;=0),"WeanAlt2","")
&amp;IFERROR(IF(AND((RS$33-RS41                                                                                     )&gt;(RS$33-RT$33),(RS$33-RS41                                                                                     )&lt;=0),"Join-"    &amp;RS40,""),"")
&amp;IFERROR(IF(AND((RS$33-RS41-INDEX(Sheep!$V$358:$V$365,RS40,1))&gt;(RS$33-RT$33),(RS$33-RS41-INDEX(Sheep!$V$358:$V$365,RS40,1))&lt;=0),"Scan-"  &amp;RS40,""),"")
&amp;IFERROR(IF(AND((RS$33-RS41-150                                                                            )&gt;(RS$33-RT$33),(RS$33-RS41-150                                                                             )&lt;=0),"Birth-" &amp;RS40,""),"")
&amp;IFERROR(IF(AND((RS$33-RS41-150-Sheep!$R$351                                           )&gt;(RS$33-RT$33),(RS$33-RS41-150-Sheep!$R$351                                            )&lt;=0),"Wean-"&amp;RS40,""),"")
&amp;IFERROR(IF(AND((RS$33-RS41-150-Sheep!$R$352                                           )&gt;(RS$33-RT$33),(RS$33-RS41-150-Sheep!$R$352                                            )&lt;=0),"Alt1-"   &amp;RS40,""),"")
&amp;IFERROR(IF(AND((RS$33-RS41-150-Sheep!$R$353                                           )&gt;(RS$33-RT$33),(RS$33-RS41-150-Sheep!$R$353                                            )&lt;=0),"Alt2-"   &amp;RS40,""),"")</f>
        <v/>
      </c>
      <c r="RT42" s="274" t="str">
        <f xml:space="preserve">                    IF(AND((RT$33                                  -Sheep!$N$250                               )&gt;(RT$33-RU$33),(RT$33                                  -Sheep!$N$250                                )&lt;=0),"Born","")
&amp;                   IF(AND((RT$33-Sheep!$R$351-Sheep!$N$250                                )&gt;(RT$33-RU$33),(RT$33-Sheep!$R$351-Sheep!$N$250                                )&lt;=0),"WeanStd","")
&amp;                   IF(AND((RT$33-Sheep!$R$352-Sheep!$N$250                                )&gt;(RT$33-RU$33),(RT$33-Sheep!$R$352-Sheep!$N$250                                )&lt;=0),"WeanAlt1","")
&amp;                   IF(AND((RT$33-Sheep!$R$353-Sheep!$N$250                                )&gt;(RT$33-RU$33),(RT$33-Sheep!$R$353-Sheep!$N$250                                )&lt;=0),"WeanAlt2","")
&amp;IFERROR(IF(AND((RT$33-RT41                                                                                     )&gt;(RT$33-RU$33),(RT$33-RT41                                                                                     )&lt;=0),"Join-"    &amp;RT40,""),"")
&amp;IFERROR(IF(AND((RT$33-RT41-INDEX(Sheep!$V$358:$V$365,RT40,1))&gt;(RT$33-RU$33),(RT$33-RT41-INDEX(Sheep!$V$358:$V$365,RT40,1))&lt;=0),"Scan-"  &amp;RT40,""),"")
&amp;IFERROR(IF(AND((RT$33-RT41-150                                                                            )&gt;(RT$33-RU$33),(RT$33-RT41-150                                                                             )&lt;=0),"Birth-" &amp;RT40,""),"")
&amp;IFERROR(IF(AND((RT$33-RT41-150-Sheep!$R$351                                           )&gt;(RT$33-RU$33),(RT$33-RT41-150-Sheep!$R$351                                            )&lt;=0),"Wean-"&amp;RT40,""),"")
&amp;IFERROR(IF(AND((RT$33-RT41-150-Sheep!$R$352                                           )&gt;(RT$33-RU$33),(RT$33-RT41-150-Sheep!$R$352                                            )&lt;=0),"Alt1-"   &amp;RT40,""),"")
&amp;IFERROR(IF(AND((RT$33-RT41-150-Sheep!$R$353                                           )&gt;(RT$33-RU$33),(RT$33-RT41-150-Sheep!$R$353                                            )&lt;=0),"Alt2-"   &amp;RT40,""),"")</f>
        <v/>
      </c>
      <c r="RU42" s="274" t="str">
        <f xml:space="preserve">                    IF(AND((RU$33                                  -Sheep!$N$250                               )&gt;(RU$33-RV$33),(RU$33                                  -Sheep!$N$250                                )&lt;=0),"Born","")
&amp;                   IF(AND((RU$33-Sheep!$R$351-Sheep!$N$250                                )&gt;(RU$33-RV$33),(RU$33-Sheep!$R$351-Sheep!$N$250                                )&lt;=0),"WeanStd","")
&amp;                   IF(AND((RU$33-Sheep!$R$352-Sheep!$N$250                                )&gt;(RU$33-RV$33),(RU$33-Sheep!$R$352-Sheep!$N$250                                )&lt;=0),"WeanAlt1","")
&amp;                   IF(AND((RU$33-Sheep!$R$353-Sheep!$N$250                                )&gt;(RU$33-RV$33),(RU$33-Sheep!$R$353-Sheep!$N$250                                )&lt;=0),"WeanAlt2","")
&amp;IFERROR(IF(AND((RU$33-RU41                                                                                     )&gt;(RU$33-RV$33),(RU$33-RU41                                                                                     )&lt;=0),"Join-"    &amp;RU40,""),"")
&amp;IFERROR(IF(AND((RU$33-RU41-INDEX(Sheep!$V$358:$V$365,RU40,1))&gt;(RU$33-RV$33),(RU$33-RU41-INDEX(Sheep!$V$358:$V$365,RU40,1))&lt;=0),"Scan-"  &amp;RU40,""),"")
&amp;IFERROR(IF(AND((RU$33-RU41-150                                                                            )&gt;(RU$33-RV$33),(RU$33-RU41-150                                                                             )&lt;=0),"Birth-" &amp;RU40,""),"")
&amp;IFERROR(IF(AND((RU$33-RU41-150-Sheep!$R$351                                           )&gt;(RU$33-RV$33),(RU$33-RU41-150-Sheep!$R$351                                            )&lt;=0),"Wean-"&amp;RU40,""),"")
&amp;IFERROR(IF(AND((RU$33-RU41-150-Sheep!$R$352                                           )&gt;(RU$33-RV$33),(RU$33-RU41-150-Sheep!$R$352                                            )&lt;=0),"Alt1-"   &amp;RU40,""),"")
&amp;IFERROR(IF(AND((RU$33-RU41-150-Sheep!$R$353                                           )&gt;(RU$33-RV$33),(RU$33-RU41-150-Sheep!$R$353                                            )&lt;=0),"Alt2-"   &amp;RU40,""),"")</f>
        <v/>
      </c>
      <c r="RV42" s="274" t="str">
        <f xml:space="preserve">                    IF(AND((RV$33                                  -Sheep!$N$250                               )&gt;(RV$33-RW$33),(RV$33                                  -Sheep!$N$250                                )&lt;=0),"Born","")
&amp;                   IF(AND((RV$33-Sheep!$R$351-Sheep!$N$250                                )&gt;(RV$33-RW$33),(RV$33-Sheep!$R$351-Sheep!$N$250                                )&lt;=0),"WeanStd","")
&amp;                   IF(AND((RV$33-Sheep!$R$352-Sheep!$N$250                                )&gt;(RV$33-RW$33),(RV$33-Sheep!$R$352-Sheep!$N$250                                )&lt;=0),"WeanAlt1","")
&amp;                   IF(AND((RV$33-Sheep!$R$353-Sheep!$N$250                                )&gt;(RV$33-RW$33),(RV$33-Sheep!$R$353-Sheep!$N$250                                )&lt;=0),"WeanAlt2","")
&amp;IFERROR(IF(AND((RV$33-RV41                                                                                     )&gt;(RV$33-RW$33),(RV$33-RV41                                                                                     )&lt;=0),"Join-"    &amp;RV40,""),"")
&amp;IFERROR(IF(AND((RV$33-RV41-INDEX(Sheep!$V$358:$V$365,RV40,1))&gt;(RV$33-RW$33),(RV$33-RV41-INDEX(Sheep!$V$358:$V$365,RV40,1))&lt;=0),"Scan-"  &amp;RV40,""),"")
&amp;IFERROR(IF(AND((RV$33-RV41-150                                                                            )&gt;(RV$33-RW$33),(RV$33-RV41-150                                                                             )&lt;=0),"Birth-" &amp;RV40,""),"")
&amp;IFERROR(IF(AND((RV$33-RV41-150-Sheep!$R$351                                           )&gt;(RV$33-RW$33),(RV$33-RV41-150-Sheep!$R$351                                            )&lt;=0),"Wean-"&amp;RV40,""),"")
&amp;IFERROR(IF(AND((RV$33-RV41-150-Sheep!$R$352                                           )&gt;(RV$33-RW$33),(RV$33-RV41-150-Sheep!$R$352                                            )&lt;=0),"Alt1-"   &amp;RV40,""),"")
&amp;IFERROR(IF(AND((RV$33-RV41-150-Sheep!$R$353                                           )&gt;(RV$33-RW$33),(RV$33-RV41-150-Sheep!$R$353                                            )&lt;=0),"Alt2-"   &amp;RV40,""),"")</f>
        <v/>
      </c>
      <c r="RW42" s="274" t="str">
        <f xml:space="preserve">                    IF(AND((RW$33                                  -Sheep!$N$250                               )&gt;(RW$33-RX$33),(RW$33                                  -Sheep!$N$250                                )&lt;=0),"Born","")
&amp;                   IF(AND((RW$33-Sheep!$R$351-Sheep!$N$250                                )&gt;(RW$33-RX$33),(RW$33-Sheep!$R$351-Sheep!$N$250                                )&lt;=0),"WeanStd","")
&amp;                   IF(AND((RW$33-Sheep!$R$352-Sheep!$N$250                                )&gt;(RW$33-RX$33),(RW$33-Sheep!$R$352-Sheep!$N$250                                )&lt;=0),"WeanAlt1","")
&amp;                   IF(AND((RW$33-Sheep!$R$353-Sheep!$N$250                                )&gt;(RW$33-RX$33),(RW$33-Sheep!$R$353-Sheep!$N$250                                )&lt;=0),"WeanAlt2","")
&amp;IFERROR(IF(AND((RW$33-RW41                                                                                     )&gt;(RW$33-RX$33),(RW$33-RW41                                                                                     )&lt;=0),"Join-"    &amp;RW40,""),"")
&amp;IFERROR(IF(AND((RW$33-RW41-INDEX(Sheep!$V$358:$V$365,RW40,1))&gt;(RW$33-RX$33),(RW$33-RW41-INDEX(Sheep!$V$358:$V$365,RW40,1))&lt;=0),"Scan-"  &amp;RW40,""),"")
&amp;IFERROR(IF(AND((RW$33-RW41-150                                                                            )&gt;(RW$33-RX$33),(RW$33-RW41-150                                                                             )&lt;=0),"Birth-" &amp;RW40,""),"")
&amp;IFERROR(IF(AND((RW$33-RW41-150-Sheep!$R$351                                           )&gt;(RW$33-RX$33),(RW$33-RW41-150-Sheep!$R$351                                            )&lt;=0),"Wean-"&amp;RW40,""),"")
&amp;IFERROR(IF(AND((RW$33-RW41-150-Sheep!$R$352                                           )&gt;(RW$33-RX$33),(RW$33-RW41-150-Sheep!$R$352                                            )&lt;=0),"Alt1-"   &amp;RW40,""),"")
&amp;IFERROR(IF(AND((RW$33-RW41-150-Sheep!$R$353                                           )&gt;(RW$33-RX$33),(RW$33-RW41-150-Sheep!$R$353                                            )&lt;=0),"Alt2-"   &amp;RW40,""),"")</f>
        <v/>
      </c>
      <c r="RX42" s="274" t="str">
        <f xml:space="preserve">                    IF(AND((RX$33                                  -Sheep!$N$250                               )&gt;(RX$33-RY$33),(RX$33                                  -Sheep!$N$250                                )&lt;=0),"Born","")
&amp;                   IF(AND((RX$33-Sheep!$R$351-Sheep!$N$250                                )&gt;(RX$33-RY$33),(RX$33-Sheep!$R$351-Sheep!$N$250                                )&lt;=0),"WeanStd","")
&amp;                   IF(AND((RX$33-Sheep!$R$352-Sheep!$N$250                                )&gt;(RX$33-RY$33),(RX$33-Sheep!$R$352-Sheep!$N$250                                )&lt;=0),"WeanAlt1","")
&amp;                   IF(AND((RX$33-Sheep!$R$353-Sheep!$N$250                                )&gt;(RX$33-RY$33),(RX$33-Sheep!$R$353-Sheep!$N$250                                )&lt;=0),"WeanAlt2","")
&amp;IFERROR(IF(AND((RX$33-RX41                                                                                     )&gt;(RX$33-RY$33),(RX$33-RX41                                                                                     )&lt;=0),"Join-"    &amp;RX40,""),"")
&amp;IFERROR(IF(AND((RX$33-RX41-INDEX(Sheep!$V$358:$V$365,RX40,1))&gt;(RX$33-RY$33),(RX$33-RX41-INDEX(Sheep!$V$358:$V$365,RX40,1))&lt;=0),"Scan-"  &amp;RX40,""),"")
&amp;IFERROR(IF(AND((RX$33-RX41-150                                                                            )&gt;(RX$33-RY$33),(RX$33-RX41-150                                                                             )&lt;=0),"Birth-" &amp;RX40,""),"")
&amp;IFERROR(IF(AND((RX$33-RX41-150-Sheep!$R$351                                           )&gt;(RX$33-RY$33),(RX$33-RX41-150-Sheep!$R$351                                            )&lt;=0),"Wean-"&amp;RX40,""),"")
&amp;IFERROR(IF(AND((RX$33-RX41-150-Sheep!$R$352                                           )&gt;(RX$33-RY$33),(RX$33-RX41-150-Sheep!$R$352                                            )&lt;=0),"Alt1-"   &amp;RX40,""),"")
&amp;IFERROR(IF(AND((RX$33-RX41-150-Sheep!$R$353                                           )&gt;(RX$33-RY$33),(RX$33-RX41-150-Sheep!$R$353                                            )&lt;=0),"Alt2-"   &amp;RX40,""),"")</f>
        <v/>
      </c>
      <c r="RY42" s="274" t="str">
        <f xml:space="preserve">                    IF(AND((RY$33                                  -Sheep!$N$250                               )&gt;(RY$33-RZ$33),(RY$33                                  -Sheep!$N$250                                )&lt;=0),"Born","")
&amp;                   IF(AND((RY$33-Sheep!$R$351-Sheep!$N$250                                )&gt;(RY$33-RZ$33),(RY$33-Sheep!$R$351-Sheep!$N$250                                )&lt;=0),"WeanStd","")
&amp;                   IF(AND((RY$33-Sheep!$R$352-Sheep!$N$250                                )&gt;(RY$33-RZ$33),(RY$33-Sheep!$R$352-Sheep!$N$250                                )&lt;=0),"WeanAlt1","")
&amp;                   IF(AND((RY$33-Sheep!$R$353-Sheep!$N$250                                )&gt;(RY$33-RZ$33),(RY$33-Sheep!$R$353-Sheep!$N$250                                )&lt;=0),"WeanAlt2","")
&amp;IFERROR(IF(AND((RY$33-RY41                                                                                     )&gt;(RY$33-RZ$33),(RY$33-RY41                                                                                     )&lt;=0),"Join-"    &amp;RY40,""),"")
&amp;IFERROR(IF(AND((RY$33-RY41-INDEX(Sheep!$V$358:$V$365,RY40,1))&gt;(RY$33-RZ$33),(RY$33-RY41-INDEX(Sheep!$V$358:$V$365,RY40,1))&lt;=0),"Scan-"  &amp;RY40,""),"")
&amp;IFERROR(IF(AND((RY$33-RY41-150                                                                            )&gt;(RY$33-RZ$33),(RY$33-RY41-150                                                                             )&lt;=0),"Birth-" &amp;RY40,""),"")
&amp;IFERROR(IF(AND((RY$33-RY41-150-Sheep!$R$351                                           )&gt;(RY$33-RZ$33),(RY$33-RY41-150-Sheep!$R$351                                            )&lt;=0),"Wean-"&amp;RY40,""),"")
&amp;IFERROR(IF(AND((RY$33-RY41-150-Sheep!$R$352                                           )&gt;(RY$33-RZ$33),(RY$33-RY41-150-Sheep!$R$352                                            )&lt;=0),"Alt1-"   &amp;RY40,""),"")
&amp;IFERROR(IF(AND((RY$33-RY41-150-Sheep!$R$353                                           )&gt;(RY$33-RZ$33),(RY$33-RY41-150-Sheep!$R$353                                            )&lt;=0),"Alt2-"   &amp;RY40,""),"")</f>
        <v/>
      </c>
      <c r="RZ42" s="274" t="str">
        <f xml:space="preserve">                    IF(AND((RZ$33                                  -Sheep!$N$250                               )&gt;(RZ$33-SA$33),(RZ$33                                  -Sheep!$N$250                                )&lt;=0),"Born","")
&amp;                   IF(AND((RZ$33-Sheep!$R$351-Sheep!$N$250                                )&gt;(RZ$33-SA$33),(RZ$33-Sheep!$R$351-Sheep!$N$250                                )&lt;=0),"WeanStd","")
&amp;                   IF(AND((RZ$33-Sheep!$R$352-Sheep!$N$250                                )&gt;(RZ$33-SA$33),(RZ$33-Sheep!$R$352-Sheep!$N$250                                )&lt;=0),"WeanAlt1","")
&amp;                   IF(AND((RZ$33-Sheep!$R$353-Sheep!$N$250                                )&gt;(RZ$33-SA$33),(RZ$33-Sheep!$R$353-Sheep!$N$250                                )&lt;=0),"WeanAlt2","")
&amp;IFERROR(IF(AND((RZ$33-RZ41                                                                                     )&gt;(RZ$33-SA$33),(RZ$33-RZ41                                                                                     )&lt;=0),"Join-"    &amp;RZ40,""),"")
&amp;IFERROR(IF(AND((RZ$33-RZ41-INDEX(Sheep!$V$358:$V$365,RZ40,1))&gt;(RZ$33-SA$33),(RZ$33-RZ41-INDEX(Sheep!$V$358:$V$365,RZ40,1))&lt;=0),"Scan-"  &amp;RZ40,""),"")
&amp;IFERROR(IF(AND((RZ$33-RZ41-150                                                                            )&gt;(RZ$33-SA$33),(RZ$33-RZ41-150                                                                             )&lt;=0),"Birth-" &amp;RZ40,""),"")
&amp;IFERROR(IF(AND((RZ$33-RZ41-150-Sheep!$R$351                                           )&gt;(RZ$33-SA$33),(RZ$33-RZ41-150-Sheep!$R$351                                            )&lt;=0),"Wean-"&amp;RZ40,""),"")
&amp;IFERROR(IF(AND((RZ$33-RZ41-150-Sheep!$R$352                                           )&gt;(RZ$33-SA$33),(RZ$33-RZ41-150-Sheep!$R$352                                            )&lt;=0),"Alt1-"   &amp;RZ40,""),"")
&amp;IFERROR(IF(AND((RZ$33-RZ41-150-Sheep!$R$353                                           )&gt;(RZ$33-SA$33),(RZ$33-RZ41-150-Sheep!$R$353                                            )&lt;=0),"Alt2-"   &amp;RZ40,""),"")</f>
        <v/>
      </c>
      <c r="SA42" s="274" t="str">
        <f xml:space="preserve">                    IF(AND((SA$33                                  -Sheep!$N$250                               )&gt;(SA$33-SB$33),(SA$33                                  -Sheep!$N$250                                )&lt;=0),"Born","")
&amp;                   IF(AND((SA$33-Sheep!$R$351-Sheep!$N$250                                )&gt;(SA$33-SB$33),(SA$33-Sheep!$R$351-Sheep!$N$250                                )&lt;=0),"WeanStd","")
&amp;                   IF(AND((SA$33-Sheep!$R$352-Sheep!$N$250                                )&gt;(SA$33-SB$33),(SA$33-Sheep!$R$352-Sheep!$N$250                                )&lt;=0),"WeanAlt1","")
&amp;                   IF(AND((SA$33-Sheep!$R$353-Sheep!$N$250                                )&gt;(SA$33-SB$33),(SA$33-Sheep!$R$353-Sheep!$N$250                                )&lt;=0),"WeanAlt2","")
&amp;IFERROR(IF(AND((SA$33-SA41                                                                                     )&gt;(SA$33-SB$33),(SA$33-SA41                                                                                     )&lt;=0),"Join-"    &amp;SA40,""),"")
&amp;IFERROR(IF(AND((SA$33-SA41-INDEX(Sheep!$V$358:$V$365,SA40,1))&gt;(SA$33-SB$33),(SA$33-SA41-INDEX(Sheep!$V$358:$V$365,SA40,1))&lt;=0),"Scan-"  &amp;SA40,""),"")
&amp;IFERROR(IF(AND((SA$33-SA41-150                                                                            )&gt;(SA$33-SB$33),(SA$33-SA41-150                                                                             )&lt;=0),"Birth-" &amp;SA40,""),"")
&amp;IFERROR(IF(AND((SA$33-SA41-150-Sheep!$R$351                                           )&gt;(SA$33-SB$33),(SA$33-SA41-150-Sheep!$R$351                                            )&lt;=0),"Wean-"&amp;SA40,""),"")
&amp;IFERROR(IF(AND((SA$33-SA41-150-Sheep!$R$352                                           )&gt;(SA$33-SB$33),(SA$33-SA41-150-Sheep!$R$352                                            )&lt;=0),"Alt1-"   &amp;SA40,""),"")
&amp;IFERROR(IF(AND((SA$33-SA41-150-Sheep!$R$353                                           )&gt;(SA$33-SB$33),(SA$33-SA41-150-Sheep!$R$353                                            )&lt;=0),"Alt2-"   &amp;SA40,""),"")</f>
        <v/>
      </c>
      <c r="SB42" s="274" t="str">
        <f xml:space="preserve">                    IF(AND((SB$33                                  -Sheep!$N$250                               )&gt;(SB$33-SC$33),(SB$33                                  -Sheep!$N$250                                )&lt;=0),"Born","")
&amp;                   IF(AND((SB$33-Sheep!$R$351-Sheep!$N$250                                )&gt;(SB$33-SC$33),(SB$33-Sheep!$R$351-Sheep!$N$250                                )&lt;=0),"WeanStd","")
&amp;                   IF(AND((SB$33-Sheep!$R$352-Sheep!$N$250                                )&gt;(SB$33-SC$33),(SB$33-Sheep!$R$352-Sheep!$N$250                                )&lt;=0),"WeanAlt1","")
&amp;                   IF(AND((SB$33-Sheep!$R$353-Sheep!$N$250                                )&gt;(SB$33-SC$33),(SB$33-Sheep!$R$353-Sheep!$N$250                                )&lt;=0),"WeanAlt2","")
&amp;IFERROR(IF(AND((SB$33-SB41                                                                                     )&gt;(SB$33-SC$33),(SB$33-SB41                                                                                     )&lt;=0),"Join-"    &amp;SB40,""),"")
&amp;IFERROR(IF(AND((SB$33-SB41-INDEX(Sheep!$V$358:$V$365,SB40,1))&gt;(SB$33-SC$33),(SB$33-SB41-INDEX(Sheep!$V$358:$V$365,SB40,1))&lt;=0),"Scan-"  &amp;SB40,""),"")
&amp;IFERROR(IF(AND((SB$33-SB41-150                                                                            )&gt;(SB$33-SC$33),(SB$33-SB41-150                                                                             )&lt;=0),"Birth-" &amp;SB40,""),"")
&amp;IFERROR(IF(AND((SB$33-SB41-150-Sheep!$R$351                                           )&gt;(SB$33-SC$33),(SB$33-SB41-150-Sheep!$R$351                                            )&lt;=0),"Wean-"&amp;SB40,""),"")
&amp;IFERROR(IF(AND((SB$33-SB41-150-Sheep!$R$352                                           )&gt;(SB$33-SC$33),(SB$33-SB41-150-Sheep!$R$352                                            )&lt;=0),"Alt1-"   &amp;SB40,""),"")
&amp;IFERROR(IF(AND((SB$33-SB41-150-Sheep!$R$353                                           )&gt;(SB$33-SC$33),(SB$33-SB41-150-Sheep!$R$353                                            )&lt;=0),"Alt2-"   &amp;SB40,""),"")</f>
        <v/>
      </c>
      <c r="SC42" s="274" t="str">
        <f xml:space="preserve">                    IF(AND((SC$33                                  -Sheep!$N$250                               )&gt;(SC$33-SD$33),(SC$33                                  -Sheep!$N$250                                )&lt;=0),"Born","")
&amp;                   IF(AND((SC$33-Sheep!$R$351-Sheep!$N$250                                )&gt;(SC$33-SD$33),(SC$33-Sheep!$R$351-Sheep!$N$250                                )&lt;=0),"WeanStd","")
&amp;                   IF(AND((SC$33-Sheep!$R$352-Sheep!$N$250                                )&gt;(SC$33-SD$33),(SC$33-Sheep!$R$352-Sheep!$N$250                                )&lt;=0),"WeanAlt1","")
&amp;                   IF(AND((SC$33-Sheep!$R$353-Sheep!$N$250                                )&gt;(SC$33-SD$33),(SC$33-Sheep!$R$353-Sheep!$N$250                                )&lt;=0),"WeanAlt2","")
&amp;IFERROR(IF(AND((SC$33-SC41                                                                                     )&gt;(SC$33-SD$33),(SC$33-SC41                                                                                     )&lt;=0),"Join-"    &amp;SC40,""),"")
&amp;IFERROR(IF(AND((SC$33-SC41-INDEX(Sheep!$V$358:$V$365,SC40,1))&gt;(SC$33-SD$33),(SC$33-SC41-INDEX(Sheep!$V$358:$V$365,SC40,1))&lt;=0),"Scan-"  &amp;SC40,""),"")
&amp;IFERROR(IF(AND((SC$33-SC41-150                                                                            )&gt;(SC$33-SD$33),(SC$33-SC41-150                                                                             )&lt;=0),"Birth-" &amp;SC40,""),"")
&amp;IFERROR(IF(AND((SC$33-SC41-150-Sheep!$R$351                                           )&gt;(SC$33-SD$33),(SC$33-SC41-150-Sheep!$R$351                                            )&lt;=0),"Wean-"&amp;SC40,""),"")
&amp;IFERROR(IF(AND((SC$33-SC41-150-Sheep!$R$352                                           )&gt;(SC$33-SD$33),(SC$33-SC41-150-Sheep!$R$352                                            )&lt;=0),"Alt1-"   &amp;SC40,""),"")
&amp;IFERROR(IF(AND((SC$33-SC41-150-Sheep!$R$353                                           )&gt;(SC$33-SD$33),(SC$33-SC41-150-Sheep!$R$353                                            )&lt;=0),"Alt2-"   &amp;SC40,""),"")</f>
        <v/>
      </c>
      <c r="SD42" s="274" t="str">
        <f xml:space="preserve">                    IF(AND((SD$33                                  -Sheep!$N$250                               )&gt;(SD$33-SE$33),(SD$33                                  -Sheep!$N$250                                )&lt;=0),"Born","")
&amp;                   IF(AND((SD$33-Sheep!$R$351-Sheep!$N$250                                )&gt;(SD$33-SE$33),(SD$33-Sheep!$R$351-Sheep!$N$250                                )&lt;=0),"WeanStd","")
&amp;                   IF(AND((SD$33-Sheep!$R$352-Sheep!$N$250                                )&gt;(SD$33-SE$33),(SD$33-Sheep!$R$352-Sheep!$N$250                                )&lt;=0),"WeanAlt1","")
&amp;                   IF(AND((SD$33-Sheep!$R$353-Sheep!$N$250                                )&gt;(SD$33-SE$33),(SD$33-Sheep!$R$353-Sheep!$N$250                                )&lt;=0),"WeanAlt2","")
&amp;IFERROR(IF(AND((SD$33-SD41                                                                                     )&gt;(SD$33-SE$33),(SD$33-SD41                                                                                     )&lt;=0),"Join-"    &amp;SD40,""),"")
&amp;IFERROR(IF(AND((SD$33-SD41-INDEX(Sheep!$V$358:$V$365,SD40,1))&gt;(SD$33-SE$33),(SD$33-SD41-INDEX(Sheep!$V$358:$V$365,SD40,1))&lt;=0),"Scan-"  &amp;SD40,""),"")
&amp;IFERROR(IF(AND((SD$33-SD41-150                                                                            )&gt;(SD$33-SE$33),(SD$33-SD41-150                                                                             )&lt;=0),"Birth-" &amp;SD40,""),"")
&amp;IFERROR(IF(AND((SD$33-SD41-150-Sheep!$R$351                                           )&gt;(SD$33-SE$33),(SD$33-SD41-150-Sheep!$R$351                                            )&lt;=0),"Wean-"&amp;SD40,""),"")
&amp;IFERROR(IF(AND((SD$33-SD41-150-Sheep!$R$352                                           )&gt;(SD$33-SE$33),(SD$33-SD41-150-Sheep!$R$352                                            )&lt;=0),"Alt1-"   &amp;SD40,""),"")
&amp;IFERROR(IF(AND((SD$33-SD41-150-Sheep!$R$353                                           )&gt;(SD$33-SE$33),(SD$33-SD41-150-Sheep!$R$353                                            )&lt;=0),"Alt2-"   &amp;SD40,""),"")</f>
        <v/>
      </c>
      <c r="SE42" s="274" t="str">
        <f xml:space="preserve">                    IF(AND((SE$33                                  -Sheep!$N$250                               )&gt;(SE$33-SF$33),(SE$33                                  -Sheep!$N$250                                )&lt;=0),"Born","")
&amp;                   IF(AND((SE$33-Sheep!$R$351-Sheep!$N$250                                )&gt;(SE$33-SF$33),(SE$33-Sheep!$R$351-Sheep!$N$250                                )&lt;=0),"WeanStd","")
&amp;                   IF(AND((SE$33-Sheep!$R$352-Sheep!$N$250                                )&gt;(SE$33-SF$33),(SE$33-Sheep!$R$352-Sheep!$N$250                                )&lt;=0),"WeanAlt1","")
&amp;                   IF(AND((SE$33-Sheep!$R$353-Sheep!$N$250                                )&gt;(SE$33-SF$33),(SE$33-Sheep!$R$353-Sheep!$N$250                                )&lt;=0),"WeanAlt2","")
&amp;IFERROR(IF(AND((SE$33-SE41                                                                                     )&gt;(SE$33-SF$33),(SE$33-SE41                                                                                     )&lt;=0),"Join-"    &amp;SE40,""),"")
&amp;IFERROR(IF(AND((SE$33-SE41-INDEX(Sheep!$V$358:$V$365,SE40,1))&gt;(SE$33-SF$33),(SE$33-SE41-INDEX(Sheep!$V$358:$V$365,SE40,1))&lt;=0),"Scan-"  &amp;SE40,""),"")
&amp;IFERROR(IF(AND((SE$33-SE41-150                                                                            )&gt;(SE$33-SF$33),(SE$33-SE41-150                                                                             )&lt;=0),"Birth-" &amp;SE40,""),"")
&amp;IFERROR(IF(AND((SE$33-SE41-150-Sheep!$R$351                                           )&gt;(SE$33-SF$33),(SE$33-SE41-150-Sheep!$R$351                                            )&lt;=0),"Wean-"&amp;SE40,""),"")
&amp;IFERROR(IF(AND((SE$33-SE41-150-Sheep!$R$352                                           )&gt;(SE$33-SF$33),(SE$33-SE41-150-Sheep!$R$352                                            )&lt;=0),"Alt1-"   &amp;SE40,""),"")
&amp;IFERROR(IF(AND((SE$33-SE41-150-Sheep!$R$353                                           )&gt;(SE$33-SF$33),(SE$33-SE41-150-Sheep!$R$353                                            )&lt;=0),"Alt2-"   &amp;SE40,""),"")</f>
        <v/>
      </c>
      <c r="SF42" s="274" t="str">
        <f xml:space="preserve">                    IF(AND((SF$33                                  -Sheep!$N$250                               )&gt;(SF$33-SG$33),(SF$33                                  -Sheep!$N$250                                )&lt;=0),"Born","")
&amp;                   IF(AND((SF$33-Sheep!$R$351-Sheep!$N$250                                )&gt;(SF$33-SG$33),(SF$33-Sheep!$R$351-Sheep!$N$250                                )&lt;=0),"WeanStd","")
&amp;                   IF(AND((SF$33-Sheep!$R$352-Sheep!$N$250                                )&gt;(SF$33-SG$33),(SF$33-Sheep!$R$352-Sheep!$N$250                                )&lt;=0),"WeanAlt1","")
&amp;                   IF(AND((SF$33-Sheep!$R$353-Sheep!$N$250                                )&gt;(SF$33-SG$33),(SF$33-Sheep!$R$353-Sheep!$N$250                                )&lt;=0),"WeanAlt2","")
&amp;IFERROR(IF(AND((SF$33-SF41                                                                                     )&gt;(SF$33-SG$33),(SF$33-SF41                                                                                     )&lt;=0),"Join-"    &amp;SF40,""),"")
&amp;IFERROR(IF(AND((SF$33-SF41-INDEX(Sheep!$V$358:$V$365,SF40,1))&gt;(SF$33-SG$33),(SF$33-SF41-INDEX(Sheep!$V$358:$V$365,SF40,1))&lt;=0),"Scan-"  &amp;SF40,""),"")
&amp;IFERROR(IF(AND((SF$33-SF41-150                                                                            )&gt;(SF$33-SG$33),(SF$33-SF41-150                                                                             )&lt;=0),"Birth-" &amp;SF40,""),"")
&amp;IFERROR(IF(AND((SF$33-SF41-150-Sheep!$R$351                                           )&gt;(SF$33-SG$33),(SF$33-SF41-150-Sheep!$R$351                                            )&lt;=0),"Wean-"&amp;SF40,""),"")
&amp;IFERROR(IF(AND((SF$33-SF41-150-Sheep!$R$352                                           )&gt;(SF$33-SG$33),(SF$33-SF41-150-Sheep!$R$352                                            )&lt;=0),"Alt1-"   &amp;SF40,""),"")
&amp;IFERROR(IF(AND((SF$33-SF41-150-Sheep!$R$353                                           )&gt;(SF$33-SG$33),(SF$33-SF41-150-Sheep!$R$353                                            )&lt;=0),"Alt2-"   &amp;SF40,""),"")</f>
        <v/>
      </c>
      <c r="SG42" s="274" t="str">
        <f xml:space="preserve">                    IF(AND((SG$33                                  -Sheep!$N$250                               )&gt;(SG$33-SH$33),(SG$33                                  -Sheep!$N$250                                )&lt;=0),"Born","")
&amp;                   IF(AND((SG$33-Sheep!$R$351-Sheep!$N$250                                )&gt;(SG$33-SH$33),(SG$33-Sheep!$R$351-Sheep!$N$250                                )&lt;=0),"WeanStd","")
&amp;                   IF(AND((SG$33-Sheep!$R$352-Sheep!$N$250                                )&gt;(SG$33-SH$33),(SG$33-Sheep!$R$352-Sheep!$N$250                                )&lt;=0),"WeanAlt1","")
&amp;                   IF(AND((SG$33-Sheep!$R$353-Sheep!$N$250                                )&gt;(SG$33-SH$33),(SG$33-Sheep!$R$353-Sheep!$N$250                                )&lt;=0),"WeanAlt2","")
&amp;IFERROR(IF(AND((SG$33-SG41                                                                                     )&gt;(SG$33-SH$33),(SG$33-SG41                                                                                     )&lt;=0),"Join-"    &amp;SG40,""),"")
&amp;IFERROR(IF(AND((SG$33-SG41-INDEX(Sheep!$V$358:$V$365,SG40,1))&gt;(SG$33-SH$33),(SG$33-SG41-INDEX(Sheep!$V$358:$V$365,SG40,1))&lt;=0),"Scan-"  &amp;SG40,""),"")
&amp;IFERROR(IF(AND((SG$33-SG41-150                                                                            )&gt;(SG$33-SH$33),(SG$33-SG41-150                                                                             )&lt;=0),"Birth-" &amp;SG40,""),"")
&amp;IFERROR(IF(AND((SG$33-SG41-150-Sheep!$R$351                                           )&gt;(SG$33-SH$33),(SG$33-SG41-150-Sheep!$R$351                                            )&lt;=0),"Wean-"&amp;SG40,""),"")
&amp;IFERROR(IF(AND((SG$33-SG41-150-Sheep!$R$352                                           )&gt;(SG$33-SH$33),(SG$33-SG41-150-Sheep!$R$352                                            )&lt;=0),"Alt1-"   &amp;SG40,""),"")
&amp;IFERROR(IF(AND((SG$33-SG41-150-Sheep!$R$353                                           )&gt;(SG$33-SH$33),(SG$33-SG41-150-Sheep!$R$353                                            )&lt;=0),"Alt2-"   &amp;SG40,""),"")</f>
        <v/>
      </c>
      <c r="SH42" s="274" t="str">
        <f xml:space="preserve">                    IF(AND((SH$33                                  -Sheep!$N$250                               )&gt;(SH$33-SJ$33),(SH$33                                  -Sheep!$N$250                                )&lt;=0),"Born","")
&amp;                   IF(AND((SH$33-Sheep!$R$351-Sheep!$N$250                                )&gt;(SH$33-SJ$33),(SH$33-Sheep!$R$351-Sheep!$N$250                                )&lt;=0),"WeanStd","")
&amp;                   IF(AND((SH$33-Sheep!$R$352-Sheep!$N$250                                )&gt;(SH$33-SJ$33),(SH$33-Sheep!$R$352-Sheep!$N$250                                )&lt;=0),"WeanAlt1","")
&amp;                   IF(AND((SH$33-Sheep!$R$353-Sheep!$N$250                                )&gt;(SH$33-SJ$33),(SH$33-Sheep!$R$353-Sheep!$N$250                                )&lt;=0),"WeanAlt2","")
&amp;IFERROR(IF(AND((SH$33-SH41                                                                                     )&gt;(SH$33-SJ$33),(SH$33-SH41                                                                                     )&lt;=0),"Join-"    &amp;SH40,""),"")
&amp;IFERROR(IF(AND((SH$33-SH41-INDEX(Sheep!$V$358:$V$365,SH40,1))&gt;(SH$33-SJ$33),(SH$33-SH41-INDEX(Sheep!$V$358:$V$365,SH40,1))&lt;=0),"Scan-"  &amp;SH40,""),"")
&amp;IFERROR(IF(AND((SH$33-SH41-150                                                                            )&gt;(SH$33-SJ$33),(SH$33-SH41-150                                                                             )&lt;=0),"Birth-" &amp;SH40,""),"")
&amp;IFERROR(IF(AND((SH$33-SH41-150-Sheep!$R$351                                           )&gt;(SH$33-SJ$33),(SH$33-SH41-150-Sheep!$R$351                                            )&lt;=0),"Wean-"&amp;SH40,""),"")
&amp;IFERROR(IF(AND((SH$33-SH41-150-Sheep!$R$352                                           )&gt;(SH$33-SJ$33),(SH$33-SH41-150-Sheep!$R$352                                            )&lt;=0),"Alt1-"   &amp;SH40,""),"")
&amp;IFERROR(IF(AND((SH$33-SH41-150-Sheep!$R$353                                           )&gt;(SH$33-SJ$33),(SH$33-SH41-150-Sheep!$R$353                                            )&lt;=0),"Alt2-"   &amp;SH40,""),"")</f>
        <v/>
      </c>
      <c r="SI42" s="274" t="str">
        <f xml:space="preserve">                    IF(AND((SI$33                                  -Sheep!$N$250                               )&gt;(SI$33-SK$33),(SI$33                                  -Sheep!$N$250                                )&lt;=0),"Born","")
&amp;                   IF(AND((SI$33-Sheep!$R$351-Sheep!$N$250                                )&gt;(SI$33-SK$33),(SI$33-Sheep!$R$351-Sheep!$N$250                                )&lt;=0),"WeanStd","")
&amp;                   IF(AND((SI$33-Sheep!$R$352-Sheep!$N$250                                )&gt;(SI$33-SK$33),(SI$33-Sheep!$R$352-Sheep!$N$250                                )&lt;=0),"WeanAlt1","")
&amp;                   IF(AND((SI$33-Sheep!$R$353-Sheep!$N$250                                )&gt;(SI$33-SK$33),(SI$33-Sheep!$R$353-Sheep!$N$250                                )&lt;=0),"WeanAlt2","")
&amp;IFERROR(IF(AND((SI$33-SI41                                                                                     )&gt;(SI$33-SK$33),(SI$33-SI41                                                                                     )&lt;=0),"Join-"    &amp;SI40,""),"")
&amp;IFERROR(IF(AND((SI$33-SI41-INDEX(Sheep!$V$358:$V$365,SI40,1))&gt;(SI$33-SK$33),(SI$33-SI41-INDEX(Sheep!$V$358:$V$365,SI40,1))&lt;=0),"Scan-"  &amp;SI40,""),"")
&amp;IFERROR(IF(AND((SI$33-SI41-150                                                                            )&gt;(SI$33-SK$33),(SI$33-SI41-150                                                                             )&lt;=0),"Birth-" &amp;SI40,""),"")
&amp;IFERROR(IF(AND((SI$33-SI41-150-Sheep!$R$351                                           )&gt;(SI$33-SK$33),(SI$33-SI41-150-Sheep!$R$351                                            )&lt;=0),"Wean-"&amp;SI40,""),"")
&amp;IFERROR(IF(AND((SI$33-SI41-150-Sheep!$R$352                                           )&gt;(SI$33-SK$33),(SI$33-SI41-150-Sheep!$R$352                                            )&lt;=0),"Alt1-"   &amp;SI40,""),"")
&amp;IFERROR(IF(AND((SI$33-SI41-150-Sheep!$R$353                                           )&gt;(SI$33-SK$33),(SI$33-SI41-150-Sheep!$R$353                                            )&lt;=0),"Alt2-"   &amp;SI40,""),"")</f>
        <v/>
      </c>
      <c r="SJ42" s="260"/>
      <c r="SK42" s="262"/>
      <c r="SL42" s="250"/>
      <c r="SM42" s="250"/>
      <c r="SN42" s="250"/>
    </row>
    <row r="43" spans="1:508" ht="11.85" customHeight="1" outlineLevel="2" collapsed="1" x14ac:dyDescent="0.2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25">
      <c r="A44" s="250"/>
      <c r="B44" s="259"/>
      <c r="C44" s="444">
        <f>INT(MAX($C$48:$C$112))+1</f>
        <v>5</v>
      </c>
      <c r="D44" s="275"/>
      <c r="E44" s="330"/>
      <c r="F44" s="330"/>
      <c r="G44" s="275"/>
      <c r="H44" s="330" t="s">
        <v>703</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25">
      <c r="A45" s="250"/>
      <c r="B45" s="259" t="s">
        <v>389</v>
      </c>
      <c r="C45" s="444">
        <f>INT(MAX($C$48:$C$112))+1</f>
        <v>5</v>
      </c>
      <c r="D45" s="275" t="s">
        <v>390</v>
      </c>
      <c r="E45" s="330"/>
      <c r="F45" s="330"/>
      <c r="G45" s="275"/>
      <c r="H45" s="330" t="s">
        <v>704</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25">
      <c r="A46" s="250"/>
      <c r="B46" s="259"/>
      <c r="C46" s="444">
        <f>INT($C$29)+1</f>
        <v>2</v>
      </c>
      <c r="D46" s="275"/>
      <c r="E46" s="330"/>
      <c r="F46" s="330"/>
      <c r="G46" s="275"/>
      <c r="H46" s="333" t="s">
        <v>706</v>
      </c>
      <c r="I46" s="293" t="s">
        <v>935</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25">
      <c r="A47" s="250"/>
      <c r="B47" s="259"/>
      <c r="C47" s="444">
        <f>INT($C$29)+1</f>
        <v>2</v>
      </c>
      <c r="D47" s="275"/>
      <c r="E47" s="330"/>
      <c r="F47" s="330"/>
      <c r="G47" s="275"/>
      <c r="H47" s="457" t="s">
        <v>387</v>
      </c>
      <c r="I47" s="457" t="s">
        <v>174</v>
      </c>
      <c r="J47" s="265" t="s">
        <v>786</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0999999999999996" customHeight="1" outlineLevel="3" x14ac:dyDescent="0.2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25">
      <c r="A49" s="250"/>
      <c r="B49" s="259"/>
      <c r="C49" s="444">
        <f>INT($C$29)+2</f>
        <v>3</v>
      </c>
      <c r="D49" s="275"/>
      <c r="E49" s="324">
        <v>0</v>
      </c>
      <c r="F49" s="330"/>
      <c r="G49" s="275"/>
      <c r="H49" s="280" t="s">
        <v>836</v>
      </c>
      <c r="I49" s="296" t="s">
        <v>705</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2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2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25">
      <c r="A52" s="250"/>
      <c r="B52" s="259"/>
      <c r="C52" s="444">
        <f>INT($C$29)+2</f>
        <v>3</v>
      </c>
      <c r="D52" s="275"/>
      <c r="E52" s="324">
        <f>E49+1</f>
        <v>1</v>
      </c>
      <c r="F52" s="330"/>
      <c r="G52" s="275"/>
      <c r="H52" s="458" t="s">
        <v>839</v>
      </c>
      <c r="I52" s="459" t="s">
        <v>705</v>
      </c>
      <c r="J52" s="296"/>
      <c r="K52" s="506">
        <v>7.4770000000000003</v>
      </c>
      <c r="L52" s="507">
        <v>7.7569999999999997</v>
      </c>
      <c r="M52" s="507">
        <v>7.9180000000000001</v>
      </c>
      <c r="N52" s="507">
        <v>8.1999999999999993</v>
      </c>
      <c r="O52" s="507">
        <v>8.1639999999999997</v>
      </c>
      <c r="P52" s="507">
        <v>7.8319999999999999</v>
      </c>
      <c r="Q52" s="507">
        <v>7.48</v>
      </c>
      <c r="R52" s="507">
        <v>7.2210000000000001</v>
      </c>
      <c r="S52" s="507">
        <v>6.9550000000000001</v>
      </c>
      <c r="T52" s="507">
        <v>6.6970000000000001</v>
      </c>
      <c r="U52" s="507">
        <v>6.492</v>
      </c>
      <c r="V52" s="507">
        <v>6.2530000000000001</v>
      </c>
      <c r="W52" s="507">
        <v>6.1260000000000003</v>
      </c>
      <c r="X52" s="507">
        <v>6.008</v>
      </c>
      <c r="Y52" s="507">
        <v>6.0919999999999996</v>
      </c>
      <c r="Z52" s="507">
        <v>6.0730000000000004</v>
      </c>
      <c r="AA52" s="507">
        <v>6.4870000000000001</v>
      </c>
      <c r="AB52" s="507">
        <v>6.97</v>
      </c>
      <c r="AC52" s="507">
        <v>7.54</v>
      </c>
      <c r="AD52" s="507">
        <v>8.0589999999999993</v>
      </c>
      <c r="AE52" s="507">
        <v>8.6110000000000007</v>
      </c>
      <c r="AF52" s="507">
        <v>6.633</v>
      </c>
      <c r="AG52" s="507">
        <v>7.33</v>
      </c>
      <c r="AH52" s="507">
        <v>7.02</v>
      </c>
      <c r="AI52" s="507">
        <v>6.9859999999999998</v>
      </c>
      <c r="AJ52" s="507">
        <v>6.8310000000000004</v>
      </c>
      <c r="AK52" s="507">
        <v>6.9850000000000003</v>
      </c>
      <c r="AL52" s="507">
        <v>7.149</v>
      </c>
      <c r="AM52" s="507">
        <v>7.5350000000000001</v>
      </c>
      <c r="AN52" s="507">
        <v>7.649</v>
      </c>
      <c r="AO52" s="507">
        <v>7.8380000000000001</v>
      </c>
      <c r="AP52" s="507">
        <v>8.0640000000000001</v>
      </c>
      <c r="AQ52" s="507">
        <v>8.3420000000000005</v>
      </c>
      <c r="AR52" s="507">
        <v>6.9569999999999999</v>
      </c>
      <c r="AS52" s="507">
        <v>6.9740000000000002</v>
      </c>
      <c r="AT52" s="507">
        <v>7.3540000000000001</v>
      </c>
      <c r="AU52" s="507">
        <v>7.6340000000000003</v>
      </c>
      <c r="AV52" s="507">
        <v>7.8289999999999997</v>
      </c>
      <c r="AW52" s="507">
        <v>8.048</v>
      </c>
      <c r="AX52" s="507">
        <v>7.9029999999999996</v>
      </c>
      <c r="AY52" s="507">
        <v>7.8339999999999996</v>
      </c>
      <c r="AZ52" s="507">
        <v>7.3739999999999997</v>
      </c>
      <c r="BA52" s="507">
        <v>7.1020000000000003</v>
      </c>
      <c r="BB52" s="507">
        <v>6.9909999999999997</v>
      </c>
      <c r="BC52" s="507">
        <v>6.7759999999999998</v>
      </c>
      <c r="BD52" s="507">
        <v>6.8730000000000002</v>
      </c>
      <c r="BE52" s="507">
        <v>7.1950000000000003</v>
      </c>
      <c r="BF52" s="507">
        <v>6.9710000000000001</v>
      </c>
      <c r="BG52" s="507">
        <v>6.95</v>
      </c>
      <c r="BH52" s="507">
        <v>6.9660000000000002</v>
      </c>
      <c r="BI52" s="507">
        <v>7.1189999999999998</v>
      </c>
      <c r="BJ52" s="507">
        <v>7.2409999999999997</v>
      </c>
      <c r="BK52" s="507">
        <v>7.4770000000000003</v>
      </c>
      <c r="BL52" s="507">
        <v>7.7569999999999997</v>
      </c>
      <c r="BM52" s="507">
        <v>7.9180000000000001</v>
      </c>
      <c r="BN52" s="507">
        <v>8.1999999999999993</v>
      </c>
      <c r="BO52" s="507">
        <v>8.1639999999999997</v>
      </c>
      <c r="BP52" s="507">
        <v>7.8319999999999999</v>
      </c>
      <c r="BQ52" s="507">
        <v>7.48</v>
      </c>
      <c r="BR52" s="507">
        <v>7.2210000000000001</v>
      </c>
      <c r="BS52" s="507">
        <v>6.9550000000000001</v>
      </c>
      <c r="BT52" s="507">
        <v>6.6970000000000001</v>
      </c>
      <c r="BU52" s="507">
        <v>6.492</v>
      </c>
      <c r="BV52" s="507">
        <v>6.2530000000000001</v>
      </c>
      <c r="BW52" s="507">
        <v>6.1260000000000003</v>
      </c>
      <c r="BX52" s="507">
        <v>6.008</v>
      </c>
      <c r="BY52" s="507">
        <v>6.0919999999999996</v>
      </c>
      <c r="BZ52" s="507">
        <v>6.0730000000000004</v>
      </c>
      <c r="CA52" s="507">
        <v>6.4870000000000001</v>
      </c>
      <c r="CB52" s="507">
        <v>6.97</v>
      </c>
      <c r="CC52" s="507">
        <v>7.54</v>
      </c>
      <c r="CD52" s="507">
        <v>8.0589999999999993</v>
      </c>
      <c r="CE52" s="507">
        <v>8.6110000000000007</v>
      </c>
      <c r="CF52" s="507">
        <v>6.633</v>
      </c>
      <c r="CG52" s="507">
        <v>7.33</v>
      </c>
      <c r="CH52" s="507">
        <v>7.02</v>
      </c>
      <c r="CI52" s="507">
        <v>6.9859999999999998</v>
      </c>
      <c r="CJ52" s="507">
        <v>6.8310000000000004</v>
      </c>
      <c r="CK52" s="507">
        <v>6.9850000000000003</v>
      </c>
      <c r="CL52" s="507">
        <v>7.149</v>
      </c>
      <c r="CM52" s="507">
        <v>7.5350000000000001</v>
      </c>
      <c r="CN52" s="507">
        <v>7.649</v>
      </c>
      <c r="CO52" s="507">
        <v>7.8380000000000001</v>
      </c>
      <c r="CP52" s="507">
        <v>8.0640000000000001</v>
      </c>
      <c r="CQ52" s="507">
        <v>8.3420000000000005</v>
      </c>
      <c r="CR52" s="507">
        <v>7.7279999999999998</v>
      </c>
      <c r="CS52" s="507">
        <v>8.4809999999999999</v>
      </c>
      <c r="CT52" s="507">
        <v>8.8179999999999996</v>
      </c>
      <c r="CU52" s="507">
        <v>9.157</v>
      </c>
      <c r="CV52" s="507">
        <v>9.1310000000000002</v>
      </c>
      <c r="CW52" s="507">
        <v>9.3309999999999995</v>
      </c>
      <c r="CX52" s="507">
        <v>8.8409999999999993</v>
      </c>
      <c r="CY52" s="507">
        <v>8.6620000000000008</v>
      </c>
      <c r="CZ52" s="507">
        <v>7.6059999999999999</v>
      </c>
      <c r="DA52" s="507">
        <v>7.351</v>
      </c>
      <c r="DB52" s="507">
        <v>7.0640000000000001</v>
      </c>
      <c r="DC52" s="507">
        <v>6.8360000000000003</v>
      </c>
      <c r="DD52" s="507">
        <v>6.6180000000000003</v>
      </c>
      <c r="DE52" s="507">
        <v>6.7690000000000001</v>
      </c>
      <c r="DF52" s="507">
        <v>6.0060000000000002</v>
      </c>
      <c r="DG52" s="507">
        <v>5.9279999999999999</v>
      </c>
      <c r="DH52" s="507">
        <v>5.9240000000000004</v>
      </c>
      <c r="DI52" s="507">
        <v>5.9710000000000001</v>
      </c>
      <c r="DJ52" s="507">
        <v>5.9279999999999999</v>
      </c>
      <c r="DK52" s="507">
        <v>5.94</v>
      </c>
      <c r="DL52" s="507">
        <v>5.9269999999999996</v>
      </c>
      <c r="DM52" s="507">
        <v>5.9470000000000001</v>
      </c>
      <c r="DN52" s="507">
        <v>5.6989999999999998</v>
      </c>
      <c r="DO52" s="507">
        <v>5.6539999999999999</v>
      </c>
      <c r="DP52" s="507">
        <v>5.6559999999999997</v>
      </c>
      <c r="DQ52" s="507">
        <v>5.5579999999999998</v>
      </c>
      <c r="DR52" s="507">
        <v>5.4969999999999999</v>
      </c>
      <c r="DS52" s="507">
        <v>5.4450000000000003</v>
      </c>
      <c r="DT52" s="507">
        <v>5.3259999999999996</v>
      </c>
      <c r="DU52" s="507">
        <v>5.3570000000000002</v>
      </c>
      <c r="DV52" s="507">
        <v>5.274</v>
      </c>
      <c r="DW52" s="507">
        <v>5.3360000000000003</v>
      </c>
      <c r="DX52" s="507">
        <v>5.3869999999999996</v>
      </c>
      <c r="DY52" s="507">
        <v>5.4880000000000004</v>
      </c>
      <c r="DZ52" s="507">
        <v>5.4489999999999998</v>
      </c>
      <c r="EA52" s="507">
        <v>5.7969999999999997</v>
      </c>
      <c r="EB52" s="507">
        <v>6.2649999999999997</v>
      </c>
      <c r="EC52" s="507">
        <v>6.8460000000000001</v>
      </c>
      <c r="ED52" s="507">
        <v>7.3280000000000003</v>
      </c>
      <c r="EE52" s="507">
        <v>7.944</v>
      </c>
      <c r="EF52" s="507">
        <v>4.8159999999999998</v>
      </c>
      <c r="EG52" s="507">
        <v>6.1669999999999998</v>
      </c>
      <c r="EH52" s="507">
        <v>6.2729999999999997</v>
      </c>
      <c r="EI52" s="507">
        <v>6.0960000000000001</v>
      </c>
      <c r="EJ52" s="507">
        <v>6.0629999999999997</v>
      </c>
      <c r="EK52" s="507">
        <v>6.3079999999999998</v>
      </c>
      <c r="EL52" s="507">
        <v>6.383</v>
      </c>
      <c r="EM52" s="507">
        <v>6.9119999999999999</v>
      </c>
      <c r="EN52" s="507">
        <v>7.0620000000000003</v>
      </c>
      <c r="EO52" s="507">
        <v>7.4219999999999997</v>
      </c>
      <c r="EP52" s="507">
        <v>7.8609999999999998</v>
      </c>
      <c r="EQ52" s="507">
        <v>8.2140000000000004</v>
      </c>
      <c r="ER52" s="507">
        <v>7.6909999999999998</v>
      </c>
      <c r="ES52" s="507">
        <v>8.48</v>
      </c>
      <c r="ET52" s="507">
        <v>9.0909999999999993</v>
      </c>
      <c r="EU52" s="507">
        <v>9.5579999999999998</v>
      </c>
      <c r="EV52" s="507">
        <v>9.5739999999999998</v>
      </c>
      <c r="EW52" s="507">
        <v>10.147</v>
      </c>
      <c r="EX52" s="507">
        <v>9.8070000000000004</v>
      </c>
      <c r="EY52" s="507">
        <v>9.4979999999999993</v>
      </c>
      <c r="EZ52" s="507">
        <v>9.1419999999999995</v>
      </c>
      <c r="FA52" s="507">
        <v>8.3840000000000003</v>
      </c>
      <c r="FB52" s="507">
        <v>8.1739999999999995</v>
      </c>
      <c r="FC52" s="507">
        <v>8.1240000000000006</v>
      </c>
      <c r="FD52" s="507">
        <v>7.7080000000000002</v>
      </c>
      <c r="FE52" s="507">
        <v>7.7690000000000001</v>
      </c>
      <c r="FF52" s="507">
        <v>6.7629999999999999</v>
      </c>
      <c r="FG52" s="507">
        <v>6.3550000000000004</v>
      </c>
      <c r="FH52" s="507">
        <v>6.0430000000000001</v>
      </c>
      <c r="FI52" s="507">
        <v>5.899</v>
      </c>
      <c r="FJ52" s="507">
        <v>5.7149999999999999</v>
      </c>
      <c r="FK52" s="507">
        <v>5.5780000000000003</v>
      </c>
      <c r="FL52" s="507">
        <v>5.4320000000000004</v>
      </c>
      <c r="FM52" s="507">
        <v>5.2910000000000004</v>
      </c>
      <c r="FN52" s="507">
        <v>4.5960000000000001</v>
      </c>
      <c r="FO52" s="507">
        <v>4.5369999999999999</v>
      </c>
      <c r="FP52" s="507">
        <v>4.5270000000000001</v>
      </c>
      <c r="FQ52" s="507">
        <v>4.51</v>
      </c>
      <c r="FR52" s="507">
        <v>4.4889999999999999</v>
      </c>
      <c r="FS52" s="507">
        <v>4.4640000000000004</v>
      </c>
      <c r="FT52" s="507">
        <v>4.516</v>
      </c>
      <c r="FU52" s="507">
        <v>4.625</v>
      </c>
      <c r="FV52" s="507">
        <v>4.633</v>
      </c>
      <c r="FW52" s="507">
        <v>4.806</v>
      </c>
      <c r="FX52" s="507">
        <v>5.0149999999999997</v>
      </c>
      <c r="FY52" s="507">
        <v>5.2370000000000001</v>
      </c>
      <c r="FZ52" s="507">
        <v>5.3220000000000001</v>
      </c>
      <c r="GA52" s="507">
        <v>5.7469999999999999</v>
      </c>
      <c r="GB52" s="507">
        <v>6.1580000000000004</v>
      </c>
      <c r="GC52" s="507">
        <v>6.7770000000000001</v>
      </c>
      <c r="GD52" s="507">
        <v>7.3120000000000003</v>
      </c>
      <c r="GE52" s="507">
        <v>7.9089999999999998</v>
      </c>
      <c r="GF52" s="507">
        <v>5.0949999999999998</v>
      </c>
      <c r="GG52" s="507">
        <v>6.4989999999999997</v>
      </c>
      <c r="GH52" s="507">
        <v>6.4960000000000004</v>
      </c>
      <c r="GI52" s="507">
        <v>6.4950000000000001</v>
      </c>
      <c r="GJ52" s="507">
        <v>6.4480000000000004</v>
      </c>
      <c r="GK52" s="507">
        <v>6.7469999999999999</v>
      </c>
      <c r="GL52" s="507">
        <v>6.9039999999999999</v>
      </c>
      <c r="GM52" s="507">
        <v>7.2560000000000002</v>
      </c>
      <c r="GN52" s="507">
        <v>7.3129999999999997</v>
      </c>
      <c r="GO52" s="507">
        <v>7.5439999999999996</v>
      </c>
      <c r="GP52" s="507">
        <v>7.8390000000000004</v>
      </c>
      <c r="GQ52" s="507">
        <v>8.0210000000000008</v>
      </c>
      <c r="GR52" s="507">
        <v>7.5110000000000001</v>
      </c>
      <c r="GS52" s="507">
        <v>8.2119999999999997</v>
      </c>
      <c r="GT52" s="507">
        <v>8.7430000000000003</v>
      </c>
      <c r="GU52" s="507">
        <v>9.1739999999999995</v>
      </c>
      <c r="GV52" s="507">
        <v>9.2870000000000008</v>
      </c>
      <c r="GW52" s="507">
        <v>9.74</v>
      </c>
      <c r="GX52" s="507">
        <v>9.4429999999999996</v>
      </c>
      <c r="GY52" s="507">
        <v>9.1809999999999992</v>
      </c>
      <c r="GZ52" s="507">
        <v>8.8819999999999997</v>
      </c>
      <c r="HA52" s="507">
        <v>8.1479999999999997</v>
      </c>
      <c r="HB52" s="507">
        <v>7.9130000000000003</v>
      </c>
      <c r="HC52" s="507">
        <v>8.3879999999999999</v>
      </c>
      <c r="HD52" s="507">
        <v>7.952</v>
      </c>
      <c r="HE52" s="507">
        <v>7.99</v>
      </c>
      <c r="HF52" s="507">
        <v>6.99</v>
      </c>
      <c r="HG52" s="507">
        <v>6.391</v>
      </c>
      <c r="HH52" s="507">
        <v>6.0469999999999997</v>
      </c>
      <c r="HI52" s="507">
        <v>5.8529999999999998</v>
      </c>
      <c r="HJ52" s="507">
        <v>5.6619999999999999</v>
      </c>
      <c r="HK52" s="507">
        <v>5.53</v>
      </c>
      <c r="HL52" s="507">
        <v>5.3849999999999998</v>
      </c>
      <c r="HM52" s="507">
        <v>5.2480000000000002</v>
      </c>
      <c r="HN52" s="507">
        <v>4.258</v>
      </c>
      <c r="HO52" s="507">
        <v>4.1970000000000001</v>
      </c>
      <c r="HP52" s="507">
        <v>4.2679999999999998</v>
      </c>
      <c r="HQ52" s="507">
        <v>4.33</v>
      </c>
      <c r="HR52" s="507">
        <v>4.3860000000000001</v>
      </c>
      <c r="HS52" s="507">
        <v>4.4340000000000002</v>
      </c>
      <c r="HT52" s="507">
        <v>4.5640000000000001</v>
      </c>
      <c r="HU52" s="507">
        <v>4.7480000000000002</v>
      </c>
      <c r="HV52" s="507">
        <v>4.9130000000000003</v>
      </c>
      <c r="HW52" s="507">
        <v>5.1040000000000001</v>
      </c>
      <c r="HX52" s="507">
        <v>5.2939999999999996</v>
      </c>
      <c r="HY52" s="507">
        <v>5.5990000000000002</v>
      </c>
      <c r="HZ52" s="507">
        <v>5.71</v>
      </c>
      <c r="IA52" s="507">
        <v>6.1040000000000001</v>
      </c>
      <c r="IB52" s="507">
        <v>6.5279999999999996</v>
      </c>
      <c r="IC52" s="507">
        <v>7.085</v>
      </c>
      <c r="ID52" s="507">
        <v>7.54</v>
      </c>
      <c r="IE52" s="507">
        <v>8.0530000000000008</v>
      </c>
      <c r="IF52" s="507">
        <v>5.2009999999999996</v>
      </c>
      <c r="IG52" s="507">
        <v>6.3310000000000004</v>
      </c>
      <c r="IH52" s="507">
        <v>6.4279999999999999</v>
      </c>
      <c r="II52" s="507">
        <v>6.4420000000000002</v>
      </c>
      <c r="IJ52" s="507">
        <v>6.1790000000000003</v>
      </c>
      <c r="IK52" s="507">
        <v>6.4269999999999996</v>
      </c>
      <c r="IL52" s="507">
        <v>6.3559999999999999</v>
      </c>
      <c r="IM52" s="507">
        <v>6.9219999999999997</v>
      </c>
      <c r="IN52" s="507">
        <v>7.0860000000000003</v>
      </c>
      <c r="IO52" s="507">
        <v>7.3730000000000002</v>
      </c>
      <c r="IP52" s="507">
        <v>7.62</v>
      </c>
      <c r="IQ52" s="507">
        <v>7.9390000000000001</v>
      </c>
      <c r="IR52" s="507">
        <v>7.3689999999999998</v>
      </c>
      <c r="IS52" s="507">
        <v>8.2260000000000009</v>
      </c>
      <c r="IT52" s="507">
        <v>8.7650000000000006</v>
      </c>
      <c r="IU52" s="507">
        <v>9.1850000000000005</v>
      </c>
      <c r="IV52" s="507">
        <v>9.3170000000000002</v>
      </c>
      <c r="IW52" s="507">
        <v>9.7929999999999993</v>
      </c>
      <c r="IX52" s="507">
        <v>9.4469999999999992</v>
      </c>
      <c r="IY52" s="507">
        <v>9.1549999999999994</v>
      </c>
      <c r="IZ52" s="507">
        <v>8.875</v>
      </c>
      <c r="JA52" s="507">
        <v>8.3390000000000004</v>
      </c>
      <c r="JB52" s="507">
        <v>8.0039999999999996</v>
      </c>
      <c r="JC52" s="507">
        <v>8.6039999999999992</v>
      </c>
      <c r="JD52" s="507">
        <v>8.1769999999999996</v>
      </c>
      <c r="JE52" s="507">
        <v>8.2200000000000006</v>
      </c>
      <c r="JF52" s="507">
        <v>7.2770000000000001</v>
      </c>
      <c r="JG52" s="507">
        <v>6.6989999999999998</v>
      </c>
      <c r="JH52" s="507">
        <v>6.1589999999999998</v>
      </c>
      <c r="JI52" s="507">
        <v>5.8780000000000001</v>
      </c>
      <c r="JJ52" s="507">
        <v>5.68</v>
      </c>
      <c r="JK52" s="507">
        <v>5.5650000000000004</v>
      </c>
      <c r="JL52" s="507">
        <v>5.3940000000000001</v>
      </c>
      <c r="JM52" s="507">
        <v>5.234</v>
      </c>
      <c r="JN52" s="507">
        <v>4.157</v>
      </c>
      <c r="JO52" s="507">
        <v>4.1079999999999997</v>
      </c>
      <c r="JP52" s="507">
        <v>4.1639999999999997</v>
      </c>
      <c r="JQ52" s="507">
        <v>4.2060000000000004</v>
      </c>
      <c r="JR52" s="507">
        <v>4.258</v>
      </c>
      <c r="JS52" s="507">
        <v>4.2949999999999999</v>
      </c>
      <c r="JT52" s="507">
        <v>4.3570000000000002</v>
      </c>
      <c r="JU52" s="507">
        <v>4.4720000000000004</v>
      </c>
      <c r="JV52" s="507">
        <v>4.5419999999999998</v>
      </c>
      <c r="JW52" s="507">
        <v>4.7480000000000002</v>
      </c>
      <c r="JX52" s="507">
        <v>4.9539999999999997</v>
      </c>
      <c r="JY52" s="507">
        <v>5.2880000000000003</v>
      </c>
      <c r="JZ52" s="507">
        <v>5.4580000000000002</v>
      </c>
      <c r="KA52" s="507">
        <v>5.875</v>
      </c>
      <c r="KB52" s="507">
        <v>6.3</v>
      </c>
      <c r="KC52" s="507">
        <v>6.9820000000000002</v>
      </c>
      <c r="KD52" s="507">
        <v>7.617</v>
      </c>
      <c r="KE52" s="507">
        <v>8.2370000000000001</v>
      </c>
      <c r="KF52" s="507">
        <v>6.5270000000000001</v>
      </c>
      <c r="KG52" s="507">
        <v>7.8550000000000004</v>
      </c>
      <c r="KH52" s="507">
        <v>7.8970000000000002</v>
      </c>
      <c r="KI52" s="507">
        <v>8.0210000000000008</v>
      </c>
      <c r="KJ52" s="507">
        <v>8.0519999999999996</v>
      </c>
      <c r="KK52" s="507">
        <v>8.2910000000000004</v>
      </c>
      <c r="KL52" s="507">
        <v>8.3719999999999999</v>
      </c>
      <c r="KM52" s="507">
        <v>8.6229999999999993</v>
      </c>
      <c r="KN52" s="507">
        <v>8.6379999999999999</v>
      </c>
      <c r="KO52" s="507">
        <v>8.7569999999999997</v>
      </c>
      <c r="KP52" s="507">
        <v>8.8460000000000001</v>
      </c>
      <c r="KQ52" s="507">
        <v>8.9540000000000006</v>
      </c>
      <c r="KR52" s="507">
        <v>8.3680000000000003</v>
      </c>
      <c r="KS52" s="507">
        <v>8.8789999999999996</v>
      </c>
      <c r="KT52" s="507">
        <v>9.1180000000000003</v>
      </c>
      <c r="KU52" s="507">
        <v>9.3339999999999996</v>
      </c>
      <c r="KV52" s="507">
        <v>9.3330000000000002</v>
      </c>
      <c r="KW52" s="507">
        <v>9.6940000000000008</v>
      </c>
      <c r="KX52" s="507">
        <v>9.2270000000000003</v>
      </c>
      <c r="KY52" s="507">
        <v>8.7940000000000005</v>
      </c>
      <c r="KZ52" s="507">
        <v>8.2579999999999991</v>
      </c>
      <c r="LA52" s="507">
        <v>7.8330000000000002</v>
      </c>
      <c r="LB52" s="507">
        <v>7.4429999999999996</v>
      </c>
      <c r="LC52" s="507">
        <v>7.5010000000000003</v>
      </c>
      <c r="LD52" s="507">
        <v>7.1130000000000004</v>
      </c>
      <c r="LE52" s="507">
        <v>7.3650000000000002</v>
      </c>
      <c r="LF52" s="507">
        <v>6.2619999999999996</v>
      </c>
      <c r="LG52" s="507">
        <v>6.0519999999999996</v>
      </c>
      <c r="LH52" s="507">
        <v>5.8239999999999998</v>
      </c>
      <c r="LI52" s="507">
        <v>5.6289999999999996</v>
      </c>
      <c r="LJ52" s="507">
        <v>5.4349999999999996</v>
      </c>
      <c r="LK52" s="507">
        <v>5.36</v>
      </c>
      <c r="LL52" s="507">
        <v>5.194</v>
      </c>
      <c r="LM52" s="507">
        <v>5.0529999999999999</v>
      </c>
      <c r="LN52" s="507">
        <v>4.4329999999999998</v>
      </c>
      <c r="LO52" s="507">
        <v>4.3680000000000003</v>
      </c>
      <c r="LP52" s="507">
        <v>4.3109999999999999</v>
      </c>
      <c r="LQ52" s="507">
        <v>4.3070000000000004</v>
      </c>
      <c r="LR52" s="507">
        <v>4.3</v>
      </c>
      <c r="LS52" s="507">
        <v>4.29</v>
      </c>
      <c r="LT52" s="507">
        <v>4.2969999999999997</v>
      </c>
      <c r="LU52" s="507">
        <v>4.3810000000000002</v>
      </c>
      <c r="LV52" s="507">
        <v>4.343</v>
      </c>
      <c r="LW52" s="507">
        <v>4.5369999999999999</v>
      </c>
      <c r="LX52" s="507">
        <v>4.7279999999999998</v>
      </c>
      <c r="LY52" s="507">
        <v>5.0039999999999996</v>
      </c>
      <c r="LZ52" s="507">
        <v>5.1269999999999998</v>
      </c>
      <c r="MA52" s="507">
        <v>5.609</v>
      </c>
      <c r="MB52" s="507">
        <v>6.0730000000000004</v>
      </c>
      <c r="MC52" s="507">
        <v>6.7190000000000003</v>
      </c>
      <c r="MD52" s="507">
        <v>7.6289999999999996</v>
      </c>
      <c r="ME52" s="507">
        <v>8.39</v>
      </c>
      <c r="MF52" s="507">
        <v>7.1539999999999999</v>
      </c>
      <c r="MG52" s="507">
        <v>8.6720000000000006</v>
      </c>
      <c r="MH52" s="507">
        <v>8.8859999999999992</v>
      </c>
      <c r="MI52" s="507">
        <v>9.0530000000000008</v>
      </c>
      <c r="MJ52" s="507">
        <v>9.1519999999999992</v>
      </c>
      <c r="MK52" s="507">
        <v>9.4239999999999995</v>
      </c>
      <c r="ML52" s="507">
        <v>9.5359999999999996</v>
      </c>
      <c r="MM52" s="507">
        <v>9.7880000000000003</v>
      </c>
      <c r="MN52" s="507">
        <v>9.8450000000000006</v>
      </c>
      <c r="MO52" s="507">
        <v>9.702</v>
      </c>
      <c r="MP52" s="507">
        <v>9.6829999999999998</v>
      </c>
      <c r="MQ52" s="507">
        <v>9.625</v>
      </c>
      <c r="MR52" s="507">
        <v>8.8940000000000001</v>
      </c>
      <c r="MS52" s="507">
        <v>9.2530000000000001</v>
      </c>
      <c r="MT52" s="507">
        <v>9.3249999999999993</v>
      </c>
      <c r="MU52" s="507">
        <v>9.4770000000000003</v>
      </c>
      <c r="MV52" s="507">
        <v>9.4719999999999995</v>
      </c>
      <c r="MW52" s="507">
        <v>9.7629999999999999</v>
      </c>
      <c r="MX52" s="507">
        <v>9.3059999999999992</v>
      </c>
      <c r="MY52" s="507">
        <v>8.91</v>
      </c>
      <c r="MZ52" s="507">
        <v>8.2309999999999999</v>
      </c>
      <c r="NA52" s="507">
        <v>7.4710000000000001</v>
      </c>
      <c r="NB52" s="507">
        <v>6.99</v>
      </c>
      <c r="NC52" s="507">
        <v>7.4909999999999997</v>
      </c>
      <c r="ND52" s="507">
        <v>7.149</v>
      </c>
      <c r="NE52" s="507">
        <v>7.6420000000000003</v>
      </c>
      <c r="NF52" s="507">
        <v>6.5549999999999997</v>
      </c>
      <c r="NG52" s="507">
        <v>6.4009999999999998</v>
      </c>
      <c r="NH52" s="507">
        <v>6.1719999999999997</v>
      </c>
      <c r="NI52" s="507">
        <v>6.0890000000000004</v>
      </c>
      <c r="NJ52" s="507">
        <v>5.9939999999999998</v>
      </c>
      <c r="NK52" s="507">
        <v>5.9969999999999999</v>
      </c>
      <c r="NL52" s="507">
        <v>5.8970000000000002</v>
      </c>
      <c r="NM52" s="507">
        <v>5.8129999999999997</v>
      </c>
      <c r="NN52" s="507">
        <v>4.968</v>
      </c>
      <c r="NO52" s="507">
        <v>4.8460000000000001</v>
      </c>
      <c r="NP52" s="507">
        <v>4.7119999999999997</v>
      </c>
      <c r="NQ52" s="507">
        <v>4.601</v>
      </c>
      <c r="NR52" s="507">
        <v>1.5</v>
      </c>
      <c r="NS52" s="507">
        <v>1.5</v>
      </c>
      <c r="NT52" s="507">
        <v>1.5</v>
      </c>
      <c r="NU52" s="507">
        <v>1.5</v>
      </c>
      <c r="NV52" s="507">
        <v>1.5</v>
      </c>
      <c r="NW52" s="507">
        <v>4.5369999999999999</v>
      </c>
      <c r="NX52" s="507">
        <v>4.7279999999999998</v>
      </c>
      <c r="NY52" s="507">
        <v>5.0039999999999996</v>
      </c>
      <c r="NZ52" s="507">
        <v>5.1269999999999998</v>
      </c>
      <c r="OA52" s="507">
        <v>5.609</v>
      </c>
      <c r="OB52" s="507">
        <v>6.0730000000000004</v>
      </c>
      <c r="OC52" s="507">
        <v>6.7190000000000003</v>
      </c>
      <c r="OD52" s="507">
        <v>7.6289999999999996</v>
      </c>
      <c r="OE52" s="507">
        <v>8.39</v>
      </c>
      <c r="OF52" s="507">
        <v>7.1539999999999999</v>
      </c>
      <c r="OG52" s="507">
        <v>8.6720000000000006</v>
      </c>
      <c r="OH52" s="507">
        <v>8.8859999999999992</v>
      </c>
      <c r="OI52" s="507">
        <v>9.0530000000000008</v>
      </c>
      <c r="OJ52" s="507">
        <v>9.1519999999999992</v>
      </c>
      <c r="OK52" s="507">
        <v>9.4239999999999995</v>
      </c>
      <c r="OL52" s="507">
        <v>9.5359999999999996</v>
      </c>
      <c r="OM52" s="507">
        <v>9.7880000000000003</v>
      </c>
      <c r="ON52" s="507">
        <v>9.8450000000000006</v>
      </c>
      <c r="OO52" s="507">
        <v>9.702</v>
      </c>
      <c r="OP52" s="507">
        <v>9.6829999999999998</v>
      </c>
      <c r="OQ52" s="507">
        <v>9.625</v>
      </c>
      <c r="OR52" s="507">
        <v>8.8940000000000001</v>
      </c>
      <c r="OS52" s="507">
        <v>9.2530000000000001</v>
      </c>
      <c r="OT52" s="507">
        <v>9.3249999999999993</v>
      </c>
      <c r="OU52" s="507">
        <v>9.4770000000000003</v>
      </c>
      <c r="OV52" s="507">
        <v>9.4719999999999995</v>
      </c>
      <c r="OW52" s="507">
        <v>9.7629999999999999</v>
      </c>
      <c r="OX52" s="507">
        <v>9.3059999999999992</v>
      </c>
      <c r="OY52" s="507">
        <v>8.91</v>
      </c>
      <c r="OZ52" s="507">
        <v>8.2309999999999999</v>
      </c>
      <c r="PA52" s="507">
        <v>7.4710000000000001</v>
      </c>
      <c r="PB52" s="507">
        <v>6.99</v>
      </c>
      <c r="PC52" s="507">
        <v>7.4909999999999997</v>
      </c>
      <c r="PD52" s="507">
        <v>7.149</v>
      </c>
      <c r="PE52" s="507">
        <v>7.6420000000000003</v>
      </c>
      <c r="PF52" s="507">
        <v>6.5549999999999997</v>
      </c>
      <c r="PG52" s="507">
        <v>6.4009999999999998</v>
      </c>
      <c r="PH52" s="507">
        <v>6.1719999999999997</v>
      </c>
      <c r="PI52" s="507">
        <v>6.0890000000000004</v>
      </c>
      <c r="PJ52" s="507">
        <v>5.9939999999999998</v>
      </c>
      <c r="PK52" s="507">
        <v>5.9969999999999999</v>
      </c>
      <c r="PL52" s="507">
        <v>5.8970000000000002</v>
      </c>
      <c r="PM52" s="507">
        <v>5.8129999999999997</v>
      </c>
      <c r="PN52" s="507">
        <v>4.968</v>
      </c>
      <c r="PO52" s="507">
        <v>4.8460000000000001</v>
      </c>
      <c r="PP52" s="507">
        <v>4.7119999999999997</v>
      </c>
      <c r="PQ52" s="507">
        <v>4.601</v>
      </c>
      <c r="PR52" s="507">
        <v>1.5</v>
      </c>
      <c r="PS52" s="507">
        <v>1.5</v>
      </c>
      <c r="PT52" s="507">
        <v>1.5</v>
      </c>
      <c r="PU52" s="507">
        <v>1.5</v>
      </c>
      <c r="PV52" s="507">
        <v>1.5</v>
      </c>
      <c r="PW52" s="507">
        <v>4.5369999999999999</v>
      </c>
      <c r="PX52" s="507">
        <v>4.7279999999999998</v>
      </c>
      <c r="PY52" s="507">
        <v>5.0039999999999996</v>
      </c>
      <c r="PZ52" s="507">
        <v>5.1269999999999998</v>
      </c>
      <c r="QA52" s="507">
        <v>5.609</v>
      </c>
      <c r="QB52" s="507">
        <v>6.0730000000000004</v>
      </c>
      <c r="QC52" s="507">
        <v>6.7190000000000003</v>
      </c>
      <c r="QD52" s="507">
        <v>7.6289999999999996</v>
      </c>
      <c r="QE52" s="507">
        <v>8.39</v>
      </c>
      <c r="QF52" s="507">
        <v>7.1539999999999999</v>
      </c>
      <c r="QG52" s="507">
        <v>8.6720000000000006</v>
      </c>
      <c r="QH52" s="507">
        <v>8.8859999999999992</v>
      </c>
      <c r="QI52" s="507">
        <v>9.0530000000000008</v>
      </c>
      <c r="QJ52" s="507">
        <v>9.1519999999999992</v>
      </c>
      <c r="QK52" s="507">
        <v>9.4239999999999995</v>
      </c>
      <c r="QL52" s="507">
        <v>9.5359999999999996</v>
      </c>
      <c r="QM52" s="507">
        <v>9.7880000000000003</v>
      </c>
      <c r="QN52" s="507">
        <v>9.8450000000000006</v>
      </c>
      <c r="QO52" s="507">
        <v>9.702</v>
      </c>
      <c r="QP52" s="507">
        <v>9.6829999999999998</v>
      </c>
      <c r="QQ52" s="507">
        <v>9.625</v>
      </c>
      <c r="QR52" s="507">
        <v>8.8940000000000001</v>
      </c>
      <c r="QS52" s="507">
        <v>9.2530000000000001</v>
      </c>
      <c r="QT52" s="507">
        <v>9.3249999999999993</v>
      </c>
      <c r="QU52" s="507">
        <v>9.4770000000000003</v>
      </c>
      <c r="QV52" s="507">
        <v>9.4719999999999995</v>
      </c>
      <c r="QW52" s="507">
        <v>9.7629999999999999</v>
      </c>
      <c r="QX52" s="507">
        <v>9.3059999999999992</v>
      </c>
      <c r="QY52" s="507">
        <v>8.91</v>
      </c>
      <c r="QZ52" s="507">
        <v>8.2309999999999999</v>
      </c>
      <c r="RA52" s="507">
        <v>7.4710000000000001</v>
      </c>
      <c r="RB52" s="507">
        <v>6.99</v>
      </c>
      <c r="RC52" s="507">
        <v>7.4909999999999997</v>
      </c>
      <c r="RD52" s="507">
        <v>7.149</v>
      </c>
      <c r="RE52" s="507">
        <v>7.6420000000000003</v>
      </c>
      <c r="RF52" s="507">
        <v>6.5549999999999997</v>
      </c>
      <c r="RG52" s="507">
        <v>6.4009999999999998</v>
      </c>
      <c r="RH52" s="507">
        <v>6.1719999999999997</v>
      </c>
      <c r="RI52" s="507">
        <v>6.0890000000000004</v>
      </c>
      <c r="RJ52" s="507">
        <v>5.9939999999999998</v>
      </c>
      <c r="RK52" s="507">
        <v>5.9969999999999999</v>
      </c>
      <c r="RL52" s="507">
        <v>5.8970000000000002</v>
      </c>
      <c r="RM52" s="507">
        <v>5.8129999999999997</v>
      </c>
      <c r="RN52" s="507">
        <v>4.968</v>
      </c>
      <c r="RO52" s="507">
        <v>4.8460000000000001</v>
      </c>
      <c r="RP52" s="507">
        <v>4.7119999999999997</v>
      </c>
      <c r="RQ52" s="507">
        <v>4.601</v>
      </c>
      <c r="RR52" s="507">
        <v>1.5</v>
      </c>
      <c r="RS52" s="507">
        <v>1.5</v>
      </c>
      <c r="RT52" s="507">
        <v>1.5</v>
      </c>
      <c r="RU52" s="507">
        <v>1.5</v>
      </c>
      <c r="RV52" s="507">
        <v>1.5</v>
      </c>
      <c r="RW52" s="507">
        <v>4.5369999999999999</v>
      </c>
      <c r="RX52" s="507">
        <v>4.7279999999999998</v>
      </c>
      <c r="RY52" s="507">
        <v>5.0039999999999996</v>
      </c>
      <c r="RZ52" s="507">
        <v>5.1269999999999998</v>
      </c>
      <c r="SA52" s="507">
        <v>5.609</v>
      </c>
      <c r="SB52" s="507">
        <v>6.0730000000000004</v>
      </c>
      <c r="SC52" s="507">
        <v>6.7190000000000003</v>
      </c>
      <c r="SD52" s="507">
        <v>7.6289999999999996</v>
      </c>
      <c r="SE52" s="507">
        <v>8.39</v>
      </c>
      <c r="SF52" s="507">
        <v>7.1539999999999999</v>
      </c>
      <c r="SG52" s="507">
        <v>8.6720000000000006</v>
      </c>
      <c r="SH52" s="507">
        <v>8.8859999999999992</v>
      </c>
      <c r="SI52" s="508">
        <v>9.0530000000000008</v>
      </c>
      <c r="SJ52" s="275">
        <f>SI52</f>
        <v>9.0530000000000008</v>
      </c>
      <c r="SK52" s="262"/>
      <c r="SL52" s="250"/>
      <c r="SM52" s="250"/>
      <c r="SN52" s="250"/>
    </row>
    <row r="53" spans="1:508" outlineLevel="3" x14ac:dyDescent="0.25">
      <c r="A53" s="250"/>
      <c r="B53" s="259"/>
      <c r="C53" s="444">
        <f t="shared" si="32"/>
        <v>4</v>
      </c>
      <c r="D53" s="275"/>
      <c r="E53" s="324"/>
      <c r="F53" s="330"/>
      <c r="G53" s="275"/>
      <c r="H53" s="282"/>
      <c r="I53" s="296" t="s">
        <v>195</v>
      </c>
      <c r="J53" s="461"/>
      <c r="K53" s="509">
        <v>6.1477555555555554</v>
      </c>
      <c r="L53" s="510">
        <v>6.3779777777777777</v>
      </c>
      <c r="M53" s="510">
        <v>6.5103555555555559</v>
      </c>
      <c r="N53" s="510">
        <v>6.7422222222222219</v>
      </c>
      <c r="O53" s="510">
        <v>6.7126222222222216</v>
      </c>
      <c r="P53" s="510">
        <v>6.4396444444444443</v>
      </c>
      <c r="Q53" s="510">
        <v>6.1502222222222223</v>
      </c>
      <c r="R53" s="510">
        <v>5.9372666666666669</v>
      </c>
      <c r="S53" s="510">
        <v>5.7185555555555556</v>
      </c>
      <c r="T53" s="510">
        <v>5.5064222222222226</v>
      </c>
      <c r="U53" s="510">
        <v>5.3378666666666668</v>
      </c>
      <c r="V53" s="510">
        <v>5.1413555555555561</v>
      </c>
      <c r="W53" s="510">
        <v>5.0369333333333337</v>
      </c>
      <c r="X53" s="510">
        <v>4.9399111111111109</v>
      </c>
      <c r="Y53" s="510">
        <v>5.008977777777778</v>
      </c>
      <c r="Z53" s="510">
        <v>4.9933555555555555</v>
      </c>
      <c r="AA53" s="510">
        <v>5.3337555555555554</v>
      </c>
      <c r="AB53" s="510">
        <v>5.7308888888888889</v>
      </c>
      <c r="AC53" s="510">
        <v>6.1995555555555555</v>
      </c>
      <c r="AD53" s="510">
        <v>6.6262888888888885</v>
      </c>
      <c r="AE53" s="510">
        <v>7.0801555555555558</v>
      </c>
      <c r="AF53" s="510">
        <v>5.4538000000000002</v>
      </c>
      <c r="AG53" s="510">
        <v>6.0268888888888892</v>
      </c>
      <c r="AH53" s="510">
        <v>5.7719999999999994</v>
      </c>
      <c r="AI53" s="510">
        <v>5.7440444444444445</v>
      </c>
      <c r="AJ53" s="510">
        <v>5.6166</v>
      </c>
      <c r="AK53" s="510">
        <v>5.7432222222222222</v>
      </c>
      <c r="AL53" s="510">
        <v>5.8780666666666663</v>
      </c>
      <c r="AM53" s="510">
        <v>6.1954444444444441</v>
      </c>
      <c r="AN53" s="510">
        <v>6.2891777777777778</v>
      </c>
      <c r="AO53" s="510">
        <v>6.444577777777778</v>
      </c>
      <c r="AP53" s="510">
        <v>6.6303999999999998</v>
      </c>
      <c r="AQ53" s="510">
        <v>6.8589777777777776</v>
      </c>
      <c r="AR53" s="510">
        <v>5.7202000000000002</v>
      </c>
      <c r="AS53" s="510">
        <v>5.734177777777778</v>
      </c>
      <c r="AT53" s="510">
        <v>6.0466222222222221</v>
      </c>
      <c r="AU53" s="510">
        <v>6.2768444444444444</v>
      </c>
      <c r="AV53" s="510">
        <v>6.4371777777777774</v>
      </c>
      <c r="AW53" s="510">
        <v>6.6172444444444443</v>
      </c>
      <c r="AX53" s="510">
        <v>6.4980222222222217</v>
      </c>
      <c r="AY53" s="510">
        <v>6.4412888888888888</v>
      </c>
      <c r="AZ53" s="510">
        <v>6.0630666666666659</v>
      </c>
      <c r="BA53" s="510">
        <v>5.8394222222222227</v>
      </c>
      <c r="BB53" s="510">
        <v>5.748155555555555</v>
      </c>
      <c r="BC53" s="510">
        <v>5.5713777777777773</v>
      </c>
      <c r="BD53" s="510">
        <v>5.651133333333334</v>
      </c>
      <c r="BE53" s="510">
        <v>5.9158888888888885</v>
      </c>
      <c r="BF53" s="510">
        <v>5.7317111111111112</v>
      </c>
      <c r="BG53" s="510">
        <v>5.7144444444444442</v>
      </c>
      <c r="BH53" s="510">
        <v>5.7275999999999998</v>
      </c>
      <c r="BI53" s="510">
        <v>5.8533999999999997</v>
      </c>
      <c r="BJ53" s="510">
        <v>5.9537111111111107</v>
      </c>
      <c r="BK53" s="510">
        <v>6.1477555555555554</v>
      </c>
      <c r="BL53" s="510">
        <v>6.3779777777777777</v>
      </c>
      <c r="BM53" s="510">
        <v>6.5103555555555559</v>
      </c>
      <c r="BN53" s="510">
        <v>6.7422222222222219</v>
      </c>
      <c r="BO53" s="510">
        <v>6.7126222222222216</v>
      </c>
      <c r="BP53" s="510">
        <v>6.4396444444444443</v>
      </c>
      <c r="BQ53" s="510">
        <v>6.1502222222222223</v>
      </c>
      <c r="BR53" s="510">
        <v>5.9372666666666669</v>
      </c>
      <c r="BS53" s="510">
        <v>5.7185555555555556</v>
      </c>
      <c r="BT53" s="510">
        <v>5.5064222222222226</v>
      </c>
      <c r="BU53" s="510">
        <v>5.3378666666666668</v>
      </c>
      <c r="BV53" s="510">
        <v>5.1413555555555561</v>
      </c>
      <c r="BW53" s="510">
        <v>5.0369333333333337</v>
      </c>
      <c r="BX53" s="510">
        <v>4.9399111111111109</v>
      </c>
      <c r="BY53" s="510">
        <v>5.008977777777778</v>
      </c>
      <c r="BZ53" s="510">
        <v>4.9933555555555555</v>
      </c>
      <c r="CA53" s="510">
        <v>5.3337555555555554</v>
      </c>
      <c r="CB53" s="510">
        <v>5.7308888888888889</v>
      </c>
      <c r="CC53" s="510">
        <v>6.1995555555555555</v>
      </c>
      <c r="CD53" s="510">
        <v>6.6262888888888885</v>
      </c>
      <c r="CE53" s="510">
        <v>7.0801555555555558</v>
      </c>
      <c r="CF53" s="510">
        <v>5.4538000000000002</v>
      </c>
      <c r="CG53" s="510">
        <v>6.0268888888888892</v>
      </c>
      <c r="CH53" s="510">
        <v>5.7719999999999994</v>
      </c>
      <c r="CI53" s="510">
        <v>5.7440444444444445</v>
      </c>
      <c r="CJ53" s="510">
        <v>5.6166</v>
      </c>
      <c r="CK53" s="510">
        <v>5.7432222222222222</v>
      </c>
      <c r="CL53" s="510">
        <v>5.8780666666666663</v>
      </c>
      <c r="CM53" s="510">
        <v>6.1954444444444441</v>
      </c>
      <c r="CN53" s="510">
        <v>6.2891777777777778</v>
      </c>
      <c r="CO53" s="510">
        <v>6.444577777777778</v>
      </c>
      <c r="CP53" s="510">
        <v>6.6303999999999998</v>
      </c>
      <c r="CQ53" s="510">
        <v>6.8589777777777776</v>
      </c>
      <c r="CR53" s="510">
        <v>6.3541333333333334</v>
      </c>
      <c r="CS53" s="510">
        <v>6.9732666666666665</v>
      </c>
      <c r="CT53" s="510">
        <v>7.2503555555555552</v>
      </c>
      <c r="CU53" s="510">
        <v>7.5290888888888894</v>
      </c>
      <c r="CV53" s="510">
        <v>7.507711111111111</v>
      </c>
      <c r="CW53" s="510">
        <v>7.6721555555555554</v>
      </c>
      <c r="CX53" s="510">
        <v>7.2692666666666659</v>
      </c>
      <c r="CY53" s="510">
        <v>7.1220888888888894</v>
      </c>
      <c r="CZ53" s="510">
        <v>6.2538222222222224</v>
      </c>
      <c r="DA53" s="510">
        <v>6.0441555555555553</v>
      </c>
      <c r="DB53" s="510">
        <v>5.8081777777777779</v>
      </c>
      <c r="DC53" s="510">
        <v>5.6207111111111114</v>
      </c>
      <c r="DD53" s="510">
        <v>5.4414666666666669</v>
      </c>
      <c r="DE53" s="510">
        <v>5.5656222222222222</v>
      </c>
      <c r="DF53" s="510">
        <v>4.9382666666666672</v>
      </c>
      <c r="DG53" s="510">
        <v>4.874133333333333</v>
      </c>
      <c r="DH53" s="510">
        <v>4.8708444444444448</v>
      </c>
      <c r="DI53" s="510">
        <v>4.9094888888888892</v>
      </c>
      <c r="DJ53" s="510">
        <v>4.874133333333333</v>
      </c>
      <c r="DK53" s="510">
        <v>4.8840000000000003</v>
      </c>
      <c r="DL53" s="510">
        <v>4.8733111111111107</v>
      </c>
      <c r="DM53" s="510">
        <v>4.8897555555555554</v>
      </c>
      <c r="DN53" s="510">
        <v>4.6858444444444443</v>
      </c>
      <c r="DO53" s="510">
        <v>4.6488444444444443</v>
      </c>
      <c r="DP53" s="510">
        <v>4.6504888888888889</v>
      </c>
      <c r="DQ53" s="510">
        <v>4.5699111111111108</v>
      </c>
      <c r="DR53" s="510">
        <v>4.5197555555555553</v>
      </c>
      <c r="DS53" s="510">
        <v>4.4770000000000003</v>
      </c>
      <c r="DT53" s="510">
        <v>4.3791555555555552</v>
      </c>
      <c r="DU53" s="510">
        <v>4.404644444444445</v>
      </c>
      <c r="DV53" s="510">
        <v>4.3364000000000003</v>
      </c>
      <c r="DW53" s="510">
        <v>4.387377777777778</v>
      </c>
      <c r="DX53" s="510">
        <v>4.4293111111111108</v>
      </c>
      <c r="DY53" s="510">
        <v>4.5123555555555557</v>
      </c>
      <c r="DZ53" s="510">
        <v>4.4802888888888885</v>
      </c>
      <c r="EA53" s="510">
        <v>4.7664222222222214</v>
      </c>
      <c r="EB53" s="510">
        <v>5.1512222222222217</v>
      </c>
      <c r="EC53" s="510">
        <v>5.6289333333333333</v>
      </c>
      <c r="ED53" s="510">
        <v>6.0252444444444446</v>
      </c>
      <c r="EE53" s="510">
        <v>6.5317333333333334</v>
      </c>
      <c r="EF53" s="510">
        <v>3.9598222222222219</v>
      </c>
      <c r="EG53" s="510">
        <v>5.0706444444444445</v>
      </c>
      <c r="EH53" s="510">
        <v>5.1577999999999999</v>
      </c>
      <c r="EI53" s="510">
        <v>5.0122666666666671</v>
      </c>
      <c r="EJ53" s="510">
        <v>4.9851333333333328</v>
      </c>
      <c r="EK53" s="510">
        <v>5.186577777777778</v>
      </c>
      <c r="EL53" s="510">
        <v>5.2482444444444445</v>
      </c>
      <c r="EM53" s="510">
        <v>5.6831999999999994</v>
      </c>
      <c r="EN53" s="510">
        <v>5.8065333333333333</v>
      </c>
      <c r="EO53" s="510">
        <v>6.1025333333333336</v>
      </c>
      <c r="EP53" s="510">
        <v>6.4634888888888886</v>
      </c>
      <c r="EQ53" s="510">
        <v>6.7537333333333338</v>
      </c>
      <c r="ER53" s="510">
        <v>6.3237111111111108</v>
      </c>
      <c r="ES53" s="510">
        <v>6.9724444444444451</v>
      </c>
      <c r="ET53" s="510">
        <v>7.4748222222222216</v>
      </c>
      <c r="EU53" s="510">
        <v>7.8587999999999996</v>
      </c>
      <c r="EV53" s="510">
        <v>7.8719555555555552</v>
      </c>
      <c r="EW53" s="510">
        <v>8.3430888888888894</v>
      </c>
      <c r="EX53" s="510">
        <v>8.0635333333333339</v>
      </c>
      <c r="EY53" s="510">
        <v>7.8094666666666663</v>
      </c>
      <c r="EZ53" s="510">
        <v>7.5167555555555552</v>
      </c>
      <c r="FA53" s="510">
        <v>6.8935111111111116</v>
      </c>
      <c r="FB53" s="510">
        <v>6.7208444444444435</v>
      </c>
      <c r="FC53" s="510">
        <v>6.679733333333334</v>
      </c>
      <c r="FD53" s="510">
        <v>6.3376888888888887</v>
      </c>
      <c r="FE53" s="510">
        <v>6.3878444444444442</v>
      </c>
      <c r="FF53" s="510">
        <v>5.5606888888888886</v>
      </c>
      <c r="FG53" s="510">
        <v>5.2252222222222224</v>
      </c>
      <c r="FH53" s="510">
        <v>4.9686888888888889</v>
      </c>
      <c r="FI53" s="510">
        <v>4.8502888888888886</v>
      </c>
      <c r="FJ53" s="510">
        <v>4.6989999999999998</v>
      </c>
      <c r="FK53" s="510">
        <v>4.5863555555555555</v>
      </c>
      <c r="FL53" s="510">
        <v>4.4663111111111116</v>
      </c>
      <c r="FM53" s="510">
        <v>4.3503777777777781</v>
      </c>
      <c r="FN53" s="510">
        <v>3.7789333333333333</v>
      </c>
      <c r="FO53" s="510">
        <v>3.7304222222222219</v>
      </c>
      <c r="FP53" s="510">
        <v>3.7222</v>
      </c>
      <c r="FQ53" s="510">
        <v>3.7082222222222221</v>
      </c>
      <c r="FR53" s="510">
        <v>3.6909555555555555</v>
      </c>
      <c r="FS53" s="510">
        <v>3.6704000000000003</v>
      </c>
      <c r="FT53" s="510">
        <v>3.7131555555555558</v>
      </c>
      <c r="FU53" s="510">
        <v>3.8027777777777776</v>
      </c>
      <c r="FV53" s="510">
        <v>3.8093555555555554</v>
      </c>
      <c r="FW53" s="510">
        <v>3.9516</v>
      </c>
      <c r="FX53" s="510">
        <v>4.123444444444444</v>
      </c>
      <c r="FY53" s="510">
        <v>4.3059777777777777</v>
      </c>
      <c r="FZ53" s="510">
        <v>4.375866666666667</v>
      </c>
      <c r="GA53" s="510">
        <v>4.725311111111111</v>
      </c>
      <c r="GB53" s="510">
        <v>5.0632444444444449</v>
      </c>
      <c r="GC53" s="510">
        <v>5.5722000000000005</v>
      </c>
      <c r="GD53" s="510">
        <v>6.012088888888889</v>
      </c>
      <c r="GE53" s="510">
        <v>6.5029555555555554</v>
      </c>
      <c r="GF53" s="510">
        <v>4.189222222222222</v>
      </c>
      <c r="GG53" s="510">
        <v>5.3436222222222218</v>
      </c>
      <c r="GH53" s="510">
        <v>5.3411555555555559</v>
      </c>
      <c r="GI53" s="510">
        <v>5.3403333333333336</v>
      </c>
      <c r="GJ53" s="510">
        <v>5.3016888888888891</v>
      </c>
      <c r="GK53" s="510">
        <v>5.547533333333333</v>
      </c>
      <c r="GL53" s="510">
        <v>5.676622222222222</v>
      </c>
      <c r="GM53" s="510">
        <v>5.966044444444444</v>
      </c>
      <c r="GN53" s="510">
        <v>6.0129111111111104</v>
      </c>
      <c r="GO53" s="510">
        <v>6.2028444444444446</v>
      </c>
      <c r="GP53" s="510">
        <v>6.4454000000000002</v>
      </c>
      <c r="GQ53" s="510">
        <v>6.5950444444444454</v>
      </c>
      <c r="GR53" s="510">
        <v>6.1757111111111112</v>
      </c>
      <c r="GS53" s="510">
        <v>6.7520888888888884</v>
      </c>
      <c r="GT53" s="510">
        <v>7.1886888888888887</v>
      </c>
      <c r="GU53" s="510">
        <v>7.5430666666666664</v>
      </c>
      <c r="GV53" s="510">
        <v>7.6359777777777786</v>
      </c>
      <c r="GW53" s="510">
        <v>8.0084444444444447</v>
      </c>
      <c r="GX53" s="510">
        <v>7.7642444444444436</v>
      </c>
      <c r="GY53" s="510">
        <v>7.5488222222222214</v>
      </c>
      <c r="GZ53" s="510">
        <v>7.3029777777777776</v>
      </c>
      <c r="HA53" s="510">
        <v>6.699466666666666</v>
      </c>
      <c r="HB53" s="510">
        <v>6.5062444444444445</v>
      </c>
      <c r="HC53" s="510">
        <v>6.8967999999999998</v>
      </c>
      <c r="HD53" s="510">
        <v>6.5383111111111107</v>
      </c>
      <c r="HE53" s="510">
        <v>6.5695555555555556</v>
      </c>
      <c r="HF53" s="510">
        <v>5.7473333333333336</v>
      </c>
      <c r="HG53" s="510">
        <v>5.2548222222222218</v>
      </c>
      <c r="HH53" s="510">
        <v>4.9719777777777772</v>
      </c>
      <c r="HI53" s="510">
        <v>4.8124666666666664</v>
      </c>
      <c r="HJ53" s="510">
        <v>4.6554222222222226</v>
      </c>
      <c r="HK53" s="510">
        <v>4.5468888888888888</v>
      </c>
      <c r="HL53" s="510">
        <v>4.4276666666666662</v>
      </c>
      <c r="HM53" s="510">
        <v>4.3150222222222219</v>
      </c>
      <c r="HN53" s="510">
        <v>3.5010222222222223</v>
      </c>
      <c r="HO53" s="510">
        <v>3.4508666666666667</v>
      </c>
      <c r="HP53" s="510">
        <v>3.5092444444444442</v>
      </c>
      <c r="HQ53" s="510">
        <v>3.5602222222222224</v>
      </c>
      <c r="HR53" s="510">
        <v>3.6062666666666665</v>
      </c>
      <c r="HS53" s="510">
        <v>3.6457333333333333</v>
      </c>
      <c r="HT53" s="510">
        <v>3.7526222222222221</v>
      </c>
      <c r="HU53" s="510">
        <v>3.9039111111111113</v>
      </c>
      <c r="HV53" s="510">
        <v>4.0395777777777777</v>
      </c>
      <c r="HW53" s="510">
        <v>4.1966222222222225</v>
      </c>
      <c r="HX53" s="510">
        <v>4.3528444444444441</v>
      </c>
      <c r="HY53" s="510">
        <v>4.6036222222222225</v>
      </c>
      <c r="HZ53" s="510">
        <v>4.6948888888888884</v>
      </c>
      <c r="IA53" s="510">
        <v>5.0188444444444444</v>
      </c>
      <c r="IB53" s="510">
        <v>5.3674666666666662</v>
      </c>
      <c r="IC53" s="510">
        <v>5.8254444444444449</v>
      </c>
      <c r="ID53" s="510">
        <v>6.1995555555555555</v>
      </c>
      <c r="IE53" s="510">
        <v>6.6213555555555565</v>
      </c>
      <c r="IF53" s="510">
        <v>4.2763777777777774</v>
      </c>
      <c r="IG53" s="510">
        <v>5.2054888888888895</v>
      </c>
      <c r="IH53" s="510">
        <v>5.2852444444444444</v>
      </c>
      <c r="II53" s="510">
        <v>5.2967555555555554</v>
      </c>
      <c r="IJ53" s="510">
        <v>5.080511111111111</v>
      </c>
      <c r="IK53" s="510">
        <v>5.2844222222222221</v>
      </c>
      <c r="IL53" s="510">
        <v>5.2260444444444438</v>
      </c>
      <c r="IM53" s="510">
        <v>5.6914222222222222</v>
      </c>
      <c r="IN53" s="510">
        <v>5.8262666666666671</v>
      </c>
      <c r="IO53" s="510">
        <v>6.0622444444444445</v>
      </c>
      <c r="IP53" s="510">
        <v>6.2653333333333334</v>
      </c>
      <c r="IQ53" s="510">
        <v>6.527622222222222</v>
      </c>
      <c r="IR53" s="510">
        <v>6.0589555555555554</v>
      </c>
      <c r="IS53" s="510">
        <v>6.7636000000000003</v>
      </c>
      <c r="IT53" s="510">
        <v>7.2067777777777779</v>
      </c>
      <c r="IU53" s="510">
        <v>7.5521111111111114</v>
      </c>
      <c r="IV53" s="510">
        <v>7.6606444444444444</v>
      </c>
      <c r="IW53" s="510">
        <v>8.052022222222222</v>
      </c>
      <c r="IX53" s="510">
        <v>7.7675333333333327</v>
      </c>
      <c r="IY53" s="510">
        <v>7.5274444444444439</v>
      </c>
      <c r="IZ53" s="510">
        <v>7.2972222222222225</v>
      </c>
      <c r="JA53" s="510">
        <v>6.8565111111111117</v>
      </c>
      <c r="JB53" s="510">
        <v>6.5810666666666666</v>
      </c>
      <c r="JC53" s="510">
        <v>7.0743999999999989</v>
      </c>
      <c r="JD53" s="510">
        <v>6.7233111111111103</v>
      </c>
      <c r="JE53" s="510">
        <v>6.7586666666666666</v>
      </c>
      <c r="JF53" s="510">
        <v>5.983311111111111</v>
      </c>
      <c r="JG53" s="510">
        <v>5.5080666666666662</v>
      </c>
      <c r="JH53" s="510">
        <v>5.0640666666666663</v>
      </c>
      <c r="JI53" s="510">
        <v>4.8330222222222226</v>
      </c>
      <c r="JJ53" s="510">
        <v>4.6702222222222218</v>
      </c>
      <c r="JK53" s="510">
        <v>4.5756666666666668</v>
      </c>
      <c r="JL53" s="510">
        <v>4.4350666666666667</v>
      </c>
      <c r="JM53" s="510">
        <v>4.3035111111111108</v>
      </c>
      <c r="JN53" s="510">
        <v>3.4179777777777778</v>
      </c>
      <c r="JO53" s="510">
        <v>3.3776888888888887</v>
      </c>
      <c r="JP53" s="510">
        <v>3.4237333333333329</v>
      </c>
      <c r="JQ53" s="510">
        <v>3.4582666666666668</v>
      </c>
      <c r="JR53" s="510">
        <v>3.5010222222222223</v>
      </c>
      <c r="JS53" s="510">
        <v>3.5314444444444444</v>
      </c>
      <c r="JT53" s="510">
        <v>3.5824222222222222</v>
      </c>
      <c r="JU53" s="510">
        <v>3.6769777777777781</v>
      </c>
      <c r="JV53" s="510">
        <v>3.7345333333333333</v>
      </c>
      <c r="JW53" s="510">
        <v>3.9039111111111113</v>
      </c>
      <c r="JX53" s="510">
        <v>4.0732888888888885</v>
      </c>
      <c r="JY53" s="510">
        <v>4.3479111111111113</v>
      </c>
      <c r="JZ53" s="510">
        <v>4.4876888888888891</v>
      </c>
      <c r="KA53" s="510">
        <v>4.8305555555555557</v>
      </c>
      <c r="KB53" s="510">
        <v>5.18</v>
      </c>
      <c r="KC53" s="510">
        <v>5.7407555555555554</v>
      </c>
      <c r="KD53" s="510">
        <v>6.2628666666666666</v>
      </c>
      <c r="KE53" s="510">
        <v>6.7726444444444445</v>
      </c>
      <c r="KF53" s="510">
        <v>5.3666444444444448</v>
      </c>
      <c r="KG53" s="510">
        <v>6.4585555555555558</v>
      </c>
      <c r="KH53" s="510">
        <v>6.4930888888888889</v>
      </c>
      <c r="KI53" s="510">
        <v>6.5950444444444454</v>
      </c>
      <c r="KJ53" s="510">
        <v>6.6205333333333325</v>
      </c>
      <c r="KK53" s="510">
        <v>6.8170444444444449</v>
      </c>
      <c r="KL53" s="510">
        <v>6.8836444444444442</v>
      </c>
      <c r="KM53" s="510">
        <v>7.0900222222222213</v>
      </c>
      <c r="KN53" s="510">
        <v>7.1023555555555555</v>
      </c>
      <c r="KO53" s="510">
        <v>7.2001999999999997</v>
      </c>
      <c r="KP53" s="510">
        <v>7.2733777777777782</v>
      </c>
      <c r="KQ53" s="510">
        <v>7.3621777777777782</v>
      </c>
      <c r="KR53" s="510">
        <v>6.880355555555556</v>
      </c>
      <c r="KS53" s="510">
        <v>7.3005111111111107</v>
      </c>
      <c r="KT53" s="510">
        <v>7.4970222222222223</v>
      </c>
      <c r="KU53" s="510">
        <v>7.6746222222222222</v>
      </c>
      <c r="KV53" s="510">
        <v>7.6738</v>
      </c>
      <c r="KW53" s="510">
        <v>7.9706222222222234</v>
      </c>
      <c r="KX53" s="510">
        <v>7.5866444444444445</v>
      </c>
      <c r="KY53" s="510">
        <v>7.2306222222222223</v>
      </c>
      <c r="KZ53" s="510">
        <v>6.7899111111111106</v>
      </c>
      <c r="LA53" s="510">
        <v>6.4404666666666666</v>
      </c>
      <c r="LB53" s="510">
        <v>6.1197999999999997</v>
      </c>
      <c r="LC53" s="510">
        <v>6.1674888888888892</v>
      </c>
      <c r="LD53" s="510">
        <v>5.8484666666666669</v>
      </c>
      <c r="LE53" s="510">
        <v>6.0556666666666672</v>
      </c>
      <c r="LF53" s="510">
        <v>5.1487555555555549</v>
      </c>
      <c r="LG53" s="510">
        <v>4.9760888888888886</v>
      </c>
      <c r="LH53" s="510">
        <v>4.7886222222222221</v>
      </c>
      <c r="LI53" s="510">
        <v>4.6282888888888882</v>
      </c>
      <c r="LJ53" s="510">
        <v>4.4687777777777775</v>
      </c>
      <c r="LK53" s="510">
        <v>4.407111111111111</v>
      </c>
      <c r="LL53" s="510">
        <v>4.2706222222222223</v>
      </c>
      <c r="LM53" s="510">
        <v>4.1546888888888889</v>
      </c>
      <c r="LN53" s="510">
        <v>3.644911111111111</v>
      </c>
      <c r="LO53" s="510">
        <v>3.5914666666666668</v>
      </c>
      <c r="LP53" s="510">
        <v>3.5446</v>
      </c>
      <c r="LQ53" s="510">
        <v>3.5413111111111113</v>
      </c>
      <c r="LR53" s="510">
        <v>3.5355555555555553</v>
      </c>
      <c r="LS53" s="510">
        <v>3.5273333333333334</v>
      </c>
      <c r="LT53" s="510">
        <v>3.5330888888888885</v>
      </c>
      <c r="LU53" s="510">
        <v>3.6021555555555556</v>
      </c>
      <c r="LV53" s="510">
        <v>3.5709111111111111</v>
      </c>
      <c r="LW53" s="510">
        <v>3.7304222222222219</v>
      </c>
      <c r="LX53" s="510">
        <v>3.8874666666666666</v>
      </c>
      <c r="LY53" s="510">
        <v>4.1143999999999998</v>
      </c>
      <c r="LZ53" s="510">
        <v>4.2155333333333331</v>
      </c>
      <c r="MA53" s="510">
        <v>4.6118444444444444</v>
      </c>
      <c r="MB53" s="510">
        <v>4.9933555555555555</v>
      </c>
      <c r="MC53" s="510">
        <v>5.5245111111111118</v>
      </c>
      <c r="MD53" s="510">
        <v>6.2727333333333331</v>
      </c>
      <c r="ME53" s="510">
        <v>6.8984444444444453</v>
      </c>
      <c r="MF53" s="510">
        <v>5.8821777777777777</v>
      </c>
      <c r="MG53" s="510">
        <v>7.1303111111111113</v>
      </c>
      <c r="MH53" s="510">
        <v>7.3062666666666658</v>
      </c>
      <c r="MI53" s="510">
        <v>7.4435777777777785</v>
      </c>
      <c r="MJ53" s="510">
        <v>7.5249777777777771</v>
      </c>
      <c r="MK53" s="510">
        <v>7.7486222222222221</v>
      </c>
      <c r="ML53" s="510">
        <v>7.8407111111111103</v>
      </c>
      <c r="MM53" s="510">
        <v>8.0479111111111106</v>
      </c>
      <c r="MN53" s="510">
        <v>8.0947777777777787</v>
      </c>
      <c r="MO53" s="510">
        <v>7.9771999999999998</v>
      </c>
      <c r="MP53" s="510">
        <v>7.9615777777777774</v>
      </c>
      <c r="MQ53" s="510">
        <v>7.9138888888888888</v>
      </c>
      <c r="MR53" s="510">
        <v>7.312844444444444</v>
      </c>
      <c r="MS53" s="510">
        <v>7.608022222222222</v>
      </c>
      <c r="MT53" s="510">
        <v>7.6672222222222217</v>
      </c>
      <c r="MU53" s="510">
        <v>7.7922000000000002</v>
      </c>
      <c r="MV53" s="510">
        <v>7.788088888888888</v>
      </c>
      <c r="MW53" s="510">
        <v>8.0273555555555554</v>
      </c>
      <c r="MX53" s="510">
        <v>7.6515999999999993</v>
      </c>
      <c r="MY53" s="510">
        <v>7.3260000000000005</v>
      </c>
      <c r="MZ53" s="510">
        <v>6.7677111111111108</v>
      </c>
      <c r="NA53" s="510">
        <v>6.1428222222222217</v>
      </c>
      <c r="NB53" s="510">
        <v>5.7473333333333336</v>
      </c>
      <c r="NC53" s="510">
        <v>6.1592666666666664</v>
      </c>
      <c r="ND53" s="510">
        <v>5.8780666666666663</v>
      </c>
      <c r="NE53" s="510">
        <v>6.2834222222222227</v>
      </c>
      <c r="NF53" s="510">
        <v>5.3896666666666668</v>
      </c>
      <c r="NG53" s="510">
        <v>5.2630444444444446</v>
      </c>
      <c r="NH53" s="510">
        <v>5.074755555555555</v>
      </c>
      <c r="NI53" s="510">
        <v>5.0065111111111111</v>
      </c>
      <c r="NJ53" s="510">
        <v>4.9283999999999999</v>
      </c>
      <c r="NK53" s="510">
        <v>4.9308666666666667</v>
      </c>
      <c r="NL53" s="510">
        <v>4.8486444444444441</v>
      </c>
      <c r="NM53" s="510">
        <v>4.7795777777777779</v>
      </c>
      <c r="NN53" s="510">
        <v>4.0847999999999995</v>
      </c>
      <c r="NO53" s="510">
        <v>3.984488888888889</v>
      </c>
      <c r="NP53" s="510">
        <v>3.874311111111111</v>
      </c>
      <c r="NQ53" s="510">
        <v>3.7830444444444442</v>
      </c>
      <c r="NR53" s="510">
        <v>1.2333333333333334</v>
      </c>
      <c r="NS53" s="510">
        <v>1.2333333333333334</v>
      </c>
      <c r="NT53" s="510">
        <v>1.2333333333333334</v>
      </c>
      <c r="NU53" s="510">
        <v>1.2333333333333334</v>
      </c>
      <c r="NV53" s="510">
        <v>1.2333333333333334</v>
      </c>
      <c r="NW53" s="510">
        <v>3.7304222222222219</v>
      </c>
      <c r="NX53" s="510">
        <v>3.8874666666666666</v>
      </c>
      <c r="NY53" s="510">
        <v>4.1143999999999998</v>
      </c>
      <c r="NZ53" s="510">
        <v>4.2155333333333331</v>
      </c>
      <c r="OA53" s="510">
        <v>4.6118444444444444</v>
      </c>
      <c r="OB53" s="510">
        <v>4.9933555555555555</v>
      </c>
      <c r="OC53" s="510">
        <v>5.5245111111111118</v>
      </c>
      <c r="OD53" s="510">
        <v>6.2727333333333331</v>
      </c>
      <c r="OE53" s="510">
        <v>6.8984444444444453</v>
      </c>
      <c r="OF53" s="510">
        <v>5.8821777777777777</v>
      </c>
      <c r="OG53" s="510">
        <v>7.1303111111111113</v>
      </c>
      <c r="OH53" s="510">
        <v>7.3062666666666658</v>
      </c>
      <c r="OI53" s="510">
        <v>7.4435777777777785</v>
      </c>
      <c r="OJ53" s="510">
        <v>7.5249777777777771</v>
      </c>
      <c r="OK53" s="510">
        <v>7.7486222222222221</v>
      </c>
      <c r="OL53" s="510">
        <v>7.8407111111111103</v>
      </c>
      <c r="OM53" s="510">
        <v>8.0479111111111106</v>
      </c>
      <c r="ON53" s="510">
        <v>8.0947777777777787</v>
      </c>
      <c r="OO53" s="510">
        <v>7.9771999999999998</v>
      </c>
      <c r="OP53" s="510">
        <v>7.9615777777777774</v>
      </c>
      <c r="OQ53" s="510">
        <v>7.9138888888888888</v>
      </c>
      <c r="OR53" s="510">
        <v>7.312844444444444</v>
      </c>
      <c r="OS53" s="510">
        <v>7.608022222222222</v>
      </c>
      <c r="OT53" s="510">
        <v>7.6672222222222217</v>
      </c>
      <c r="OU53" s="510">
        <v>7.7922000000000002</v>
      </c>
      <c r="OV53" s="510">
        <v>7.788088888888888</v>
      </c>
      <c r="OW53" s="510">
        <v>8.0273555555555554</v>
      </c>
      <c r="OX53" s="510">
        <v>7.6515999999999993</v>
      </c>
      <c r="OY53" s="510">
        <v>7.3260000000000005</v>
      </c>
      <c r="OZ53" s="510">
        <v>6.7677111111111108</v>
      </c>
      <c r="PA53" s="510">
        <v>6.1428222222222217</v>
      </c>
      <c r="PB53" s="510">
        <v>5.7473333333333336</v>
      </c>
      <c r="PC53" s="510">
        <v>6.1592666666666664</v>
      </c>
      <c r="PD53" s="510">
        <v>5.8780666666666663</v>
      </c>
      <c r="PE53" s="510">
        <v>6.2834222222222227</v>
      </c>
      <c r="PF53" s="510">
        <v>5.3896666666666668</v>
      </c>
      <c r="PG53" s="510">
        <v>5.2630444444444446</v>
      </c>
      <c r="PH53" s="510">
        <v>5.074755555555555</v>
      </c>
      <c r="PI53" s="510">
        <v>5.0065111111111111</v>
      </c>
      <c r="PJ53" s="510">
        <v>4.9283999999999999</v>
      </c>
      <c r="PK53" s="510">
        <v>4.9308666666666667</v>
      </c>
      <c r="PL53" s="510">
        <v>4.8486444444444441</v>
      </c>
      <c r="PM53" s="510">
        <v>4.7795777777777779</v>
      </c>
      <c r="PN53" s="510">
        <v>4.0847999999999995</v>
      </c>
      <c r="PO53" s="510">
        <v>3.984488888888889</v>
      </c>
      <c r="PP53" s="510">
        <v>3.874311111111111</v>
      </c>
      <c r="PQ53" s="510">
        <v>3.7830444444444442</v>
      </c>
      <c r="PR53" s="510">
        <v>1.2333333333333334</v>
      </c>
      <c r="PS53" s="510">
        <v>1.2333333333333334</v>
      </c>
      <c r="PT53" s="510">
        <v>1.2333333333333334</v>
      </c>
      <c r="PU53" s="510">
        <v>1.2333333333333334</v>
      </c>
      <c r="PV53" s="510">
        <v>1.2333333333333334</v>
      </c>
      <c r="PW53" s="510">
        <v>3.7304222222222219</v>
      </c>
      <c r="PX53" s="510">
        <v>3.8874666666666666</v>
      </c>
      <c r="PY53" s="510">
        <v>4.1143999999999998</v>
      </c>
      <c r="PZ53" s="510">
        <v>4.2155333333333331</v>
      </c>
      <c r="QA53" s="510">
        <v>4.6118444444444444</v>
      </c>
      <c r="QB53" s="510">
        <v>4.9933555555555555</v>
      </c>
      <c r="QC53" s="510">
        <v>5.5245111111111118</v>
      </c>
      <c r="QD53" s="510">
        <v>6.2727333333333331</v>
      </c>
      <c r="QE53" s="510">
        <v>6.8984444444444453</v>
      </c>
      <c r="QF53" s="510">
        <v>5.8821777777777777</v>
      </c>
      <c r="QG53" s="510">
        <v>7.1303111111111113</v>
      </c>
      <c r="QH53" s="510">
        <v>7.3062666666666658</v>
      </c>
      <c r="QI53" s="510">
        <v>7.4435777777777785</v>
      </c>
      <c r="QJ53" s="510">
        <v>7.5249777777777771</v>
      </c>
      <c r="QK53" s="510">
        <v>7.7486222222222221</v>
      </c>
      <c r="QL53" s="510">
        <v>7.8407111111111103</v>
      </c>
      <c r="QM53" s="510">
        <v>8.0479111111111106</v>
      </c>
      <c r="QN53" s="510">
        <v>8.0947777777777787</v>
      </c>
      <c r="QO53" s="510">
        <v>7.9771999999999998</v>
      </c>
      <c r="QP53" s="510">
        <v>7.9615777777777774</v>
      </c>
      <c r="QQ53" s="510">
        <v>7.9138888888888888</v>
      </c>
      <c r="QR53" s="510">
        <v>7.312844444444444</v>
      </c>
      <c r="QS53" s="510">
        <v>7.608022222222222</v>
      </c>
      <c r="QT53" s="510">
        <v>7.6672222222222217</v>
      </c>
      <c r="QU53" s="510">
        <v>7.7922000000000002</v>
      </c>
      <c r="QV53" s="510">
        <v>7.788088888888888</v>
      </c>
      <c r="QW53" s="510">
        <v>8.0273555555555554</v>
      </c>
      <c r="QX53" s="510">
        <v>7.6515999999999993</v>
      </c>
      <c r="QY53" s="510">
        <v>7.3260000000000005</v>
      </c>
      <c r="QZ53" s="510">
        <v>6.7677111111111108</v>
      </c>
      <c r="RA53" s="510">
        <v>6.1428222222222217</v>
      </c>
      <c r="RB53" s="510">
        <v>5.7473333333333336</v>
      </c>
      <c r="RC53" s="510">
        <v>6.1592666666666664</v>
      </c>
      <c r="RD53" s="510">
        <v>5.8780666666666663</v>
      </c>
      <c r="RE53" s="510">
        <v>6.2834222222222227</v>
      </c>
      <c r="RF53" s="510">
        <v>5.3896666666666668</v>
      </c>
      <c r="RG53" s="510">
        <v>5.2630444444444446</v>
      </c>
      <c r="RH53" s="510">
        <v>5.074755555555555</v>
      </c>
      <c r="RI53" s="510">
        <v>5.0065111111111111</v>
      </c>
      <c r="RJ53" s="510">
        <v>4.9283999999999999</v>
      </c>
      <c r="RK53" s="510">
        <v>4.9308666666666667</v>
      </c>
      <c r="RL53" s="510">
        <v>4.8486444444444441</v>
      </c>
      <c r="RM53" s="510">
        <v>4.7795777777777779</v>
      </c>
      <c r="RN53" s="510">
        <v>4.0847999999999995</v>
      </c>
      <c r="RO53" s="510">
        <v>3.984488888888889</v>
      </c>
      <c r="RP53" s="510">
        <v>3.874311111111111</v>
      </c>
      <c r="RQ53" s="510">
        <v>3.7830444444444442</v>
      </c>
      <c r="RR53" s="510">
        <v>1.2333333333333334</v>
      </c>
      <c r="RS53" s="510">
        <v>1.2333333333333334</v>
      </c>
      <c r="RT53" s="510">
        <v>1.2333333333333334</v>
      </c>
      <c r="RU53" s="510">
        <v>1.2333333333333334</v>
      </c>
      <c r="RV53" s="510">
        <v>1.2333333333333334</v>
      </c>
      <c r="RW53" s="510">
        <v>3.7304222222222219</v>
      </c>
      <c r="RX53" s="510">
        <v>3.8874666666666666</v>
      </c>
      <c r="RY53" s="510">
        <v>4.1143999999999998</v>
      </c>
      <c r="RZ53" s="510">
        <v>4.2155333333333331</v>
      </c>
      <c r="SA53" s="510">
        <v>4.6118444444444444</v>
      </c>
      <c r="SB53" s="510">
        <v>4.9933555555555555</v>
      </c>
      <c r="SC53" s="510">
        <v>5.5245111111111118</v>
      </c>
      <c r="SD53" s="510">
        <v>6.2727333333333331</v>
      </c>
      <c r="SE53" s="510">
        <v>6.8984444444444453</v>
      </c>
      <c r="SF53" s="510">
        <v>5.8821777777777777</v>
      </c>
      <c r="SG53" s="510">
        <v>7.1303111111111113</v>
      </c>
      <c r="SH53" s="510">
        <v>7.3062666666666658</v>
      </c>
      <c r="SI53" s="511">
        <v>7.4435777777777785</v>
      </c>
      <c r="SJ53" s="275">
        <f t="shared" ref="SJ53:SJ111" si="33">SI53</f>
        <v>7.4435777777777785</v>
      </c>
      <c r="SK53" s="262"/>
      <c r="SL53" s="250"/>
      <c r="SM53" s="250"/>
      <c r="SN53" s="250"/>
    </row>
    <row r="54" spans="1:508" outlineLevel="3" x14ac:dyDescent="0.25">
      <c r="A54" s="250"/>
      <c r="B54" s="259"/>
      <c r="C54" s="444">
        <f t="shared" si="32"/>
        <v>4</v>
      </c>
      <c r="D54" s="275"/>
      <c r="E54" s="324"/>
      <c r="F54" s="330"/>
      <c r="G54" s="275"/>
      <c r="H54" s="462"/>
      <c r="I54" s="463" t="s">
        <v>196</v>
      </c>
      <c r="J54" s="464"/>
      <c r="K54" s="512">
        <v>9.7033111111111126</v>
      </c>
      <c r="L54" s="513">
        <v>9.9335333333333331</v>
      </c>
      <c r="M54" s="513">
        <v>10.065911111111111</v>
      </c>
      <c r="N54" s="513">
        <v>10.297777777777778</v>
      </c>
      <c r="O54" s="513">
        <v>10.268177777777778</v>
      </c>
      <c r="P54" s="513">
        <v>9.9952000000000005</v>
      </c>
      <c r="Q54" s="513">
        <v>9.7057777777777776</v>
      </c>
      <c r="R54" s="513">
        <v>9.4928222222222232</v>
      </c>
      <c r="S54" s="513">
        <v>9.274111111111111</v>
      </c>
      <c r="T54" s="513">
        <v>9.061977777777777</v>
      </c>
      <c r="U54" s="513">
        <v>8.8934222222222221</v>
      </c>
      <c r="V54" s="513">
        <v>8.6969111111111115</v>
      </c>
      <c r="W54" s="513">
        <v>8.5924888888888891</v>
      </c>
      <c r="X54" s="513">
        <v>8.4954666666666672</v>
      </c>
      <c r="Y54" s="513">
        <v>8.5645333333333333</v>
      </c>
      <c r="Z54" s="513">
        <v>8.5489111111111118</v>
      </c>
      <c r="AA54" s="513">
        <v>8.8893111111111107</v>
      </c>
      <c r="AB54" s="513">
        <v>9.2864444444444452</v>
      </c>
      <c r="AC54" s="513">
        <v>9.7551111111111108</v>
      </c>
      <c r="AD54" s="513">
        <v>10.181844444444444</v>
      </c>
      <c r="AE54" s="513">
        <v>10.635711111111112</v>
      </c>
      <c r="AF54" s="513">
        <v>9.0093555555555564</v>
      </c>
      <c r="AG54" s="513">
        <v>9.5824444444444445</v>
      </c>
      <c r="AH54" s="513">
        <v>9.3275555555555556</v>
      </c>
      <c r="AI54" s="513">
        <v>9.2995999999999999</v>
      </c>
      <c r="AJ54" s="513">
        <v>9.1721555555555554</v>
      </c>
      <c r="AK54" s="513">
        <v>9.2987777777777794</v>
      </c>
      <c r="AL54" s="513">
        <v>9.4336222222222226</v>
      </c>
      <c r="AM54" s="513">
        <v>9.7510000000000012</v>
      </c>
      <c r="AN54" s="513">
        <v>9.844733333333334</v>
      </c>
      <c r="AO54" s="513">
        <v>10.000133333333334</v>
      </c>
      <c r="AP54" s="513">
        <v>10.185955555555555</v>
      </c>
      <c r="AQ54" s="513">
        <v>10.414533333333335</v>
      </c>
      <c r="AR54" s="513">
        <v>9.2757555555555555</v>
      </c>
      <c r="AS54" s="513">
        <v>9.2897333333333343</v>
      </c>
      <c r="AT54" s="513">
        <v>9.6021777777777775</v>
      </c>
      <c r="AU54" s="513">
        <v>9.8323999999999998</v>
      </c>
      <c r="AV54" s="513">
        <v>9.9927333333333337</v>
      </c>
      <c r="AW54" s="513">
        <v>10.172800000000001</v>
      </c>
      <c r="AX54" s="513">
        <v>10.053577777777777</v>
      </c>
      <c r="AY54" s="513">
        <v>9.9968444444444451</v>
      </c>
      <c r="AZ54" s="513">
        <v>9.6186222222222213</v>
      </c>
      <c r="BA54" s="513">
        <v>9.394977777777779</v>
      </c>
      <c r="BB54" s="513">
        <v>9.3037111111111113</v>
      </c>
      <c r="BC54" s="513">
        <v>9.1269333333333336</v>
      </c>
      <c r="BD54" s="513">
        <v>9.2066888888888894</v>
      </c>
      <c r="BE54" s="513">
        <v>9.4714444444444439</v>
      </c>
      <c r="BF54" s="513">
        <v>9.2872666666666674</v>
      </c>
      <c r="BG54" s="513">
        <v>9.27</v>
      </c>
      <c r="BH54" s="513">
        <v>9.283155555555556</v>
      </c>
      <c r="BI54" s="513">
        <v>9.408955555555556</v>
      </c>
      <c r="BJ54" s="513">
        <v>9.509266666666667</v>
      </c>
      <c r="BK54" s="513">
        <v>9.7033111111111126</v>
      </c>
      <c r="BL54" s="513">
        <v>9.9335333333333331</v>
      </c>
      <c r="BM54" s="513">
        <v>10.065911111111111</v>
      </c>
      <c r="BN54" s="513">
        <v>10.297777777777778</v>
      </c>
      <c r="BO54" s="513">
        <v>10.268177777777778</v>
      </c>
      <c r="BP54" s="513">
        <v>9.9952000000000005</v>
      </c>
      <c r="BQ54" s="513">
        <v>9.7057777777777776</v>
      </c>
      <c r="BR54" s="513">
        <v>9.4928222222222232</v>
      </c>
      <c r="BS54" s="513">
        <v>9.274111111111111</v>
      </c>
      <c r="BT54" s="513">
        <v>9.061977777777777</v>
      </c>
      <c r="BU54" s="513">
        <v>8.8934222222222221</v>
      </c>
      <c r="BV54" s="513">
        <v>8.6969111111111115</v>
      </c>
      <c r="BW54" s="513">
        <v>8.5924888888888891</v>
      </c>
      <c r="BX54" s="513">
        <v>8.4954666666666672</v>
      </c>
      <c r="BY54" s="513">
        <v>8.5645333333333333</v>
      </c>
      <c r="BZ54" s="513">
        <v>8.5489111111111118</v>
      </c>
      <c r="CA54" s="513">
        <v>8.8893111111111107</v>
      </c>
      <c r="CB54" s="513">
        <v>9.2864444444444452</v>
      </c>
      <c r="CC54" s="513">
        <v>9.7551111111111108</v>
      </c>
      <c r="CD54" s="513">
        <v>10.181844444444444</v>
      </c>
      <c r="CE54" s="513">
        <v>10.635711111111112</v>
      </c>
      <c r="CF54" s="513">
        <v>9.0093555555555564</v>
      </c>
      <c r="CG54" s="513">
        <v>9.5824444444444445</v>
      </c>
      <c r="CH54" s="513">
        <v>9.3275555555555556</v>
      </c>
      <c r="CI54" s="513">
        <v>9.2995999999999999</v>
      </c>
      <c r="CJ54" s="513">
        <v>9.1721555555555554</v>
      </c>
      <c r="CK54" s="513">
        <v>9.2987777777777794</v>
      </c>
      <c r="CL54" s="513">
        <v>9.4336222222222226</v>
      </c>
      <c r="CM54" s="513">
        <v>9.7510000000000012</v>
      </c>
      <c r="CN54" s="513">
        <v>9.844733333333334</v>
      </c>
      <c r="CO54" s="513">
        <v>10.000133333333334</v>
      </c>
      <c r="CP54" s="513">
        <v>10.185955555555555</v>
      </c>
      <c r="CQ54" s="513">
        <v>10.414533333333335</v>
      </c>
      <c r="CR54" s="513">
        <v>9.9096888888888888</v>
      </c>
      <c r="CS54" s="513">
        <v>10.528822222222223</v>
      </c>
      <c r="CT54" s="513">
        <v>10.805911111111111</v>
      </c>
      <c r="CU54" s="513">
        <v>11.084644444444445</v>
      </c>
      <c r="CV54" s="513">
        <v>11.063266666666667</v>
      </c>
      <c r="CW54" s="513">
        <v>11.227711111111111</v>
      </c>
      <c r="CX54" s="513">
        <v>10.824822222222222</v>
      </c>
      <c r="CY54" s="513">
        <v>10.677644444444445</v>
      </c>
      <c r="CZ54" s="513">
        <v>9.8093777777777778</v>
      </c>
      <c r="DA54" s="513">
        <v>9.5997111111111124</v>
      </c>
      <c r="DB54" s="513">
        <v>9.3637333333333341</v>
      </c>
      <c r="DC54" s="513">
        <v>9.1762666666666668</v>
      </c>
      <c r="DD54" s="513">
        <v>8.9970222222222223</v>
      </c>
      <c r="DE54" s="513">
        <v>9.1211777777777776</v>
      </c>
      <c r="DF54" s="513">
        <v>8.4938222222222226</v>
      </c>
      <c r="DG54" s="513">
        <v>8.4296888888888883</v>
      </c>
      <c r="DH54" s="513">
        <v>8.426400000000001</v>
      </c>
      <c r="DI54" s="513">
        <v>8.4650444444444446</v>
      </c>
      <c r="DJ54" s="513">
        <v>8.4296888888888883</v>
      </c>
      <c r="DK54" s="513">
        <v>8.4395555555555557</v>
      </c>
      <c r="DL54" s="513">
        <v>8.4288666666666661</v>
      </c>
      <c r="DM54" s="513">
        <v>8.4453111111111117</v>
      </c>
      <c r="DN54" s="513">
        <v>8.2414000000000005</v>
      </c>
      <c r="DO54" s="513">
        <v>8.2043999999999997</v>
      </c>
      <c r="DP54" s="513">
        <v>8.2060444444444443</v>
      </c>
      <c r="DQ54" s="513">
        <v>8.1254666666666662</v>
      </c>
      <c r="DR54" s="513">
        <v>8.0753111111111107</v>
      </c>
      <c r="DS54" s="513">
        <v>8.0325555555555557</v>
      </c>
      <c r="DT54" s="513">
        <v>7.9347111111111106</v>
      </c>
      <c r="DU54" s="513">
        <v>7.9602000000000004</v>
      </c>
      <c r="DV54" s="513">
        <v>7.8919555555555556</v>
      </c>
      <c r="DW54" s="513">
        <v>7.9429333333333343</v>
      </c>
      <c r="DX54" s="513">
        <v>7.9848666666666661</v>
      </c>
      <c r="DY54" s="513">
        <v>8.0679111111111119</v>
      </c>
      <c r="DZ54" s="513">
        <v>8.0358444444444448</v>
      </c>
      <c r="EA54" s="513">
        <v>8.3219777777777786</v>
      </c>
      <c r="EB54" s="513">
        <v>8.7067777777777771</v>
      </c>
      <c r="EC54" s="513">
        <v>9.1844888888888896</v>
      </c>
      <c r="ED54" s="513">
        <v>9.5808</v>
      </c>
      <c r="EE54" s="513">
        <v>10.087288888888889</v>
      </c>
      <c r="EF54" s="513">
        <v>7.5153777777777773</v>
      </c>
      <c r="EG54" s="513">
        <v>8.6262000000000008</v>
      </c>
      <c r="EH54" s="513">
        <v>8.7133555555555553</v>
      </c>
      <c r="EI54" s="513">
        <v>8.5678222222222225</v>
      </c>
      <c r="EJ54" s="513">
        <v>8.540688888888889</v>
      </c>
      <c r="EK54" s="513">
        <v>8.7421333333333333</v>
      </c>
      <c r="EL54" s="513">
        <v>8.8038000000000007</v>
      </c>
      <c r="EM54" s="513">
        <v>9.2387555555555565</v>
      </c>
      <c r="EN54" s="513">
        <v>9.3620888888888896</v>
      </c>
      <c r="EO54" s="513">
        <v>9.6580888888888889</v>
      </c>
      <c r="EP54" s="513">
        <v>10.019044444444443</v>
      </c>
      <c r="EQ54" s="513">
        <v>10.30928888888889</v>
      </c>
      <c r="ER54" s="513">
        <v>9.8792666666666662</v>
      </c>
      <c r="ES54" s="513">
        <v>10.528</v>
      </c>
      <c r="ET54" s="513">
        <v>11.030377777777778</v>
      </c>
      <c r="EU54" s="513">
        <v>11.414355555555556</v>
      </c>
      <c r="EV54" s="513">
        <v>11.427511111111111</v>
      </c>
      <c r="EW54" s="513">
        <v>11.898644444444445</v>
      </c>
      <c r="EX54" s="513">
        <v>11.619088888888889</v>
      </c>
      <c r="EY54" s="513">
        <v>11.365022222222223</v>
      </c>
      <c r="EZ54" s="513">
        <v>11.072311111111111</v>
      </c>
      <c r="FA54" s="513">
        <v>10.449066666666667</v>
      </c>
      <c r="FB54" s="513">
        <v>10.276399999999999</v>
      </c>
      <c r="FC54" s="513">
        <v>10.235288888888888</v>
      </c>
      <c r="FD54" s="513">
        <v>9.893244444444445</v>
      </c>
      <c r="FE54" s="513">
        <v>9.9434000000000005</v>
      </c>
      <c r="FF54" s="513">
        <v>9.1162444444444439</v>
      </c>
      <c r="FG54" s="513">
        <v>8.7807777777777787</v>
      </c>
      <c r="FH54" s="513">
        <v>8.5242444444444452</v>
      </c>
      <c r="FI54" s="513">
        <v>8.405844444444444</v>
      </c>
      <c r="FJ54" s="513">
        <v>8.2545555555555552</v>
      </c>
      <c r="FK54" s="513">
        <v>8.1419111111111118</v>
      </c>
      <c r="FL54" s="513">
        <v>8.0218666666666678</v>
      </c>
      <c r="FM54" s="513">
        <v>7.9059333333333335</v>
      </c>
      <c r="FN54" s="513">
        <v>7.3344888888888891</v>
      </c>
      <c r="FO54" s="513">
        <v>7.2859777777777781</v>
      </c>
      <c r="FP54" s="513">
        <v>7.2777555555555562</v>
      </c>
      <c r="FQ54" s="513">
        <v>7.2637777777777774</v>
      </c>
      <c r="FR54" s="513">
        <v>7.2465111111111113</v>
      </c>
      <c r="FS54" s="513">
        <v>7.2259555555555561</v>
      </c>
      <c r="FT54" s="513">
        <v>7.2687111111111111</v>
      </c>
      <c r="FU54" s="513">
        <v>7.3583333333333334</v>
      </c>
      <c r="FV54" s="513">
        <v>7.3649111111111107</v>
      </c>
      <c r="FW54" s="513">
        <v>7.5071555555555554</v>
      </c>
      <c r="FX54" s="513">
        <v>7.6790000000000003</v>
      </c>
      <c r="FY54" s="513">
        <v>7.8615333333333339</v>
      </c>
      <c r="FZ54" s="513">
        <v>7.9314222222222224</v>
      </c>
      <c r="GA54" s="513">
        <v>8.2808666666666664</v>
      </c>
      <c r="GB54" s="513">
        <v>8.6188000000000002</v>
      </c>
      <c r="GC54" s="513">
        <v>9.1277555555555558</v>
      </c>
      <c r="GD54" s="513">
        <v>9.5676444444444435</v>
      </c>
      <c r="GE54" s="513">
        <v>10.058511111111111</v>
      </c>
      <c r="GF54" s="513">
        <v>7.7447777777777773</v>
      </c>
      <c r="GG54" s="513">
        <v>8.8991777777777781</v>
      </c>
      <c r="GH54" s="513">
        <v>8.8967111111111112</v>
      </c>
      <c r="GI54" s="513">
        <v>8.895888888888889</v>
      </c>
      <c r="GJ54" s="513">
        <v>8.8572444444444454</v>
      </c>
      <c r="GK54" s="513">
        <v>9.1030888888888892</v>
      </c>
      <c r="GL54" s="513">
        <v>9.2321777777777783</v>
      </c>
      <c r="GM54" s="513">
        <v>9.5215999999999994</v>
      </c>
      <c r="GN54" s="513">
        <v>9.5684666666666658</v>
      </c>
      <c r="GO54" s="513">
        <v>9.7584</v>
      </c>
      <c r="GP54" s="513">
        <v>10.000955555555556</v>
      </c>
      <c r="GQ54" s="513">
        <v>10.150600000000001</v>
      </c>
      <c r="GR54" s="513">
        <v>9.7312666666666665</v>
      </c>
      <c r="GS54" s="513">
        <v>10.307644444444444</v>
      </c>
      <c r="GT54" s="513">
        <v>10.744244444444444</v>
      </c>
      <c r="GU54" s="513">
        <v>11.098622222222222</v>
      </c>
      <c r="GV54" s="513">
        <v>11.191533333333334</v>
      </c>
      <c r="GW54" s="513">
        <v>11.564</v>
      </c>
      <c r="GX54" s="513">
        <v>11.319800000000001</v>
      </c>
      <c r="GY54" s="513">
        <v>11.104377777777778</v>
      </c>
      <c r="GZ54" s="513">
        <v>10.858533333333334</v>
      </c>
      <c r="HA54" s="513">
        <v>10.255022222222223</v>
      </c>
      <c r="HB54" s="513">
        <v>10.0618</v>
      </c>
      <c r="HC54" s="513">
        <v>10.452355555555556</v>
      </c>
      <c r="HD54" s="513">
        <v>10.093866666666667</v>
      </c>
      <c r="HE54" s="513">
        <v>10.125111111111112</v>
      </c>
      <c r="HF54" s="513">
        <v>9.302888888888889</v>
      </c>
      <c r="HG54" s="513">
        <v>8.8103777777777772</v>
      </c>
      <c r="HH54" s="513">
        <v>8.5275333333333325</v>
      </c>
      <c r="HI54" s="513">
        <v>8.3680222222222227</v>
      </c>
      <c r="HJ54" s="513">
        <v>8.2109777777777779</v>
      </c>
      <c r="HK54" s="513">
        <v>8.1024444444444441</v>
      </c>
      <c r="HL54" s="513">
        <v>7.9832222222222224</v>
      </c>
      <c r="HM54" s="513">
        <v>7.8705777777777781</v>
      </c>
      <c r="HN54" s="513">
        <v>7.0565777777777781</v>
      </c>
      <c r="HO54" s="513">
        <v>7.0064222222222226</v>
      </c>
      <c r="HP54" s="513">
        <v>7.0648</v>
      </c>
      <c r="HQ54" s="513">
        <v>7.1157777777777778</v>
      </c>
      <c r="HR54" s="513">
        <v>7.1618222222222228</v>
      </c>
      <c r="HS54" s="513">
        <v>7.2012888888888895</v>
      </c>
      <c r="HT54" s="513">
        <v>7.3081777777777779</v>
      </c>
      <c r="HU54" s="513">
        <v>7.4594666666666667</v>
      </c>
      <c r="HV54" s="513">
        <v>7.5951333333333331</v>
      </c>
      <c r="HW54" s="513">
        <v>7.7521777777777778</v>
      </c>
      <c r="HX54" s="513">
        <v>7.9083999999999994</v>
      </c>
      <c r="HY54" s="513">
        <v>8.1591777777777779</v>
      </c>
      <c r="HZ54" s="513">
        <v>8.2504444444444438</v>
      </c>
      <c r="IA54" s="513">
        <v>8.5744000000000007</v>
      </c>
      <c r="IB54" s="513">
        <v>8.9230222222222224</v>
      </c>
      <c r="IC54" s="513">
        <v>9.3810000000000002</v>
      </c>
      <c r="ID54" s="513">
        <v>9.7551111111111108</v>
      </c>
      <c r="IE54" s="513">
        <v>10.176911111111112</v>
      </c>
      <c r="IF54" s="513">
        <v>7.8319333333333327</v>
      </c>
      <c r="IG54" s="513">
        <v>8.761044444444444</v>
      </c>
      <c r="IH54" s="513">
        <v>8.8407999999999998</v>
      </c>
      <c r="II54" s="513">
        <v>8.8523111111111117</v>
      </c>
      <c r="IJ54" s="513">
        <v>8.6360666666666663</v>
      </c>
      <c r="IK54" s="513">
        <v>8.8399777777777775</v>
      </c>
      <c r="IL54" s="513">
        <v>8.781600000000001</v>
      </c>
      <c r="IM54" s="513">
        <v>9.2469777777777775</v>
      </c>
      <c r="IN54" s="513">
        <v>9.3818222222222225</v>
      </c>
      <c r="IO54" s="513">
        <v>9.617799999999999</v>
      </c>
      <c r="IP54" s="513">
        <v>9.8208888888888879</v>
      </c>
      <c r="IQ54" s="513">
        <v>10.083177777777777</v>
      </c>
      <c r="IR54" s="513">
        <v>9.6145111111111117</v>
      </c>
      <c r="IS54" s="513">
        <v>10.319155555555557</v>
      </c>
      <c r="IT54" s="513">
        <v>10.762333333333334</v>
      </c>
      <c r="IU54" s="513">
        <v>11.107666666666667</v>
      </c>
      <c r="IV54" s="513">
        <v>11.216200000000001</v>
      </c>
      <c r="IW54" s="513">
        <v>11.607577777777777</v>
      </c>
      <c r="IX54" s="513">
        <v>11.323088888888888</v>
      </c>
      <c r="IY54" s="513">
        <v>11.083</v>
      </c>
      <c r="IZ54" s="513">
        <v>10.852777777777778</v>
      </c>
      <c r="JA54" s="513">
        <v>10.412066666666668</v>
      </c>
      <c r="JB54" s="513">
        <v>10.136622222222222</v>
      </c>
      <c r="JC54" s="513">
        <v>10.629955555555554</v>
      </c>
      <c r="JD54" s="513">
        <v>10.278866666666666</v>
      </c>
      <c r="JE54" s="513">
        <v>10.314222222222224</v>
      </c>
      <c r="JF54" s="513">
        <v>9.5388666666666673</v>
      </c>
      <c r="JG54" s="513">
        <v>9.0636222222222216</v>
      </c>
      <c r="JH54" s="513">
        <v>8.6196222222222225</v>
      </c>
      <c r="JI54" s="513">
        <v>8.3885777777777779</v>
      </c>
      <c r="JJ54" s="513">
        <v>8.2257777777777772</v>
      </c>
      <c r="JK54" s="513">
        <v>8.1312222222222221</v>
      </c>
      <c r="JL54" s="513">
        <v>7.990622222222223</v>
      </c>
      <c r="JM54" s="513">
        <v>7.8590666666666671</v>
      </c>
      <c r="JN54" s="513">
        <v>6.973533333333334</v>
      </c>
      <c r="JO54" s="513">
        <v>6.9332444444444441</v>
      </c>
      <c r="JP54" s="513">
        <v>6.9792888888888882</v>
      </c>
      <c r="JQ54" s="513">
        <v>7.0138222222222222</v>
      </c>
      <c r="JR54" s="513">
        <v>7.0565777777777781</v>
      </c>
      <c r="JS54" s="513">
        <v>7.0869999999999997</v>
      </c>
      <c r="JT54" s="513">
        <v>7.1379777777777784</v>
      </c>
      <c r="JU54" s="513">
        <v>7.2325333333333335</v>
      </c>
      <c r="JV54" s="513">
        <v>7.2900888888888886</v>
      </c>
      <c r="JW54" s="513">
        <v>7.4594666666666667</v>
      </c>
      <c r="JX54" s="513">
        <v>7.6288444444444448</v>
      </c>
      <c r="JY54" s="513">
        <v>7.9034666666666666</v>
      </c>
      <c r="JZ54" s="513">
        <v>8.0432444444444453</v>
      </c>
      <c r="KA54" s="513">
        <v>8.3861111111111111</v>
      </c>
      <c r="KB54" s="513">
        <v>8.7355555555555551</v>
      </c>
      <c r="KC54" s="513">
        <v>9.2963111111111125</v>
      </c>
      <c r="KD54" s="513">
        <v>9.8184222222222211</v>
      </c>
      <c r="KE54" s="513">
        <v>10.328200000000001</v>
      </c>
      <c r="KF54" s="513">
        <v>8.9222000000000001</v>
      </c>
      <c r="KG54" s="513">
        <v>10.014111111111111</v>
      </c>
      <c r="KH54" s="513">
        <v>10.048644444444445</v>
      </c>
      <c r="KI54" s="513">
        <v>10.150600000000001</v>
      </c>
      <c r="KJ54" s="513">
        <v>10.176088888888888</v>
      </c>
      <c r="KK54" s="513">
        <v>10.3726</v>
      </c>
      <c r="KL54" s="513">
        <v>10.4392</v>
      </c>
      <c r="KM54" s="513">
        <v>10.645577777777778</v>
      </c>
      <c r="KN54" s="513">
        <v>10.657911111111112</v>
      </c>
      <c r="KO54" s="513">
        <v>10.755755555555556</v>
      </c>
      <c r="KP54" s="513">
        <v>10.828933333333334</v>
      </c>
      <c r="KQ54" s="513">
        <v>10.917733333333334</v>
      </c>
      <c r="KR54" s="513">
        <v>10.43591111111111</v>
      </c>
      <c r="KS54" s="513">
        <v>10.856066666666667</v>
      </c>
      <c r="KT54" s="513">
        <v>11.052577777777778</v>
      </c>
      <c r="KU54" s="513">
        <v>11.230177777777778</v>
      </c>
      <c r="KV54" s="513">
        <v>11.229355555555555</v>
      </c>
      <c r="KW54" s="513">
        <v>11.526177777777779</v>
      </c>
      <c r="KX54" s="513">
        <v>11.142200000000001</v>
      </c>
      <c r="KY54" s="513">
        <v>10.786177777777779</v>
      </c>
      <c r="KZ54" s="513">
        <v>10.345466666666667</v>
      </c>
      <c r="LA54" s="513">
        <v>9.9960222222222228</v>
      </c>
      <c r="LB54" s="513">
        <v>9.675355555555555</v>
      </c>
      <c r="LC54" s="513">
        <v>9.7230444444444437</v>
      </c>
      <c r="LD54" s="513">
        <v>9.4040222222222223</v>
      </c>
      <c r="LE54" s="513">
        <v>9.6112222222222226</v>
      </c>
      <c r="LF54" s="513">
        <v>8.7043111111111102</v>
      </c>
      <c r="LG54" s="513">
        <v>8.5316444444444439</v>
      </c>
      <c r="LH54" s="513">
        <v>8.3441777777777784</v>
      </c>
      <c r="LI54" s="513">
        <v>8.1838444444444445</v>
      </c>
      <c r="LJ54" s="513">
        <v>8.0243333333333329</v>
      </c>
      <c r="LK54" s="513">
        <v>7.9626666666666672</v>
      </c>
      <c r="LL54" s="513">
        <v>7.8261777777777777</v>
      </c>
      <c r="LM54" s="513">
        <v>7.7102444444444442</v>
      </c>
      <c r="LN54" s="513">
        <v>7.2004666666666672</v>
      </c>
      <c r="LO54" s="513">
        <v>7.1470222222222226</v>
      </c>
      <c r="LP54" s="513">
        <v>7.1001555555555562</v>
      </c>
      <c r="LQ54" s="513">
        <v>7.0968666666666671</v>
      </c>
      <c r="LR54" s="513">
        <v>7.0911111111111111</v>
      </c>
      <c r="LS54" s="513">
        <v>7.0828888888888892</v>
      </c>
      <c r="LT54" s="513">
        <v>7.0886444444444443</v>
      </c>
      <c r="LU54" s="513">
        <v>7.1577111111111114</v>
      </c>
      <c r="LV54" s="513">
        <v>7.1264666666666674</v>
      </c>
      <c r="LW54" s="513">
        <v>7.2859777777777781</v>
      </c>
      <c r="LX54" s="513">
        <v>7.443022222222222</v>
      </c>
      <c r="LY54" s="513">
        <v>7.6699555555555552</v>
      </c>
      <c r="LZ54" s="513">
        <v>7.7710888888888885</v>
      </c>
      <c r="MA54" s="513">
        <v>8.1674000000000007</v>
      </c>
      <c r="MB54" s="513">
        <v>8.5489111111111118</v>
      </c>
      <c r="MC54" s="513">
        <v>9.0800666666666672</v>
      </c>
      <c r="MD54" s="513">
        <v>9.8282888888888884</v>
      </c>
      <c r="ME54" s="513">
        <v>10.454000000000001</v>
      </c>
      <c r="MF54" s="513">
        <v>9.437733333333334</v>
      </c>
      <c r="MG54" s="513">
        <v>10.685866666666668</v>
      </c>
      <c r="MH54" s="513">
        <v>10.861822222222221</v>
      </c>
      <c r="MI54" s="513">
        <v>10.999133333333335</v>
      </c>
      <c r="MJ54" s="513">
        <v>11.080533333333333</v>
      </c>
      <c r="MK54" s="513">
        <v>11.304177777777777</v>
      </c>
      <c r="ML54" s="513">
        <v>11.396266666666666</v>
      </c>
      <c r="MM54" s="513">
        <v>11.603466666666668</v>
      </c>
      <c r="MN54" s="513">
        <v>11.650333333333334</v>
      </c>
      <c r="MO54" s="513">
        <v>11.532755555555555</v>
      </c>
      <c r="MP54" s="513">
        <v>11.517133333333334</v>
      </c>
      <c r="MQ54" s="513">
        <v>11.469444444444445</v>
      </c>
      <c r="MR54" s="513">
        <v>10.868400000000001</v>
      </c>
      <c r="MS54" s="513">
        <v>11.163577777777778</v>
      </c>
      <c r="MT54" s="513">
        <v>11.222777777777777</v>
      </c>
      <c r="MU54" s="513">
        <v>11.347755555555556</v>
      </c>
      <c r="MV54" s="513">
        <v>11.343644444444443</v>
      </c>
      <c r="MW54" s="513">
        <v>11.582911111111111</v>
      </c>
      <c r="MX54" s="513">
        <v>11.207155555555556</v>
      </c>
      <c r="MY54" s="513">
        <v>10.881555555555556</v>
      </c>
      <c r="MZ54" s="513">
        <v>10.323266666666667</v>
      </c>
      <c r="NA54" s="513">
        <v>9.6983777777777789</v>
      </c>
      <c r="NB54" s="513">
        <v>9.302888888888889</v>
      </c>
      <c r="NC54" s="513">
        <v>9.7148222222222227</v>
      </c>
      <c r="ND54" s="513">
        <v>9.4336222222222226</v>
      </c>
      <c r="NE54" s="513">
        <v>9.838977777777778</v>
      </c>
      <c r="NF54" s="513">
        <v>8.9452222222222222</v>
      </c>
      <c r="NG54" s="513">
        <v>8.8186</v>
      </c>
      <c r="NH54" s="513">
        <v>8.6303111111111104</v>
      </c>
      <c r="NI54" s="513">
        <v>8.5620666666666665</v>
      </c>
      <c r="NJ54" s="513">
        <v>8.4839555555555553</v>
      </c>
      <c r="NK54" s="513">
        <v>8.4864222222222221</v>
      </c>
      <c r="NL54" s="513">
        <v>8.4041999999999994</v>
      </c>
      <c r="NM54" s="513">
        <v>8.3351333333333333</v>
      </c>
      <c r="NN54" s="513">
        <v>7.6403555555555558</v>
      </c>
      <c r="NO54" s="513">
        <v>7.5400444444444448</v>
      </c>
      <c r="NP54" s="513">
        <v>7.4298666666666664</v>
      </c>
      <c r="NQ54" s="513">
        <v>7.3386000000000005</v>
      </c>
      <c r="NR54" s="513">
        <v>4.7888888888888896</v>
      </c>
      <c r="NS54" s="513">
        <v>4.7888888888888896</v>
      </c>
      <c r="NT54" s="513">
        <v>4.7888888888888896</v>
      </c>
      <c r="NU54" s="513">
        <v>4.7888888888888896</v>
      </c>
      <c r="NV54" s="513">
        <v>4.7888888888888896</v>
      </c>
      <c r="NW54" s="513">
        <v>7.2859777777777781</v>
      </c>
      <c r="NX54" s="513">
        <v>7.443022222222222</v>
      </c>
      <c r="NY54" s="513">
        <v>7.6699555555555552</v>
      </c>
      <c r="NZ54" s="513">
        <v>7.7710888888888885</v>
      </c>
      <c r="OA54" s="513">
        <v>8.1674000000000007</v>
      </c>
      <c r="OB54" s="513">
        <v>8.5489111111111118</v>
      </c>
      <c r="OC54" s="513">
        <v>9.0800666666666672</v>
      </c>
      <c r="OD54" s="513">
        <v>9.8282888888888884</v>
      </c>
      <c r="OE54" s="513">
        <v>10.454000000000001</v>
      </c>
      <c r="OF54" s="513">
        <v>9.437733333333334</v>
      </c>
      <c r="OG54" s="513">
        <v>10.685866666666668</v>
      </c>
      <c r="OH54" s="513">
        <v>10.861822222222221</v>
      </c>
      <c r="OI54" s="513">
        <v>10.999133333333335</v>
      </c>
      <c r="OJ54" s="513">
        <v>11.080533333333333</v>
      </c>
      <c r="OK54" s="513">
        <v>11.304177777777777</v>
      </c>
      <c r="OL54" s="513">
        <v>11.396266666666666</v>
      </c>
      <c r="OM54" s="513">
        <v>11.603466666666668</v>
      </c>
      <c r="ON54" s="513">
        <v>11.650333333333334</v>
      </c>
      <c r="OO54" s="513">
        <v>11.532755555555555</v>
      </c>
      <c r="OP54" s="513">
        <v>11.517133333333334</v>
      </c>
      <c r="OQ54" s="513">
        <v>11.469444444444445</v>
      </c>
      <c r="OR54" s="513">
        <v>10.868400000000001</v>
      </c>
      <c r="OS54" s="513">
        <v>11.163577777777778</v>
      </c>
      <c r="OT54" s="513">
        <v>11.222777777777777</v>
      </c>
      <c r="OU54" s="513">
        <v>11.347755555555556</v>
      </c>
      <c r="OV54" s="513">
        <v>11.343644444444443</v>
      </c>
      <c r="OW54" s="513">
        <v>11.582911111111111</v>
      </c>
      <c r="OX54" s="513">
        <v>11.207155555555556</v>
      </c>
      <c r="OY54" s="513">
        <v>10.881555555555556</v>
      </c>
      <c r="OZ54" s="513">
        <v>10.323266666666667</v>
      </c>
      <c r="PA54" s="513">
        <v>9.6983777777777789</v>
      </c>
      <c r="PB54" s="513">
        <v>9.302888888888889</v>
      </c>
      <c r="PC54" s="513">
        <v>9.7148222222222227</v>
      </c>
      <c r="PD54" s="513">
        <v>9.4336222222222226</v>
      </c>
      <c r="PE54" s="513">
        <v>9.838977777777778</v>
      </c>
      <c r="PF54" s="513">
        <v>8.9452222222222222</v>
      </c>
      <c r="PG54" s="513">
        <v>8.8186</v>
      </c>
      <c r="PH54" s="513">
        <v>8.6303111111111104</v>
      </c>
      <c r="PI54" s="513">
        <v>8.5620666666666665</v>
      </c>
      <c r="PJ54" s="513">
        <v>8.4839555555555553</v>
      </c>
      <c r="PK54" s="513">
        <v>8.4864222222222221</v>
      </c>
      <c r="PL54" s="513">
        <v>8.4041999999999994</v>
      </c>
      <c r="PM54" s="513">
        <v>8.3351333333333333</v>
      </c>
      <c r="PN54" s="513">
        <v>7.6403555555555558</v>
      </c>
      <c r="PO54" s="513">
        <v>7.5400444444444448</v>
      </c>
      <c r="PP54" s="513">
        <v>7.4298666666666664</v>
      </c>
      <c r="PQ54" s="513">
        <v>7.3386000000000005</v>
      </c>
      <c r="PR54" s="513">
        <v>4.7888888888888896</v>
      </c>
      <c r="PS54" s="513">
        <v>4.7888888888888896</v>
      </c>
      <c r="PT54" s="513">
        <v>4.7888888888888896</v>
      </c>
      <c r="PU54" s="513">
        <v>4.7888888888888896</v>
      </c>
      <c r="PV54" s="513">
        <v>4.7888888888888896</v>
      </c>
      <c r="PW54" s="513">
        <v>7.2859777777777781</v>
      </c>
      <c r="PX54" s="513">
        <v>7.443022222222222</v>
      </c>
      <c r="PY54" s="513">
        <v>7.6699555555555552</v>
      </c>
      <c r="PZ54" s="513">
        <v>7.7710888888888885</v>
      </c>
      <c r="QA54" s="513">
        <v>8.1674000000000007</v>
      </c>
      <c r="QB54" s="513">
        <v>8.5489111111111118</v>
      </c>
      <c r="QC54" s="513">
        <v>9.0800666666666672</v>
      </c>
      <c r="QD54" s="513">
        <v>9.8282888888888884</v>
      </c>
      <c r="QE54" s="513">
        <v>10.454000000000001</v>
      </c>
      <c r="QF54" s="513">
        <v>9.437733333333334</v>
      </c>
      <c r="QG54" s="513">
        <v>10.685866666666668</v>
      </c>
      <c r="QH54" s="513">
        <v>10.861822222222221</v>
      </c>
      <c r="QI54" s="513">
        <v>10.999133333333335</v>
      </c>
      <c r="QJ54" s="513">
        <v>11.080533333333333</v>
      </c>
      <c r="QK54" s="513">
        <v>11.304177777777777</v>
      </c>
      <c r="QL54" s="513">
        <v>11.396266666666666</v>
      </c>
      <c r="QM54" s="513">
        <v>11.603466666666668</v>
      </c>
      <c r="QN54" s="513">
        <v>11.650333333333334</v>
      </c>
      <c r="QO54" s="513">
        <v>11.532755555555555</v>
      </c>
      <c r="QP54" s="513">
        <v>11.517133333333334</v>
      </c>
      <c r="QQ54" s="513">
        <v>11.469444444444445</v>
      </c>
      <c r="QR54" s="513">
        <v>10.868400000000001</v>
      </c>
      <c r="QS54" s="513">
        <v>11.163577777777778</v>
      </c>
      <c r="QT54" s="513">
        <v>11.222777777777777</v>
      </c>
      <c r="QU54" s="513">
        <v>11.347755555555556</v>
      </c>
      <c r="QV54" s="513">
        <v>11.343644444444443</v>
      </c>
      <c r="QW54" s="513">
        <v>11.582911111111111</v>
      </c>
      <c r="QX54" s="513">
        <v>11.207155555555556</v>
      </c>
      <c r="QY54" s="513">
        <v>10.881555555555556</v>
      </c>
      <c r="QZ54" s="513">
        <v>10.323266666666667</v>
      </c>
      <c r="RA54" s="513">
        <v>9.6983777777777789</v>
      </c>
      <c r="RB54" s="513">
        <v>9.302888888888889</v>
      </c>
      <c r="RC54" s="513">
        <v>9.7148222222222227</v>
      </c>
      <c r="RD54" s="513">
        <v>9.4336222222222226</v>
      </c>
      <c r="RE54" s="513">
        <v>9.838977777777778</v>
      </c>
      <c r="RF54" s="513">
        <v>8.9452222222222222</v>
      </c>
      <c r="RG54" s="513">
        <v>8.8186</v>
      </c>
      <c r="RH54" s="513">
        <v>8.6303111111111104</v>
      </c>
      <c r="RI54" s="513">
        <v>8.5620666666666665</v>
      </c>
      <c r="RJ54" s="513">
        <v>8.4839555555555553</v>
      </c>
      <c r="RK54" s="513">
        <v>8.4864222222222221</v>
      </c>
      <c r="RL54" s="513">
        <v>8.4041999999999994</v>
      </c>
      <c r="RM54" s="513">
        <v>8.3351333333333333</v>
      </c>
      <c r="RN54" s="513">
        <v>7.6403555555555558</v>
      </c>
      <c r="RO54" s="513">
        <v>7.5400444444444448</v>
      </c>
      <c r="RP54" s="513">
        <v>7.4298666666666664</v>
      </c>
      <c r="RQ54" s="513">
        <v>7.3386000000000005</v>
      </c>
      <c r="RR54" s="513">
        <v>4.7888888888888896</v>
      </c>
      <c r="RS54" s="513">
        <v>4.7888888888888896</v>
      </c>
      <c r="RT54" s="513">
        <v>4.7888888888888896</v>
      </c>
      <c r="RU54" s="513">
        <v>4.7888888888888896</v>
      </c>
      <c r="RV54" s="513">
        <v>4.7888888888888896</v>
      </c>
      <c r="RW54" s="513">
        <v>7.2859777777777781</v>
      </c>
      <c r="RX54" s="513">
        <v>7.443022222222222</v>
      </c>
      <c r="RY54" s="513">
        <v>7.6699555555555552</v>
      </c>
      <c r="RZ54" s="513">
        <v>7.7710888888888885</v>
      </c>
      <c r="SA54" s="513">
        <v>8.1674000000000007</v>
      </c>
      <c r="SB54" s="513">
        <v>8.5489111111111118</v>
      </c>
      <c r="SC54" s="513">
        <v>9.0800666666666672</v>
      </c>
      <c r="SD54" s="513">
        <v>9.8282888888888884</v>
      </c>
      <c r="SE54" s="513">
        <v>10.454000000000001</v>
      </c>
      <c r="SF54" s="513">
        <v>9.437733333333334</v>
      </c>
      <c r="SG54" s="513">
        <v>10.685866666666668</v>
      </c>
      <c r="SH54" s="513">
        <v>10.861822222222221</v>
      </c>
      <c r="SI54" s="514">
        <v>10.999133333333335</v>
      </c>
      <c r="SJ54" s="275">
        <f t="shared" si="33"/>
        <v>10.999133333333335</v>
      </c>
      <c r="SK54" s="262"/>
      <c r="SL54" s="250"/>
      <c r="SM54" s="250"/>
      <c r="SN54" s="250"/>
    </row>
    <row r="55" spans="1:508" outlineLevel="2" x14ac:dyDescent="0.25">
      <c r="A55" s="250"/>
      <c r="B55" s="259"/>
      <c r="C55" s="444">
        <f>INT($C$29)+2</f>
        <v>3</v>
      </c>
      <c r="D55" s="275"/>
      <c r="E55" s="324">
        <f>E52+1</f>
        <v>2</v>
      </c>
      <c r="F55" s="330"/>
      <c r="G55" s="275"/>
      <c r="H55" s="280" t="s">
        <v>840</v>
      </c>
      <c r="I55" s="296" t="s">
        <v>705</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2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2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25">
      <c r="A58" s="250"/>
      <c r="B58" s="259"/>
      <c r="C58" s="444">
        <f>INT($C$29)+2</f>
        <v>3</v>
      </c>
      <c r="D58" s="275"/>
      <c r="E58" s="324">
        <f t="shared" ref="E58" si="34">E55+1</f>
        <v>3</v>
      </c>
      <c r="F58" s="330"/>
      <c r="G58" s="275"/>
      <c r="H58" s="280" t="s">
        <v>841</v>
      </c>
      <c r="I58" s="296" t="s">
        <v>705</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2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2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25">
      <c r="A61" s="250"/>
      <c r="B61" s="259"/>
      <c r="C61" s="444">
        <f>INT($C$29)+2</f>
        <v>3</v>
      </c>
      <c r="D61" s="275"/>
      <c r="E61" s="324">
        <f t="shared" ref="E61" si="35">E58+1</f>
        <v>4</v>
      </c>
      <c r="F61" s="330"/>
      <c r="G61" s="275"/>
      <c r="H61" s="280" t="s">
        <v>838</v>
      </c>
      <c r="I61" s="296" t="s">
        <v>705</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2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2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25">
      <c r="A64" s="250"/>
      <c r="B64" s="259"/>
      <c r="C64" s="444">
        <f t="shared" ref="C64" si="36">INT($C$29)+2</f>
        <v>3</v>
      </c>
      <c r="D64" s="275"/>
      <c r="E64" s="324">
        <f t="shared" ref="E64" si="37">E61+1</f>
        <v>5</v>
      </c>
      <c r="F64" s="330"/>
      <c r="G64" s="275"/>
      <c r="H64" s="280" t="s">
        <v>842</v>
      </c>
      <c r="I64" s="296" t="s">
        <v>705</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2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2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25">
      <c r="A67" s="250"/>
      <c r="B67" s="259"/>
      <c r="C67" s="444">
        <f t="shared" ref="C67" si="38">INT($C$29)+2</f>
        <v>3</v>
      </c>
      <c r="D67" s="275"/>
      <c r="E67" s="324">
        <f t="shared" ref="E67" si="39">E64+1</f>
        <v>6</v>
      </c>
      <c r="F67" s="330"/>
      <c r="G67" s="275"/>
      <c r="H67" s="280" t="s">
        <v>837</v>
      </c>
      <c r="I67" s="296" t="s">
        <v>705</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2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2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25">
      <c r="A70" s="250"/>
      <c r="B70" s="259"/>
      <c r="C70" s="444">
        <f>INT($C$29)+2</f>
        <v>3</v>
      </c>
      <c r="D70" s="275"/>
      <c r="E70" s="324">
        <f t="shared" ref="E70" si="40">E67+1</f>
        <v>7</v>
      </c>
      <c r="F70" s="330"/>
      <c r="G70" s="275"/>
      <c r="H70" s="458" t="s">
        <v>843</v>
      </c>
      <c r="I70" s="459" t="s">
        <v>705</v>
      </c>
      <c r="J70" s="459"/>
      <c r="K70" s="506">
        <v>7.4770000000000003</v>
      </c>
      <c r="L70" s="507">
        <v>7.7569999999999997</v>
      </c>
      <c r="M70" s="507">
        <v>7.9180000000000001</v>
      </c>
      <c r="N70" s="507">
        <v>8.1999999999999993</v>
      </c>
      <c r="O70" s="507">
        <v>8.1639999999999997</v>
      </c>
      <c r="P70" s="507">
        <v>7.8319999999999999</v>
      </c>
      <c r="Q70" s="507">
        <v>7.48</v>
      </c>
      <c r="R70" s="507">
        <v>7.2210000000000001</v>
      </c>
      <c r="S70" s="507">
        <v>6.9550000000000001</v>
      </c>
      <c r="T70" s="507">
        <v>6.6970000000000001</v>
      </c>
      <c r="U70" s="507">
        <v>6.492</v>
      </c>
      <c r="V70" s="507">
        <v>6.2530000000000001</v>
      </c>
      <c r="W70" s="507">
        <v>6.1260000000000003</v>
      </c>
      <c r="X70" s="507">
        <v>6.008</v>
      </c>
      <c r="Y70" s="507">
        <v>6.0919999999999996</v>
      </c>
      <c r="Z70" s="507">
        <v>6.0730000000000004</v>
      </c>
      <c r="AA70" s="507">
        <v>6.4870000000000001</v>
      </c>
      <c r="AB70" s="507">
        <v>6.97</v>
      </c>
      <c r="AC70" s="507">
        <v>7.54</v>
      </c>
      <c r="AD70" s="507">
        <v>8.0589999999999993</v>
      </c>
      <c r="AE70" s="507">
        <v>8.6110000000000007</v>
      </c>
      <c r="AF70" s="507">
        <v>6.633</v>
      </c>
      <c r="AG70" s="507">
        <v>7.33</v>
      </c>
      <c r="AH70" s="507">
        <v>7.02</v>
      </c>
      <c r="AI70" s="507">
        <v>6.9859999999999998</v>
      </c>
      <c r="AJ70" s="507">
        <v>6.8310000000000004</v>
      </c>
      <c r="AK70" s="507">
        <v>6.9850000000000003</v>
      </c>
      <c r="AL70" s="507">
        <v>7.149</v>
      </c>
      <c r="AM70" s="507">
        <v>7.5350000000000001</v>
      </c>
      <c r="AN70" s="507">
        <v>7.649</v>
      </c>
      <c r="AO70" s="507">
        <v>7.8380000000000001</v>
      </c>
      <c r="AP70" s="507">
        <v>8.0640000000000001</v>
      </c>
      <c r="AQ70" s="507">
        <v>8.3420000000000005</v>
      </c>
      <c r="AR70" s="507">
        <v>6.9569999999999999</v>
      </c>
      <c r="AS70" s="507">
        <v>6.9740000000000002</v>
      </c>
      <c r="AT70" s="507">
        <v>7.3540000000000001</v>
      </c>
      <c r="AU70" s="507">
        <v>7.6340000000000003</v>
      </c>
      <c r="AV70" s="507">
        <v>7.8289999999999997</v>
      </c>
      <c r="AW70" s="507">
        <v>8.048</v>
      </c>
      <c r="AX70" s="507">
        <v>7.9029999999999996</v>
      </c>
      <c r="AY70" s="507">
        <v>7.8339999999999996</v>
      </c>
      <c r="AZ70" s="507">
        <v>7.3739999999999997</v>
      </c>
      <c r="BA70" s="507">
        <v>7.1020000000000003</v>
      </c>
      <c r="BB70" s="507">
        <v>6.9909999999999997</v>
      </c>
      <c r="BC70" s="507">
        <v>6.7759999999999998</v>
      </c>
      <c r="BD70" s="507">
        <v>6.8730000000000002</v>
      </c>
      <c r="BE70" s="507">
        <v>7.1950000000000003</v>
      </c>
      <c r="BF70" s="507">
        <v>6.9710000000000001</v>
      </c>
      <c r="BG70" s="507">
        <v>6.95</v>
      </c>
      <c r="BH70" s="507">
        <v>6.8970000000000002</v>
      </c>
      <c r="BI70" s="507">
        <v>7.048</v>
      </c>
      <c r="BJ70" s="507">
        <v>7.3019999999999996</v>
      </c>
      <c r="BK70" s="507">
        <v>7.41</v>
      </c>
      <c r="BL70" s="507">
        <v>7.7309999999999999</v>
      </c>
      <c r="BM70" s="507">
        <v>7.8949999999999996</v>
      </c>
      <c r="BN70" s="507">
        <v>8.2050000000000001</v>
      </c>
      <c r="BO70" s="507">
        <v>8.173</v>
      </c>
      <c r="BP70" s="507">
        <v>7.8460000000000001</v>
      </c>
      <c r="BQ70" s="507">
        <v>7.4909999999999997</v>
      </c>
      <c r="BR70" s="507">
        <v>7.242</v>
      </c>
      <c r="BS70" s="507">
        <v>6.9859999999999998</v>
      </c>
      <c r="BT70" s="507">
        <v>6.7450000000000001</v>
      </c>
      <c r="BU70" s="507">
        <v>6.5659999999999998</v>
      </c>
      <c r="BV70" s="507">
        <v>6.3570000000000002</v>
      </c>
      <c r="BW70" s="507">
        <v>6.2510000000000003</v>
      </c>
      <c r="BX70" s="507">
        <v>6.1849999999999996</v>
      </c>
      <c r="BY70" s="507">
        <v>6.3380000000000001</v>
      </c>
      <c r="BZ70" s="507">
        <v>6.3369999999999997</v>
      </c>
      <c r="CA70" s="507">
        <v>6.8239999999999998</v>
      </c>
      <c r="CB70" s="507">
        <v>7.3849999999999998</v>
      </c>
      <c r="CC70" s="507">
        <v>8.0440000000000005</v>
      </c>
      <c r="CD70" s="507">
        <v>8.6</v>
      </c>
      <c r="CE70" s="507">
        <v>9.2850000000000001</v>
      </c>
      <c r="CF70" s="507">
        <v>6.6369999999999996</v>
      </c>
      <c r="CG70" s="507">
        <v>7.3259999999999996</v>
      </c>
      <c r="CH70" s="507">
        <v>7.056</v>
      </c>
      <c r="CI70" s="507">
        <v>6.9560000000000004</v>
      </c>
      <c r="CJ70" s="507">
        <v>6.7880000000000003</v>
      </c>
      <c r="CK70" s="507">
        <v>7.0069999999999997</v>
      </c>
      <c r="CL70" s="507">
        <v>7.1890000000000001</v>
      </c>
      <c r="CM70" s="507">
        <v>7.5309999999999997</v>
      </c>
      <c r="CN70" s="507">
        <v>7.6580000000000004</v>
      </c>
      <c r="CO70" s="507">
        <v>7.7670000000000003</v>
      </c>
      <c r="CP70" s="507">
        <v>8.1159999999999997</v>
      </c>
      <c r="CQ70" s="507">
        <v>8.3279999999999994</v>
      </c>
      <c r="CR70" s="507">
        <v>7.8520000000000003</v>
      </c>
      <c r="CS70" s="507">
        <v>8.4819999999999993</v>
      </c>
      <c r="CT70" s="507">
        <v>8.8699999999999992</v>
      </c>
      <c r="CU70" s="507">
        <v>9.17</v>
      </c>
      <c r="CV70" s="507">
        <v>9.1180000000000003</v>
      </c>
      <c r="CW70" s="507">
        <v>9.3810000000000002</v>
      </c>
      <c r="CX70" s="507">
        <v>8.8840000000000003</v>
      </c>
      <c r="CY70" s="507">
        <v>8.39</v>
      </c>
      <c r="CZ70" s="507">
        <v>7.7469999999999999</v>
      </c>
      <c r="DA70" s="507">
        <v>7.43</v>
      </c>
      <c r="DB70" s="507">
        <v>6.9260000000000002</v>
      </c>
      <c r="DC70" s="507">
        <v>6.8339999999999996</v>
      </c>
      <c r="DD70" s="507">
        <v>6.5529999999999999</v>
      </c>
      <c r="DE70" s="507">
        <v>6.8380000000000001</v>
      </c>
      <c r="DF70" s="507">
        <v>6.0389999999999997</v>
      </c>
      <c r="DG70" s="507">
        <v>5.9059999999999997</v>
      </c>
      <c r="DH70" s="507">
        <v>5.96</v>
      </c>
      <c r="DI70" s="507">
        <v>5.9240000000000004</v>
      </c>
      <c r="DJ70" s="507">
        <v>5.891</v>
      </c>
      <c r="DK70" s="507">
        <v>5.9530000000000003</v>
      </c>
      <c r="DL70" s="507">
        <v>5.9420000000000002</v>
      </c>
      <c r="DM70" s="507">
        <v>5.9530000000000003</v>
      </c>
      <c r="DN70" s="507">
        <v>5.7229999999999999</v>
      </c>
      <c r="DO70" s="507">
        <v>5.7539999999999996</v>
      </c>
      <c r="DP70" s="507">
        <v>5.7060000000000004</v>
      </c>
      <c r="DQ70" s="507">
        <v>5.5830000000000002</v>
      </c>
      <c r="DR70" s="507">
        <v>5.5179999999999998</v>
      </c>
      <c r="DS70" s="507">
        <v>5.4569999999999999</v>
      </c>
      <c r="DT70" s="507">
        <v>5.41</v>
      </c>
      <c r="DU70" s="507">
        <v>5.4459999999999997</v>
      </c>
      <c r="DV70" s="507">
        <v>5.391</v>
      </c>
      <c r="DW70" s="507">
        <v>5.4870000000000001</v>
      </c>
      <c r="DX70" s="507">
        <v>5.5819999999999999</v>
      </c>
      <c r="DY70" s="507">
        <v>5.734</v>
      </c>
      <c r="DZ70" s="507">
        <v>5.7619999999999996</v>
      </c>
      <c r="EA70" s="507">
        <v>6.1769999999999996</v>
      </c>
      <c r="EB70" s="507">
        <v>6.7160000000000002</v>
      </c>
      <c r="EC70" s="507">
        <v>7.3940000000000001</v>
      </c>
      <c r="ED70" s="507">
        <v>7.9640000000000004</v>
      </c>
      <c r="EE70" s="507">
        <v>8.5299999999999994</v>
      </c>
      <c r="EF70" s="507">
        <v>4.7439999999999998</v>
      </c>
      <c r="EG70" s="507">
        <v>5.66</v>
      </c>
      <c r="EH70" s="507">
        <v>5.718</v>
      </c>
      <c r="EI70" s="507">
        <v>6.0940000000000003</v>
      </c>
      <c r="EJ70" s="507">
        <v>6.0590000000000002</v>
      </c>
      <c r="EK70" s="507">
        <v>6.3070000000000004</v>
      </c>
      <c r="EL70" s="507">
        <v>6.3819999999999997</v>
      </c>
      <c r="EM70" s="507">
        <v>6.9109999999999996</v>
      </c>
      <c r="EN70" s="507">
        <v>7.0609999999999999</v>
      </c>
      <c r="EO70" s="507">
        <v>7.42</v>
      </c>
      <c r="EP70" s="507">
        <v>7.8630000000000004</v>
      </c>
      <c r="EQ70" s="507">
        <v>8.2119999999999997</v>
      </c>
      <c r="ER70" s="507">
        <v>7.69</v>
      </c>
      <c r="ES70" s="507">
        <v>8.4770000000000003</v>
      </c>
      <c r="ET70" s="507">
        <v>9.0839999999999996</v>
      </c>
      <c r="EU70" s="507">
        <v>9.5470000000000006</v>
      </c>
      <c r="EV70" s="507">
        <v>9.5749999999999993</v>
      </c>
      <c r="EW70" s="507">
        <v>10.137</v>
      </c>
      <c r="EX70" s="507">
        <v>9.8059999999999992</v>
      </c>
      <c r="EY70" s="507">
        <v>9.4969999999999999</v>
      </c>
      <c r="EZ70" s="507">
        <v>9.141</v>
      </c>
      <c r="FA70" s="507">
        <v>8.3659999999999997</v>
      </c>
      <c r="FB70" s="507">
        <v>8.17</v>
      </c>
      <c r="FC70" s="507">
        <v>8.1140000000000008</v>
      </c>
      <c r="FD70" s="507">
        <v>7.702</v>
      </c>
      <c r="FE70" s="507">
        <v>7.7560000000000002</v>
      </c>
      <c r="FF70" s="507">
        <v>6.8079999999999998</v>
      </c>
      <c r="FG70" s="507">
        <v>6.319</v>
      </c>
      <c r="FH70" s="507">
        <v>6.0670000000000002</v>
      </c>
      <c r="FI70" s="507">
        <v>5.8949999999999996</v>
      </c>
      <c r="FJ70" s="507">
        <v>5.7130000000000001</v>
      </c>
      <c r="FK70" s="507">
        <v>5.577</v>
      </c>
      <c r="FL70" s="507">
        <v>5.4329999999999998</v>
      </c>
      <c r="FM70" s="507">
        <v>5.2939999999999996</v>
      </c>
      <c r="FN70" s="507">
        <v>4.601</v>
      </c>
      <c r="FO70" s="507">
        <v>4.548</v>
      </c>
      <c r="FP70" s="507">
        <v>4.5439999999999996</v>
      </c>
      <c r="FQ70" s="507">
        <v>4.5369999999999999</v>
      </c>
      <c r="FR70" s="507">
        <v>4.5270000000000001</v>
      </c>
      <c r="FS70" s="507">
        <v>4.5170000000000003</v>
      </c>
      <c r="FT70" s="507">
        <v>4.5880000000000001</v>
      </c>
      <c r="FU70" s="507">
        <v>4.7039999999999997</v>
      </c>
      <c r="FV70" s="507">
        <v>4.7389999999999999</v>
      </c>
      <c r="FW70" s="507">
        <v>4.9240000000000004</v>
      </c>
      <c r="FX70" s="507">
        <v>5.194</v>
      </c>
      <c r="FY70" s="507">
        <v>5.4690000000000003</v>
      </c>
      <c r="FZ70" s="507">
        <v>5.6159999999999997</v>
      </c>
      <c r="GA70" s="507">
        <v>6.0549999999999997</v>
      </c>
      <c r="GB70" s="507">
        <v>6.617</v>
      </c>
      <c r="GC70" s="507">
        <v>7.3179999999999996</v>
      </c>
      <c r="GD70" s="507">
        <v>7.9370000000000003</v>
      </c>
      <c r="GE70" s="507">
        <v>8.4600000000000009</v>
      </c>
      <c r="GF70" s="507">
        <v>5.093</v>
      </c>
      <c r="GG70" s="507">
        <v>6.14</v>
      </c>
      <c r="GH70" s="507">
        <v>6.1319999999999997</v>
      </c>
      <c r="GI70" s="507">
        <v>6.5350000000000001</v>
      </c>
      <c r="GJ70" s="507">
        <v>6.4139999999999997</v>
      </c>
      <c r="GK70" s="507">
        <v>6.766</v>
      </c>
      <c r="GL70" s="507">
        <v>6.859</v>
      </c>
      <c r="GM70" s="507">
        <v>7.2279999999999998</v>
      </c>
      <c r="GN70" s="507">
        <v>7.36</v>
      </c>
      <c r="GO70" s="507">
        <v>7.5810000000000004</v>
      </c>
      <c r="GP70" s="507">
        <v>7.9370000000000003</v>
      </c>
      <c r="GQ70" s="507">
        <v>7.9850000000000003</v>
      </c>
      <c r="GR70" s="507">
        <v>7.5140000000000002</v>
      </c>
      <c r="GS70" s="507">
        <v>8.2110000000000003</v>
      </c>
      <c r="GT70" s="507">
        <v>8.7360000000000007</v>
      </c>
      <c r="GU70" s="507">
        <v>9.1630000000000003</v>
      </c>
      <c r="GV70" s="507">
        <v>9.2739999999999991</v>
      </c>
      <c r="GW70" s="507">
        <v>9.7579999999999991</v>
      </c>
      <c r="GX70" s="507">
        <v>9.4290000000000003</v>
      </c>
      <c r="GY70" s="507">
        <v>9.1649999999999991</v>
      </c>
      <c r="GZ70" s="507">
        <v>8.8480000000000008</v>
      </c>
      <c r="HA70" s="507">
        <v>8.1769999999999996</v>
      </c>
      <c r="HB70" s="507">
        <v>7.8520000000000003</v>
      </c>
      <c r="HC70" s="507">
        <v>8.4209999999999994</v>
      </c>
      <c r="HD70" s="507">
        <v>7.9390000000000001</v>
      </c>
      <c r="HE70" s="507">
        <v>7.9710000000000001</v>
      </c>
      <c r="HF70" s="507">
        <v>6.9850000000000003</v>
      </c>
      <c r="HG70" s="507">
        <v>6.38</v>
      </c>
      <c r="HH70" s="507">
        <v>6.0279999999999996</v>
      </c>
      <c r="HI70" s="507">
        <v>5.8339999999999996</v>
      </c>
      <c r="HJ70" s="507">
        <v>5.6429999999999998</v>
      </c>
      <c r="HK70" s="507">
        <v>5.5270000000000001</v>
      </c>
      <c r="HL70" s="507">
        <v>5.3680000000000003</v>
      </c>
      <c r="HM70" s="507">
        <v>5.22</v>
      </c>
      <c r="HN70" s="507">
        <v>4.2569999999999997</v>
      </c>
      <c r="HO70" s="507">
        <v>4.2009999999999996</v>
      </c>
      <c r="HP70" s="507">
        <v>4.2789999999999999</v>
      </c>
      <c r="HQ70" s="507">
        <v>4.3499999999999996</v>
      </c>
      <c r="HR70" s="507">
        <v>4.4169999999999998</v>
      </c>
      <c r="HS70" s="507">
        <v>4.4790000000000001</v>
      </c>
      <c r="HT70" s="507">
        <v>4.6269999999999998</v>
      </c>
      <c r="HU70" s="507">
        <v>4.8099999999999996</v>
      </c>
      <c r="HV70" s="507">
        <v>5.0010000000000003</v>
      </c>
      <c r="HW70" s="507">
        <v>5.2240000000000002</v>
      </c>
      <c r="HX70" s="507">
        <v>5.4539999999999997</v>
      </c>
      <c r="HY70" s="507">
        <v>5.7460000000000004</v>
      </c>
      <c r="HZ70" s="507">
        <v>5.9870000000000001</v>
      </c>
      <c r="IA70" s="507">
        <v>6.4119999999999999</v>
      </c>
      <c r="IB70" s="507">
        <v>6.9720000000000004</v>
      </c>
      <c r="IC70" s="507">
        <v>7.6109999999999998</v>
      </c>
      <c r="ID70" s="507">
        <v>8.0589999999999993</v>
      </c>
      <c r="IE70" s="507">
        <v>8.5890000000000004</v>
      </c>
      <c r="IF70" s="507">
        <v>5.165</v>
      </c>
      <c r="IG70" s="507">
        <v>6.2530000000000001</v>
      </c>
      <c r="IH70" s="507">
        <v>6.3970000000000002</v>
      </c>
      <c r="II70" s="507">
        <v>6.3449999999999998</v>
      </c>
      <c r="IJ70" s="507">
        <v>6.21</v>
      </c>
      <c r="IK70" s="507">
        <v>6.4790000000000001</v>
      </c>
      <c r="IL70" s="507">
        <v>6.4560000000000004</v>
      </c>
      <c r="IM70" s="507">
        <v>6.9379999999999997</v>
      </c>
      <c r="IN70" s="507">
        <v>6.9720000000000004</v>
      </c>
      <c r="IO70" s="507">
        <v>7.36</v>
      </c>
      <c r="IP70" s="507">
        <v>7.5940000000000003</v>
      </c>
      <c r="IQ70" s="507">
        <v>7.9119999999999999</v>
      </c>
      <c r="IR70" s="507">
        <v>7.3490000000000002</v>
      </c>
      <c r="IS70" s="507">
        <v>8.2040000000000006</v>
      </c>
      <c r="IT70" s="507">
        <v>8.7420000000000009</v>
      </c>
      <c r="IU70" s="507">
        <v>9.1620000000000008</v>
      </c>
      <c r="IV70" s="507">
        <v>9.2940000000000005</v>
      </c>
      <c r="IW70" s="507">
        <v>9.7560000000000002</v>
      </c>
      <c r="IX70" s="507">
        <v>9.4120000000000008</v>
      </c>
      <c r="IY70" s="507">
        <v>9.1229999999999993</v>
      </c>
      <c r="IZ70" s="507">
        <v>8.8569999999999993</v>
      </c>
      <c r="JA70" s="507">
        <v>8.2989999999999995</v>
      </c>
      <c r="JB70" s="507">
        <v>7.9820000000000002</v>
      </c>
      <c r="JC70" s="507">
        <v>8.5850000000000009</v>
      </c>
      <c r="JD70" s="507">
        <v>8.1590000000000007</v>
      </c>
      <c r="JE70" s="507">
        <v>8.2059999999999995</v>
      </c>
      <c r="JF70" s="507">
        <v>7.2610000000000001</v>
      </c>
      <c r="JG70" s="507">
        <v>6.6870000000000003</v>
      </c>
      <c r="JH70" s="507">
        <v>6.1319999999999997</v>
      </c>
      <c r="JI70" s="507">
        <v>5.88</v>
      </c>
      <c r="JJ70" s="507">
        <v>5.6829999999999998</v>
      </c>
      <c r="JK70" s="507">
        <v>5.5469999999999997</v>
      </c>
      <c r="JL70" s="507">
        <v>5.3920000000000003</v>
      </c>
      <c r="JM70" s="507">
        <v>5.2110000000000003</v>
      </c>
      <c r="JN70" s="507">
        <v>4.17</v>
      </c>
      <c r="JO70" s="507">
        <v>4.101</v>
      </c>
      <c r="JP70" s="507">
        <v>4.1619999999999999</v>
      </c>
      <c r="JQ70" s="507">
        <v>4.2220000000000004</v>
      </c>
      <c r="JR70" s="507">
        <v>4.2720000000000002</v>
      </c>
      <c r="JS70" s="507">
        <v>4.3220000000000001</v>
      </c>
      <c r="JT70" s="507">
        <v>4.4109999999999996</v>
      </c>
      <c r="JU70" s="507">
        <v>4.5579999999999998</v>
      </c>
      <c r="JV70" s="507">
        <v>4.6589999999999998</v>
      </c>
      <c r="JW70" s="507">
        <v>4.9020000000000001</v>
      </c>
      <c r="JX70" s="507">
        <v>5.1529999999999996</v>
      </c>
      <c r="JY70" s="507">
        <v>5.5129999999999999</v>
      </c>
      <c r="JZ70" s="507">
        <v>5.7560000000000002</v>
      </c>
      <c r="KA70" s="507">
        <v>6.2190000000000003</v>
      </c>
      <c r="KB70" s="507">
        <v>6.7679999999999998</v>
      </c>
      <c r="KC70" s="507">
        <v>7.5119999999999996</v>
      </c>
      <c r="KD70" s="507">
        <v>8.1219999999999999</v>
      </c>
      <c r="KE70" s="507">
        <v>8.8829999999999991</v>
      </c>
      <c r="KF70" s="507">
        <v>6.5380000000000003</v>
      </c>
      <c r="KG70" s="507">
        <v>7.7889999999999997</v>
      </c>
      <c r="KH70" s="507">
        <v>7.94</v>
      </c>
      <c r="KI70" s="507">
        <v>8.0020000000000007</v>
      </c>
      <c r="KJ70" s="507">
        <v>8.093</v>
      </c>
      <c r="KK70" s="507">
        <v>8.2330000000000005</v>
      </c>
      <c r="KL70" s="507">
        <v>8.2829999999999995</v>
      </c>
      <c r="KM70" s="507">
        <v>8.5190000000000001</v>
      </c>
      <c r="KN70" s="507">
        <v>8.5609999999999999</v>
      </c>
      <c r="KO70" s="507">
        <v>8.7189999999999994</v>
      </c>
      <c r="KP70" s="507">
        <v>8.7639999999999993</v>
      </c>
      <c r="KQ70" s="507">
        <v>8.907</v>
      </c>
      <c r="KR70" s="507">
        <v>8.3239999999999998</v>
      </c>
      <c r="KS70" s="507">
        <v>8.8650000000000002</v>
      </c>
      <c r="KT70" s="507">
        <v>9.2119999999999997</v>
      </c>
      <c r="KU70" s="507">
        <v>9.266</v>
      </c>
      <c r="KV70" s="507">
        <v>9.2799999999999994</v>
      </c>
      <c r="KW70" s="507">
        <v>9.6489999999999991</v>
      </c>
      <c r="KX70" s="507">
        <v>9.1280000000000001</v>
      </c>
      <c r="KY70" s="507">
        <v>8.6419999999999995</v>
      </c>
      <c r="KZ70" s="507">
        <v>8.0830000000000002</v>
      </c>
      <c r="LA70" s="507">
        <v>7.8940000000000001</v>
      </c>
      <c r="LB70" s="507">
        <v>7.36</v>
      </c>
      <c r="LC70" s="507">
        <v>7.46</v>
      </c>
      <c r="LD70" s="507">
        <v>7.0780000000000003</v>
      </c>
      <c r="LE70" s="507">
        <v>7.4320000000000004</v>
      </c>
      <c r="LF70" s="507">
        <v>6.2919999999999998</v>
      </c>
      <c r="LG70" s="507">
        <v>6.0709999999999997</v>
      </c>
      <c r="LH70" s="507">
        <v>5.7489999999999997</v>
      </c>
      <c r="LI70" s="507">
        <v>5.6040000000000001</v>
      </c>
      <c r="LJ70" s="507">
        <v>5.3949999999999996</v>
      </c>
      <c r="LK70" s="507">
        <v>5.33</v>
      </c>
      <c r="LL70" s="507">
        <v>5.16</v>
      </c>
      <c r="LM70" s="507">
        <v>5.024</v>
      </c>
      <c r="LN70" s="507">
        <v>4.4429999999999996</v>
      </c>
      <c r="LO70" s="507">
        <v>4.3789999999999996</v>
      </c>
      <c r="LP70" s="507">
        <v>4.3259999999999996</v>
      </c>
      <c r="LQ70" s="507">
        <v>4.3280000000000003</v>
      </c>
      <c r="LR70" s="507">
        <v>4.3289999999999997</v>
      </c>
      <c r="LS70" s="507">
        <v>4.33</v>
      </c>
      <c r="LT70" s="507">
        <v>4.3540000000000001</v>
      </c>
      <c r="LU70" s="507">
        <v>4.4569999999999999</v>
      </c>
      <c r="LV70" s="507">
        <v>4.4480000000000004</v>
      </c>
      <c r="LW70" s="507">
        <v>4.6769999999999996</v>
      </c>
      <c r="LX70" s="507">
        <v>4.9109999999999996</v>
      </c>
      <c r="LY70" s="507">
        <v>5.2270000000000003</v>
      </c>
      <c r="LZ70" s="507">
        <v>5.4219999999999997</v>
      </c>
      <c r="MA70" s="507">
        <v>5.9509999999999996</v>
      </c>
      <c r="MB70" s="507">
        <v>6.516</v>
      </c>
      <c r="MC70" s="507">
        <v>7.2450000000000001</v>
      </c>
      <c r="MD70" s="507">
        <v>8.0640000000000001</v>
      </c>
      <c r="ME70" s="507">
        <v>9.0779999999999994</v>
      </c>
      <c r="MF70" s="507">
        <v>7.1580000000000004</v>
      </c>
      <c r="MG70" s="507">
        <v>8.6189999999999998</v>
      </c>
      <c r="MH70" s="507">
        <v>8.8309999999999995</v>
      </c>
      <c r="MI70" s="507">
        <v>9.0609999999999999</v>
      </c>
      <c r="MJ70" s="507">
        <v>9.2289999999999992</v>
      </c>
      <c r="MK70" s="507">
        <v>9.3659999999999997</v>
      </c>
      <c r="ML70" s="507">
        <v>9.4979999999999993</v>
      </c>
      <c r="MM70" s="507">
        <v>9.8550000000000004</v>
      </c>
      <c r="MN70" s="507">
        <v>9.7949999999999999</v>
      </c>
      <c r="MO70" s="507">
        <v>9.673</v>
      </c>
      <c r="MP70" s="507">
        <v>9.6829999999999998</v>
      </c>
      <c r="MQ70" s="507">
        <v>9.6300000000000008</v>
      </c>
      <c r="MR70" s="507">
        <v>8.89</v>
      </c>
      <c r="MS70" s="507">
        <v>9.3179999999999996</v>
      </c>
      <c r="MT70" s="507">
        <v>9.2080000000000002</v>
      </c>
      <c r="MU70" s="507">
        <v>9.3960000000000008</v>
      </c>
      <c r="MV70" s="507">
        <v>9.3320000000000007</v>
      </c>
      <c r="MW70" s="507">
        <v>9.5760000000000005</v>
      </c>
      <c r="MX70" s="507">
        <v>9.1370000000000005</v>
      </c>
      <c r="MY70" s="507">
        <v>8.7590000000000003</v>
      </c>
      <c r="MZ70" s="507">
        <v>8.0969999999999995</v>
      </c>
      <c r="NA70" s="507">
        <v>7.5140000000000002</v>
      </c>
      <c r="NB70" s="507">
        <v>6.907</v>
      </c>
      <c r="NC70" s="507">
        <v>7.4560000000000004</v>
      </c>
      <c r="ND70" s="507">
        <v>7.0810000000000004</v>
      </c>
      <c r="NE70" s="507">
        <v>7.7030000000000003</v>
      </c>
      <c r="NF70" s="507">
        <v>6.6689999999999996</v>
      </c>
      <c r="NG70" s="507">
        <v>6.3689999999999998</v>
      </c>
      <c r="NH70" s="507">
        <v>6.1230000000000002</v>
      </c>
      <c r="NI70" s="507">
        <v>6.1289999999999996</v>
      </c>
      <c r="NJ70" s="507">
        <v>5.9390000000000001</v>
      </c>
      <c r="NK70" s="507">
        <v>5.9640000000000004</v>
      </c>
      <c r="NL70" s="507">
        <v>5.8630000000000004</v>
      </c>
      <c r="NM70" s="507">
        <v>5.7839999999999998</v>
      </c>
      <c r="NN70" s="507">
        <v>4.9450000000000003</v>
      </c>
      <c r="NO70" s="507">
        <v>4.8280000000000003</v>
      </c>
      <c r="NP70" s="507">
        <v>4.7009999999999996</v>
      </c>
      <c r="NQ70" s="507">
        <v>4.5999999999999996</v>
      </c>
      <c r="NR70" s="507">
        <v>1.5</v>
      </c>
      <c r="NS70" s="507">
        <v>1.5</v>
      </c>
      <c r="NT70" s="507">
        <v>1.5</v>
      </c>
      <c r="NU70" s="507">
        <v>1.5</v>
      </c>
      <c r="NV70" s="507">
        <v>1.5</v>
      </c>
      <c r="NW70" s="507">
        <v>4.6769999999999996</v>
      </c>
      <c r="NX70" s="507">
        <v>4.9109999999999996</v>
      </c>
      <c r="NY70" s="507">
        <v>5.2270000000000003</v>
      </c>
      <c r="NZ70" s="507">
        <v>5.4219999999999997</v>
      </c>
      <c r="OA70" s="507">
        <v>5.9509999999999996</v>
      </c>
      <c r="OB70" s="507">
        <v>6.516</v>
      </c>
      <c r="OC70" s="507">
        <v>7.2450000000000001</v>
      </c>
      <c r="OD70" s="507">
        <v>8.0640000000000001</v>
      </c>
      <c r="OE70" s="507">
        <v>9.0779999999999994</v>
      </c>
      <c r="OF70" s="507">
        <v>7.1580000000000004</v>
      </c>
      <c r="OG70" s="507">
        <v>8.6189999999999998</v>
      </c>
      <c r="OH70" s="507">
        <v>8.8309999999999995</v>
      </c>
      <c r="OI70" s="507">
        <v>9.0609999999999999</v>
      </c>
      <c r="OJ70" s="507">
        <v>9.2289999999999992</v>
      </c>
      <c r="OK70" s="507">
        <v>9.3659999999999997</v>
      </c>
      <c r="OL70" s="507">
        <v>9.4979999999999993</v>
      </c>
      <c r="OM70" s="507">
        <v>9.8550000000000004</v>
      </c>
      <c r="ON70" s="507">
        <v>9.7949999999999999</v>
      </c>
      <c r="OO70" s="507">
        <v>9.673</v>
      </c>
      <c r="OP70" s="507">
        <v>9.6829999999999998</v>
      </c>
      <c r="OQ70" s="507">
        <v>9.6300000000000008</v>
      </c>
      <c r="OR70" s="507">
        <v>8.89</v>
      </c>
      <c r="OS70" s="507">
        <v>9.3179999999999996</v>
      </c>
      <c r="OT70" s="507">
        <v>9.2080000000000002</v>
      </c>
      <c r="OU70" s="507">
        <v>9.3960000000000008</v>
      </c>
      <c r="OV70" s="507">
        <v>9.3320000000000007</v>
      </c>
      <c r="OW70" s="507">
        <v>9.5760000000000005</v>
      </c>
      <c r="OX70" s="507">
        <v>9.1370000000000005</v>
      </c>
      <c r="OY70" s="507">
        <v>8.7590000000000003</v>
      </c>
      <c r="OZ70" s="507">
        <v>8.0969999999999995</v>
      </c>
      <c r="PA70" s="507">
        <v>7.5140000000000002</v>
      </c>
      <c r="PB70" s="507">
        <v>6.907</v>
      </c>
      <c r="PC70" s="507">
        <v>7.4560000000000004</v>
      </c>
      <c r="PD70" s="507">
        <v>7.0810000000000004</v>
      </c>
      <c r="PE70" s="507">
        <v>7.7030000000000003</v>
      </c>
      <c r="PF70" s="507">
        <v>6.6689999999999996</v>
      </c>
      <c r="PG70" s="507">
        <v>6.3689999999999998</v>
      </c>
      <c r="PH70" s="507">
        <v>6.1230000000000002</v>
      </c>
      <c r="PI70" s="507">
        <v>6.1289999999999996</v>
      </c>
      <c r="PJ70" s="507">
        <v>5.9390000000000001</v>
      </c>
      <c r="PK70" s="507">
        <v>5.9640000000000004</v>
      </c>
      <c r="PL70" s="507">
        <v>5.8630000000000004</v>
      </c>
      <c r="PM70" s="507">
        <v>5.7839999999999998</v>
      </c>
      <c r="PN70" s="507">
        <v>4.9450000000000003</v>
      </c>
      <c r="PO70" s="507">
        <v>4.8280000000000003</v>
      </c>
      <c r="PP70" s="507">
        <v>4.7009999999999996</v>
      </c>
      <c r="PQ70" s="507">
        <v>4.5999999999999996</v>
      </c>
      <c r="PR70" s="507">
        <v>1.5</v>
      </c>
      <c r="PS70" s="507">
        <v>1.5</v>
      </c>
      <c r="PT70" s="507">
        <v>1.5</v>
      </c>
      <c r="PU70" s="507">
        <v>1.5</v>
      </c>
      <c r="PV70" s="507">
        <v>1.5</v>
      </c>
      <c r="PW70" s="507">
        <v>4.6769999999999996</v>
      </c>
      <c r="PX70" s="507">
        <v>4.9109999999999996</v>
      </c>
      <c r="PY70" s="507">
        <v>5.2270000000000003</v>
      </c>
      <c r="PZ70" s="507">
        <v>5.4219999999999997</v>
      </c>
      <c r="QA70" s="507">
        <v>5.9509999999999996</v>
      </c>
      <c r="QB70" s="507">
        <v>6.516</v>
      </c>
      <c r="QC70" s="507">
        <v>7.2450000000000001</v>
      </c>
      <c r="QD70" s="507">
        <v>8.0640000000000001</v>
      </c>
      <c r="QE70" s="507">
        <v>9.0779999999999994</v>
      </c>
      <c r="QF70" s="507">
        <v>7.1580000000000004</v>
      </c>
      <c r="QG70" s="507">
        <v>8.6189999999999998</v>
      </c>
      <c r="QH70" s="507">
        <v>8.8309999999999995</v>
      </c>
      <c r="QI70" s="507">
        <v>9.0609999999999999</v>
      </c>
      <c r="QJ70" s="507">
        <v>9.2289999999999992</v>
      </c>
      <c r="QK70" s="507">
        <v>9.3659999999999997</v>
      </c>
      <c r="QL70" s="507">
        <v>9.4979999999999993</v>
      </c>
      <c r="QM70" s="507">
        <v>9.8550000000000004</v>
      </c>
      <c r="QN70" s="507">
        <v>9.7949999999999999</v>
      </c>
      <c r="QO70" s="507">
        <v>9.673</v>
      </c>
      <c r="QP70" s="507">
        <v>9.6829999999999998</v>
      </c>
      <c r="QQ70" s="507">
        <v>9.6300000000000008</v>
      </c>
      <c r="QR70" s="507">
        <v>8.89</v>
      </c>
      <c r="QS70" s="507">
        <v>9.3179999999999996</v>
      </c>
      <c r="QT70" s="507">
        <v>9.2080000000000002</v>
      </c>
      <c r="QU70" s="507">
        <v>9.3960000000000008</v>
      </c>
      <c r="QV70" s="507">
        <v>9.3320000000000007</v>
      </c>
      <c r="QW70" s="507">
        <v>9.5760000000000005</v>
      </c>
      <c r="QX70" s="507">
        <v>9.1370000000000005</v>
      </c>
      <c r="QY70" s="507">
        <v>8.7590000000000003</v>
      </c>
      <c r="QZ70" s="507">
        <v>8.0969999999999995</v>
      </c>
      <c r="RA70" s="507">
        <v>7.5140000000000002</v>
      </c>
      <c r="RB70" s="507">
        <v>6.907</v>
      </c>
      <c r="RC70" s="507">
        <v>7.4560000000000004</v>
      </c>
      <c r="RD70" s="507">
        <v>7.0810000000000004</v>
      </c>
      <c r="RE70" s="507">
        <v>7.7030000000000003</v>
      </c>
      <c r="RF70" s="507">
        <v>6.6689999999999996</v>
      </c>
      <c r="RG70" s="507">
        <v>6.3689999999999998</v>
      </c>
      <c r="RH70" s="507">
        <v>6.1230000000000002</v>
      </c>
      <c r="RI70" s="507">
        <v>6.1289999999999996</v>
      </c>
      <c r="RJ70" s="507">
        <v>5.9390000000000001</v>
      </c>
      <c r="RK70" s="507">
        <v>5.9640000000000004</v>
      </c>
      <c r="RL70" s="507">
        <v>5.8630000000000004</v>
      </c>
      <c r="RM70" s="507">
        <v>5.7839999999999998</v>
      </c>
      <c r="RN70" s="507">
        <v>4.9450000000000003</v>
      </c>
      <c r="RO70" s="507">
        <v>4.8280000000000003</v>
      </c>
      <c r="RP70" s="507">
        <v>4.7009999999999996</v>
      </c>
      <c r="RQ70" s="507">
        <v>4.5999999999999996</v>
      </c>
      <c r="RR70" s="507">
        <v>1.5</v>
      </c>
      <c r="RS70" s="507">
        <v>1.5</v>
      </c>
      <c r="RT70" s="507">
        <v>1.5</v>
      </c>
      <c r="RU70" s="507">
        <v>1.5</v>
      </c>
      <c r="RV70" s="507">
        <v>1.5</v>
      </c>
      <c r="RW70" s="507">
        <v>4.6769999999999996</v>
      </c>
      <c r="RX70" s="507">
        <v>4.9109999999999996</v>
      </c>
      <c r="RY70" s="507">
        <v>5.2270000000000003</v>
      </c>
      <c r="RZ70" s="507">
        <v>5.4219999999999997</v>
      </c>
      <c r="SA70" s="507">
        <v>5.9509999999999996</v>
      </c>
      <c r="SB70" s="507">
        <v>6.516</v>
      </c>
      <c r="SC70" s="507">
        <v>7.2450000000000001</v>
      </c>
      <c r="SD70" s="507">
        <v>8.0640000000000001</v>
      </c>
      <c r="SE70" s="507">
        <v>9.0779999999999994</v>
      </c>
      <c r="SF70" s="507">
        <v>7.1580000000000004</v>
      </c>
      <c r="SG70" s="507">
        <v>8.6189999999999998</v>
      </c>
      <c r="SH70" s="507">
        <v>8.8309999999999995</v>
      </c>
      <c r="SI70" s="508">
        <v>9.0609999999999999</v>
      </c>
      <c r="SJ70" s="275">
        <f>SI70</f>
        <v>9.0609999999999999</v>
      </c>
      <c r="SK70" s="262"/>
      <c r="SL70" s="250"/>
      <c r="SM70" s="250"/>
      <c r="SN70" s="250"/>
    </row>
    <row r="71" spans="1:508" outlineLevel="3" x14ac:dyDescent="0.25">
      <c r="A71" s="250"/>
      <c r="B71" s="259"/>
      <c r="C71" s="444">
        <f t="shared" si="32"/>
        <v>4</v>
      </c>
      <c r="D71" s="275"/>
      <c r="E71" s="324"/>
      <c r="F71" s="330"/>
      <c r="G71" s="275"/>
      <c r="H71" s="282"/>
      <c r="I71" s="296" t="s">
        <v>195</v>
      </c>
      <c r="J71" s="461"/>
      <c r="K71" s="509">
        <v>6.1477555555555554</v>
      </c>
      <c r="L71" s="510">
        <v>6.3779777777777777</v>
      </c>
      <c r="M71" s="510">
        <v>6.5103555555555559</v>
      </c>
      <c r="N71" s="510">
        <v>6.7422222222222219</v>
      </c>
      <c r="O71" s="510">
        <v>6.7126222222222216</v>
      </c>
      <c r="P71" s="510">
        <v>6.4396444444444443</v>
      </c>
      <c r="Q71" s="510">
        <v>6.1502222222222223</v>
      </c>
      <c r="R71" s="510">
        <v>5.9372666666666669</v>
      </c>
      <c r="S71" s="510">
        <v>5.7185555555555556</v>
      </c>
      <c r="T71" s="510">
        <v>5.5064222222222226</v>
      </c>
      <c r="U71" s="510">
        <v>5.3378666666666668</v>
      </c>
      <c r="V71" s="510">
        <v>5.1413555555555561</v>
      </c>
      <c r="W71" s="510">
        <v>5.0369333333333337</v>
      </c>
      <c r="X71" s="510">
        <v>4.9399111111111109</v>
      </c>
      <c r="Y71" s="510">
        <v>5.008977777777778</v>
      </c>
      <c r="Z71" s="510">
        <v>4.9933555555555555</v>
      </c>
      <c r="AA71" s="510">
        <v>5.3337555555555554</v>
      </c>
      <c r="AB71" s="510">
        <v>5.7308888888888889</v>
      </c>
      <c r="AC71" s="510">
        <v>6.1995555555555555</v>
      </c>
      <c r="AD71" s="510">
        <v>6.6262888888888885</v>
      </c>
      <c r="AE71" s="510">
        <v>7.0801555555555558</v>
      </c>
      <c r="AF71" s="510">
        <v>5.4538000000000002</v>
      </c>
      <c r="AG71" s="510">
        <v>6.0268888888888892</v>
      </c>
      <c r="AH71" s="510">
        <v>5.7719999999999994</v>
      </c>
      <c r="AI71" s="510">
        <v>5.7440444444444445</v>
      </c>
      <c r="AJ71" s="510">
        <v>5.6166</v>
      </c>
      <c r="AK71" s="510">
        <v>5.7432222222222222</v>
      </c>
      <c r="AL71" s="510">
        <v>5.8780666666666663</v>
      </c>
      <c r="AM71" s="510">
        <v>6.1954444444444441</v>
      </c>
      <c r="AN71" s="510">
        <v>6.2891777777777778</v>
      </c>
      <c r="AO71" s="510">
        <v>6.444577777777778</v>
      </c>
      <c r="AP71" s="510">
        <v>6.6303999999999998</v>
      </c>
      <c r="AQ71" s="510">
        <v>6.8589777777777776</v>
      </c>
      <c r="AR71" s="510">
        <v>5.7202000000000002</v>
      </c>
      <c r="AS71" s="510">
        <v>5.734177777777778</v>
      </c>
      <c r="AT71" s="510">
        <v>6.0466222222222221</v>
      </c>
      <c r="AU71" s="510">
        <v>6.2768444444444444</v>
      </c>
      <c r="AV71" s="510">
        <v>6.4371777777777774</v>
      </c>
      <c r="AW71" s="510">
        <v>6.6172444444444443</v>
      </c>
      <c r="AX71" s="510">
        <v>6.4980222222222217</v>
      </c>
      <c r="AY71" s="510">
        <v>6.4412888888888888</v>
      </c>
      <c r="AZ71" s="510">
        <v>6.0630666666666659</v>
      </c>
      <c r="BA71" s="510">
        <v>5.8394222222222227</v>
      </c>
      <c r="BB71" s="510">
        <v>5.748155555555555</v>
      </c>
      <c r="BC71" s="510">
        <v>5.5713777777777773</v>
      </c>
      <c r="BD71" s="510">
        <v>5.651133333333334</v>
      </c>
      <c r="BE71" s="510">
        <v>5.9158888888888885</v>
      </c>
      <c r="BF71" s="510">
        <v>5.7317111111111112</v>
      </c>
      <c r="BG71" s="510">
        <v>5.7144444444444442</v>
      </c>
      <c r="BH71" s="510">
        <v>5.6708666666666669</v>
      </c>
      <c r="BI71" s="510">
        <v>5.7950222222222223</v>
      </c>
      <c r="BJ71" s="510">
        <v>6.0038666666666662</v>
      </c>
      <c r="BK71" s="510">
        <v>6.0926666666666662</v>
      </c>
      <c r="BL71" s="510">
        <v>6.3566000000000003</v>
      </c>
      <c r="BM71" s="510">
        <v>6.4914444444444444</v>
      </c>
      <c r="BN71" s="510">
        <v>6.7463333333333333</v>
      </c>
      <c r="BO71" s="510">
        <v>6.7200222222222221</v>
      </c>
      <c r="BP71" s="510">
        <v>6.4511555555555553</v>
      </c>
      <c r="BQ71" s="510">
        <v>6.1592666666666664</v>
      </c>
      <c r="BR71" s="510">
        <v>5.954533333333333</v>
      </c>
      <c r="BS71" s="510">
        <v>5.7440444444444445</v>
      </c>
      <c r="BT71" s="510">
        <v>5.5458888888888893</v>
      </c>
      <c r="BU71" s="510">
        <v>5.398711111111111</v>
      </c>
      <c r="BV71" s="510">
        <v>5.226866666666667</v>
      </c>
      <c r="BW71" s="510">
        <v>5.1397111111111116</v>
      </c>
      <c r="BX71" s="510">
        <v>5.0854444444444438</v>
      </c>
      <c r="BY71" s="510">
        <v>5.2112444444444446</v>
      </c>
      <c r="BZ71" s="510">
        <v>5.2104222222222223</v>
      </c>
      <c r="CA71" s="510">
        <v>5.6108444444444441</v>
      </c>
      <c r="CB71" s="510">
        <v>6.072111111111111</v>
      </c>
      <c r="CC71" s="510">
        <v>6.613955555555556</v>
      </c>
      <c r="CD71" s="510">
        <v>7.0711111111111107</v>
      </c>
      <c r="CE71" s="510">
        <v>7.6343333333333332</v>
      </c>
      <c r="CF71" s="510">
        <v>5.4570888888888884</v>
      </c>
      <c r="CG71" s="510">
        <v>6.0236000000000001</v>
      </c>
      <c r="CH71" s="510">
        <v>5.8016000000000005</v>
      </c>
      <c r="CI71" s="510">
        <v>5.7193777777777779</v>
      </c>
      <c r="CJ71" s="510">
        <v>5.5812444444444447</v>
      </c>
      <c r="CK71" s="510">
        <v>5.7613111111111106</v>
      </c>
      <c r="CL71" s="510">
        <v>5.9109555555555557</v>
      </c>
      <c r="CM71" s="510">
        <v>6.192155555555555</v>
      </c>
      <c r="CN71" s="510">
        <v>6.2965777777777783</v>
      </c>
      <c r="CO71" s="510">
        <v>6.3862000000000005</v>
      </c>
      <c r="CP71" s="510">
        <v>6.6731555555555548</v>
      </c>
      <c r="CQ71" s="510">
        <v>6.8474666666666657</v>
      </c>
      <c r="CR71" s="510">
        <v>6.456088888888889</v>
      </c>
      <c r="CS71" s="510">
        <v>6.9740888888888879</v>
      </c>
      <c r="CT71" s="510">
        <v>7.2931111111111102</v>
      </c>
      <c r="CU71" s="510">
        <v>7.5397777777777772</v>
      </c>
      <c r="CV71" s="510">
        <v>7.4970222222222223</v>
      </c>
      <c r="CW71" s="510">
        <v>7.7132666666666667</v>
      </c>
      <c r="CX71" s="510">
        <v>7.3046222222222221</v>
      </c>
      <c r="CY71" s="510">
        <v>6.8984444444444453</v>
      </c>
      <c r="CZ71" s="510">
        <v>6.3697555555555549</v>
      </c>
      <c r="DA71" s="510">
        <v>6.1091111111111109</v>
      </c>
      <c r="DB71" s="510">
        <v>5.6947111111111113</v>
      </c>
      <c r="DC71" s="510">
        <v>5.619066666666666</v>
      </c>
      <c r="DD71" s="510">
        <v>5.3880222222222223</v>
      </c>
      <c r="DE71" s="510">
        <v>5.622355555555556</v>
      </c>
      <c r="DF71" s="510">
        <v>4.9653999999999998</v>
      </c>
      <c r="DG71" s="510">
        <v>4.8560444444444446</v>
      </c>
      <c r="DH71" s="510">
        <v>4.9004444444444442</v>
      </c>
      <c r="DI71" s="510">
        <v>4.8708444444444448</v>
      </c>
      <c r="DJ71" s="510">
        <v>4.8437111111111113</v>
      </c>
      <c r="DK71" s="510">
        <v>4.8946888888888891</v>
      </c>
      <c r="DL71" s="510">
        <v>4.8856444444444449</v>
      </c>
      <c r="DM71" s="510">
        <v>4.8946888888888891</v>
      </c>
      <c r="DN71" s="510">
        <v>4.7055777777777781</v>
      </c>
      <c r="DO71" s="510">
        <v>4.7310666666666661</v>
      </c>
      <c r="DP71" s="510">
        <v>4.6916000000000002</v>
      </c>
      <c r="DQ71" s="510">
        <v>4.5904666666666669</v>
      </c>
      <c r="DR71" s="510">
        <v>4.5370222222222223</v>
      </c>
      <c r="DS71" s="510">
        <v>4.4868666666666668</v>
      </c>
      <c r="DT71" s="510">
        <v>4.4482222222222223</v>
      </c>
      <c r="DU71" s="510">
        <v>4.4778222222222217</v>
      </c>
      <c r="DV71" s="510">
        <v>4.4325999999999999</v>
      </c>
      <c r="DW71" s="510">
        <v>4.5115333333333334</v>
      </c>
      <c r="DX71" s="510">
        <v>4.5896444444444446</v>
      </c>
      <c r="DY71" s="510">
        <v>4.7146222222222223</v>
      </c>
      <c r="DZ71" s="510">
        <v>4.7376444444444443</v>
      </c>
      <c r="EA71" s="510">
        <v>5.0788666666666664</v>
      </c>
      <c r="EB71" s="510">
        <v>5.522044444444445</v>
      </c>
      <c r="EC71" s="510">
        <v>6.0795111111111115</v>
      </c>
      <c r="ED71" s="510">
        <v>6.5481777777777781</v>
      </c>
      <c r="EE71" s="510">
        <v>7.0135555555555547</v>
      </c>
      <c r="EF71" s="510">
        <v>3.9006222222222222</v>
      </c>
      <c r="EG71" s="510">
        <v>4.653777777777778</v>
      </c>
      <c r="EH71" s="510">
        <v>4.7014666666666667</v>
      </c>
      <c r="EI71" s="510">
        <v>5.0106222222222225</v>
      </c>
      <c r="EJ71" s="510">
        <v>4.9818444444444445</v>
      </c>
      <c r="EK71" s="510">
        <v>5.1857555555555557</v>
      </c>
      <c r="EL71" s="510">
        <v>5.2474222222222222</v>
      </c>
      <c r="EM71" s="510">
        <v>5.6823777777777771</v>
      </c>
      <c r="EN71" s="510">
        <v>5.805711111111111</v>
      </c>
      <c r="EO71" s="510">
        <v>6.100888888888889</v>
      </c>
      <c r="EP71" s="510">
        <v>6.4651333333333341</v>
      </c>
      <c r="EQ71" s="510">
        <v>6.7520888888888884</v>
      </c>
      <c r="ER71" s="510">
        <v>6.3228888888888894</v>
      </c>
      <c r="ES71" s="510">
        <v>6.9699777777777783</v>
      </c>
      <c r="ET71" s="510">
        <v>7.4690666666666665</v>
      </c>
      <c r="EU71" s="510">
        <v>7.8497555555555563</v>
      </c>
      <c r="EV71" s="510">
        <v>7.8727777777777774</v>
      </c>
      <c r="EW71" s="510">
        <v>8.3348666666666666</v>
      </c>
      <c r="EX71" s="510">
        <v>8.0627111111111098</v>
      </c>
      <c r="EY71" s="510">
        <v>7.8086444444444441</v>
      </c>
      <c r="EZ71" s="510">
        <v>7.5159333333333329</v>
      </c>
      <c r="FA71" s="510">
        <v>6.8787111111111106</v>
      </c>
      <c r="FB71" s="510">
        <v>6.7175555555555553</v>
      </c>
      <c r="FC71" s="510">
        <v>6.6715111111111121</v>
      </c>
      <c r="FD71" s="510">
        <v>6.3327555555555559</v>
      </c>
      <c r="FE71" s="510">
        <v>6.3771555555555555</v>
      </c>
      <c r="FF71" s="510">
        <v>5.5976888888888885</v>
      </c>
      <c r="FG71" s="510">
        <v>5.1956222222222221</v>
      </c>
      <c r="FH71" s="510">
        <v>4.9884222222222228</v>
      </c>
      <c r="FI71" s="510">
        <v>4.8469999999999995</v>
      </c>
      <c r="FJ71" s="510">
        <v>4.6973555555555553</v>
      </c>
      <c r="FK71" s="510">
        <v>4.5855333333333332</v>
      </c>
      <c r="FL71" s="510">
        <v>4.467133333333333</v>
      </c>
      <c r="FM71" s="510">
        <v>4.3528444444444441</v>
      </c>
      <c r="FN71" s="510">
        <v>3.7830444444444442</v>
      </c>
      <c r="FO71" s="510">
        <v>3.7394666666666669</v>
      </c>
      <c r="FP71" s="510">
        <v>3.7361777777777774</v>
      </c>
      <c r="FQ71" s="510">
        <v>3.7304222222222219</v>
      </c>
      <c r="FR71" s="510">
        <v>3.7222</v>
      </c>
      <c r="FS71" s="510">
        <v>3.713977777777778</v>
      </c>
      <c r="FT71" s="510">
        <v>3.7723555555555555</v>
      </c>
      <c r="FU71" s="510">
        <v>3.8677333333333332</v>
      </c>
      <c r="FV71" s="510">
        <v>3.8965111111111108</v>
      </c>
      <c r="FW71" s="510">
        <v>4.0486222222222228</v>
      </c>
      <c r="FX71" s="510">
        <v>4.2706222222222223</v>
      </c>
      <c r="FY71" s="510">
        <v>4.4967333333333332</v>
      </c>
      <c r="FZ71" s="510">
        <v>4.6175999999999995</v>
      </c>
      <c r="GA71" s="510">
        <v>4.9785555555555554</v>
      </c>
      <c r="GB71" s="510">
        <v>5.4406444444444446</v>
      </c>
      <c r="GC71" s="510">
        <v>6.0170222222222218</v>
      </c>
      <c r="GD71" s="510">
        <v>6.5259777777777774</v>
      </c>
      <c r="GE71" s="510">
        <v>6.9560000000000004</v>
      </c>
      <c r="GF71" s="510">
        <v>4.1875777777777774</v>
      </c>
      <c r="GG71" s="510">
        <v>5.0484444444444438</v>
      </c>
      <c r="GH71" s="510">
        <v>5.0418666666666665</v>
      </c>
      <c r="GI71" s="510">
        <v>5.3732222222222221</v>
      </c>
      <c r="GJ71" s="510">
        <v>5.2737333333333325</v>
      </c>
      <c r="GK71" s="510">
        <v>5.5631555555555554</v>
      </c>
      <c r="GL71" s="510">
        <v>5.6396222222222221</v>
      </c>
      <c r="GM71" s="510">
        <v>5.943022222222222</v>
      </c>
      <c r="GN71" s="510">
        <v>6.0515555555555558</v>
      </c>
      <c r="GO71" s="510">
        <v>6.2332666666666672</v>
      </c>
      <c r="GP71" s="510">
        <v>6.5259777777777774</v>
      </c>
      <c r="GQ71" s="510">
        <v>6.5654444444444451</v>
      </c>
      <c r="GR71" s="510">
        <v>6.178177777777778</v>
      </c>
      <c r="GS71" s="510">
        <v>6.751266666666667</v>
      </c>
      <c r="GT71" s="510">
        <v>7.1829333333333336</v>
      </c>
      <c r="GU71" s="510">
        <v>7.5340222222222222</v>
      </c>
      <c r="GV71" s="510">
        <v>7.6252888888888881</v>
      </c>
      <c r="GW71" s="510">
        <v>8.023244444444444</v>
      </c>
      <c r="GX71" s="510">
        <v>7.7527333333333335</v>
      </c>
      <c r="GY71" s="510">
        <v>7.5356666666666658</v>
      </c>
      <c r="GZ71" s="510">
        <v>7.2750222222222227</v>
      </c>
      <c r="HA71" s="510">
        <v>6.7233111111111103</v>
      </c>
      <c r="HB71" s="510">
        <v>6.456088888888889</v>
      </c>
      <c r="HC71" s="510">
        <v>6.9239333333333324</v>
      </c>
      <c r="HD71" s="510">
        <v>6.527622222222222</v>
      </c>
      <c r="HE71" s="510">
        <v>6.5539333333333332</v>
      </c>
      <c r="HF71" s="510">
        <v>5.7432222222222222</v>
      </c>
      <c r="HG71" s="510">
        <v>5.2457777777777777</v>
      </c>
      <c r="HH71" s="510">
        <v>4.9563555555555556</v>
      </c>
      <c r="HI71" s="510">
        <v>4.796844444444444</v>
      </c>
      <c r="HJ71" s="510">
        <v>4.6397999999999993</v>
      </c>
      <c r="HK71" s="510">
        <v>4.5444222222222219</v>
      </c>
      <c r="HL71" s="510">
        <v>4.4136888888888892</v>
      </c>
      <c r="HM71" s="510">
        <v>4.2919999999999998</v>
      </c>
      <c r="HN71" s="510">
        <v>3.5001999999999995</v>
      </c>
      <c r="HO71" s="510">
        <v>3.4541555555555554</v>
      </c>
      <c r="HP71" s="510">
        <v>3.5182888888888888</v>
      </c>
      <c r="HQ71" s="510">
        <v>3.5766666666666662</v>
      </c>
      <c r="HR71" s="510">
        <v>3.6317555555555554</v>
      </c>
      <c r="HS71" s="510">
        <v>3.6827333333333332</v>
      </c>
      <c r="HT71" s="510">
        <v>3.8044222222222221</v>
      </c>
      <c r="HU71" s="510">
        <v>3.9548888888888887</v>
      </c>
      <c r="HV71" s="510">
        <v>4.1119333333333339</v>
      </c>
      <c r="HW71" s="510">
        <v>4.2952888888888889</v>
      </c>
      <c r="HX71" s="510">
        <v>4.4843999999999999</v>
      </c>
      <c r="HY71" s="510">
        <v>4.7244888888888887</v>
      </c>
      <c r="HZ71" s="510">
        <v>4.9226444444444439</v>
      </c>
      <c r="IA71" s="510">
        <v>5.2720888888888888</v>
      </c>
      <c r="IB71" s="510">
        <v>5.7325333333333335</v>
      </c>
      <c r="IC71" s="510">
        <v>6.2579333333333329</v>
      </c>
      <c r="ID71" s="510">
        <v>6.6262888888888885</v>
      </c>
      <c r="IE71" s="510">
        <v>7.0620666666666665</v>
      </c>
      <c r="IF71" s="510">
        <v>4.246777777777778</v>
      </c>
      <c r="IG71" s="510">
        <v>5.1413555555555561</v>
      </c>
      <c r="IH71" s="510">
        <v>5.2597555555555555</v>
      </c>
      <c r="II71" s="510">
        <v>5.2169999999999996</v>
      </c>
      <c r="IJ71" s="510">
        <v>5.1059999999999999</v>
      </c>
      <c r="IK71" s="510">
        <v>5.327177777777778</v>
      </c>
      <c r="IL71" s="510">
        <v>5.3082666666666665</v>
      </c>
      <c r="IM71" s="510">
        <v>5.7045777777777777</v>
      </c>
      <c r="IN71" s="510">
        <v>5.7325333333333335</v>
      </c>
      <c r="IO71" s="510">
        <v>6.0515555555555558</v>
      </c>
      <c r="IP71" s="510">
        <v>6.2439555555555559</v>
      </c>
      <c r="IQ71" s="510">
        <v>6.5054222222222222</v>
      </c>
      <c r="IR71" s="510">
        <v>6.0425111111111107</v>
      </c>
      <c r="IS71" s="510">
        <v>6.7455111111111119</v>
      </c>
      <c r="IT71" s="510">
        <v>7.1878666666666673</v>
      </c>
      <c r="IU71" s="510">
        <v>7.5332000000000008</v>
      </c>
      <c r="IV71" s="510">
        <v>7.6417333333333337</v>
      </c>
      <c r="IW71" s="510">
        <v>8.0215999999999994</v>
      </c>
      <c r="IX71" s="510">
        <v>7.7387555555555565</v>
      </c>
      <c r="IY71" s="510">
        <v>7.5011333333333328</v>
      </c>
      <c r="IZ71" s="510">
        <v>7.2824222222222215</v>
      </c>
      <c r="JA71" s="510">
        <v>6.8236222222222214</v>
      </c>
      <c r="JB71" s="510">
        <v>6.5629777777777782</v>
      </c>
      <c r="JC71" s="510">
        <v>7.0587777777777783</v>
      </c>
      <c r="JD71" s="510">
        <v>6.7085111111111111</v>
      </c>
      <c r="JE71" s="510">
        <v>6.7471555555555547</v>
      </c>
      <c r="JF71" s="510">
        <v>5.9701555555555554</v>
      </c>
      <c r="JG71" s="510">
        <v>5.4982000000000006</v>
      </c>
      <c r="JH71" s="510">
        <v>5.0418666666666665</v>
      </c>
      <c r="JI71" s="510">
        <v>4.8346666666666662</v>
      </c>
      <c r="JJ71" s="510">
        <v>4.6726888888888887</v>
      </c>
      <c r="JK71" s="510">
        <v>4.5608666666666666</v>
      </c>
      <c r="JL71" s="510">
        <v>4.4334222222222222</v>
      </c>
      <c r="JM71" s="510">
        <v>4.2846000000000002</v>
      </c>
      <c r="JN71" s="510">
        <v>3.4286666666666665</v>
      </c>
      <c r="JO71" s="510">
        <v>3.3719333333333332</v>
      </c>
      <c r="JP71" s="510">
        <v>3.4220888888888887</v>
      </c>
      <c r="JQ71" s="510">
        <v>3.4714222222222224</v>
      </c>
      <c r="JR71" s="510">
        <v>3.5125333333333337</v>
      </c>
      <c r="JS71" s="510">
        <v>3.5536444444444446</v>
      </c>
      <c r="JT71" s="510">
        <v>3.6268222222222217</v>
      </c>
      <c r="JU71" s="510">
        <v>3.7476888888888888</v>
      </c>
      <c r="JV71" s="510">
        <v>3.8307333333333329</v>
      </c>
      <c r="JW71" s="510">
        <v>4.0305333333333335</v>
      </c>
      <c r="JX71" s="510">
        <v>4.2369111111111106</v>
      </c>
      <c r="JY71" s="510">
        <v>4.5329111111111109</v>
      </c>
      <c r="JZ71" s="510">
        <v>4.7327111111111115</v>
      </c>
      <c r="KA71" s="510">
        <v>5.1134000000000004</v>
      </c>
      <c r="KB71" s="510">
        <v>5.5648</v>
      </c>
      <c r="KC71" s="510">
        <v>6.1765333333333334</v>
      </c>
      <c r="KD71" s="510">
        <v>6.6780888888888885</v>
      </c>
      <c r="KE71" s="510">
        <v>7.303799999999999</v>
      </c>
      <c r="KF71" s="510">
        <v>5.375688888888889</v>
      </c>
      <c r="KG71" s="510">
        <v>6.4042888888888889</v>
      </c>
      <c r="KH71" s="510">
        <v>6.5284444444444443</v>
      </c>
      <c r="KI71" s="510">
        <v>6.5794222222222229</v>
      </c>
      <c r="KJ71" s="510">
        <v>6.6542444444444442</v>
      </c>
      <c r="KK71" s="510">
        <v>6.7693555555555562</v>
      </c>
      <c r="KL71" s="510">
        <v>6.8104666666666667</v>
      </c>
      <c r="KM71" s="510">
        <v>7.0045111111111114</v>
      </c>
      <c r="KN71" s="510">
        <v>7.0390444444444444</v>
      </c>
      <c r="KO71" s="510">
        <v>7.1689555555555549</v>
      </c>
      <c r="KP71" s="510">
        <v>7.2059555555555548</v>
      </c>
      <c r="KQ71" s="510">
        <v>7.3235333333333337</v>
      </c>
      <c r="KR71" s="510">
        <v>6.8441777777777775</v>
      </c>
      <c r="KS71" s="510">
        <v>7.2889999999999997</v>
      </c>
      <c r="KT71" s="510">
        <v>7.5743111111111112</v>
      </c>
      <c r="KU71" s="510">
        <v>7.6187111111111108</v>
      </c>
      <c r="KV71" s="510">
        <v>7.6302222222222218</v>
      </c>
      <c r="KW71" s="510">
        <v>7.9336222222222217</v>
      </c>
      <c r="KX71" s="510">
        <v>7.5052444444444442</v>
      </c>
      <c r="KY71" s="510">
        <v>7.1056444444444438</v>
      </c>
      <c r="KZ71" s="510">
        <v>6.6460222222222223</v>
      </c>
      <c r="LA71" s="510">
        <v>6.4906222222222221</v>
      </c>
      <c r="LB71" s="510">
        <v>6.0515555555555558</v>
      </c>
      <c r="LC71" s="510">
        <v>6.1337777777777776</v>
      </c>
      <c r="LD71" s="510">
        <v>5.8196888888888889</v>
      </c>
      <c r="LE71" s="510">
        <v>6.1107555555555555</v>
      </c>
      <c r="LF71" s="510">
        <v>5.1734222222222215</v>
      </c>
      <c r="LG71" s="510">
        <v>4.991711111111111</v>
      </c>
      <c r="LH71" s="510">
        <v>4.7269555555555556</v>
      </c>
      <c r="LI71" s="510">
        <v>4.607733333333333</v>
      </c>
      <c r="LJ71" s="510">
        <v>4.4358888888888881</v>
      </c>
      <c r="LK71" s="510">
        <v>4.3824444444444444</v>
      </c>
      <c r="LL71" s="510">
        <v>4.2426666666666666</v>
      </c>
      <c r="LM71" s="510">
        <v>4.1308444444444445</v>
      </c>
      <c r="LN71" s="510">
        <v>3.6531333333333329</v>
      </c>
      <c r="LO71" s="510">
        <v>3.6005111111111106</v>
      </c>
      <c r="LP71" s="510">
        <v>3.5569333333333328</v>
      </c>
      <c r="LQ71" s="510">
        <v>3.5585777777777778</v>
      </c>
      <c r="LR71" s="510">
        <v>3.5593999999999997</v>
      </c>
      <c r="LS71" s="510">
        <v>3.5602222222222224</v>
      </c>
      <c r="LT71" s="510">
        <v>3.5799555555555553</v>
      </c>
      <c r="LU71" s="510">
        <v>3.6646444444444444</v>
      </c>
      <c r="LV71" s="510">
        <v>3.6572444444444447</v>
      </c>
      <c r="LW71" s="510">
        <v>3.845533333333333</v>
      </c>
      <c r="LX71" s="510">
        <v>4.0379333333333332</v>
      </c>
      <c r="LY71" s="510">
        <v>4.2977555555555558</v>
      </c>
      <c r="LZ71" s="510">
        <v>4.4580888888888888</v>
      </c>
      <c r="MA71" s="510">
        <v>4.8930444444444436</v>
      </c>
      <c r="MB71" s="510">
        <v>5.3575999999999997</v>
      </c>
      <c r="MC71" s="510">
        <v>5.9569999999999999</v>
      </c>
      <c r="MD71" s="510">
        <v>6.6303999999999998</v>
      </c>
      <c r="ME71" s="510">
        <v>7.4641333333333328</v>
      </c>
      <c r="MF71" s="510">
        <v>5.8854666666666668</v>
      </c>
      <c r="MG71" s="510">
        <v>7.0867333333333331</v>
      </c>
      <c r="MH71" s="510">
        <v>7.261044444444444</v>
      </c>
      <c r="MI71" s="510">
        <v>7.4501555555555559</v>
      </c>
      <c r="MJ71" s="510">
        <v>7.5882888888888882</v>
      </c>
      <c r="MK71" s="510">
        <v>7.7009333333333334</v>
      </c>
      <c r="ML71" s="510">
        <v>7.8094666666666663</v>
      </c>
      <c r="MM71" s="510">
        <v>8.1029999999999998</v>
      </c>
      <c r="MN71" s="510">
        <v>8.0536666666666665</v>
      </c>
      <c r="MO71" s="510">
        <v>7.9533555555555555</v>
      </c>
      <c r="MP71" s="510">
        <v>7.9615777777777774</v>
      </c>
      <c r="MQ71" s="510">
        <v>7.918000000000001</v>
      </c>
      <c r="MR71" s="510">
        <v>7.3095555555555558</v>
      </c>
      <c r="MS71" s="510">
        <v>7.6614666666666658</v>
      </c>
      <c r="MT71" s="510">
        <v>7.5710222222222221</v>
      </c>
      <c r="MU71" s="510">
        <v>7.7256000000000009</v>
      </c>
      <c r="MV71" s="510">
        <v>7.6729777777777786</v>
      </c>
      <c r="MW71" s="510">
        <v>7.8736000000000006</v>
      </c>
      <c r="MX71" s="510">
        <v>7.5126444444444447</v>
      </c>
      <c r="MY71" s="510">
        <v>7.2018444444444452</v>
      </c>
      <c r="MZ71" s="510">
        <v>6.6575333333333333</v>
      </c>
      <c r="NA71" s="510">
        <v>6.178177777777778</v>
      </c>
      <c r="NB71" s="510">
        <v>5.6790888888888889</v>
      </c>
      <c r="NC71" s="510">
        <v>6.1304888888888893</v>
      </c>
      <c r="ND71" s="510">
        <v>5.8221555555555558</v>
      </c>
      <c r="NE71" s="510">
        <v>6.3335777777777782</v>
      </c>
      <c r="NF71" s="510">
        <v>5.4833999999999996</v>
      </c>
      <c r="NG71" s="510">
        <v>5.2367333333333335</v>
      </c>
      <c r="NH71" s="510">
        <v>5.0344666666666669</v>
      </c>
      <c r="NI71" s="510">
        <v>5.0393999999999997</v>
      </c>
      <c r="NJ71" s="510">
        <v>4.8831777777777781</v>
      </c>
      <c r="NK71" s="510">
        <v>4.9037333333333333</v>
      </c>
      <c r="NL71" s="510">
        <v>4.8206888888888892</v>
      </c>
      <c r="NM71" s="510">
        <v>4.7557333333333336</v>
      </c>
      <c r="NN71" s="510">
        <v>4.0658888888888889</v>
      </c>
      <c r="NO71" s="510">
        <v>3.9696888888888893</v>
      </c>
      <c r="NP71" s="510">
        <v>3.8652666666666664</v>
      </c>
      <c r="NQ71" s="510">
        <v>3.7822222222222219</v>
      </c>
      <c r="NR71" s="510">
        <v>1.2333333333333334</v>
      </c>
      <c r="NS71" s="510">
        <v>1.2333333333333334</v>
      </c>
      <c r="NT71" s="510">
        <v>1.2333333333333334</v>
      </c>
      <c r="NU71" s="510">
        <v>1.2333333333333334</v>
      </c>
      <c r="NV71" s="510">
        <v>1.2333333333333334</v>
      </c>
      <c r="NW71" s="510">
        <v>3.845533333333333</v>
      </c>
      <c r="NX71" s="510">
        <v>4.0379333333333332</v>
      </c>
      <c r="NY71" s="510">
        <v>4.2977555555555558</v>
      </c>
      <c r="NZ71" s="510">
        <v>4.4580888888888888</v>
      </c>
      <c r="OA71" s="510">
        <v>4.8930444444444436</v>
      </c>
      <c r="OB71" s="510">
        <v>5.3575999999999997</v>
      </c>
      <c r="OC71" s="510">
        <v>5.9569999999999999</v>
      </c>
      <c r="OD71" s="510">
        <v>6.6303999999999998</v>
      </c>
      <c r="OE71" s="510">
        <v>7.4641333333333328</v>
      </c>
      <c r="OF71" s="510">
        <v>5.8854666666666668</v>
      </c>
      <c r="OG71" s="510">
        <v>7.0867333333333331</v>
      </c>
      <c r="OH71" s="510">
        <v>7.261044444444444</v>
      </c>
      <c r="OI71" s="510">
        <v>7.4501555555555559</v>
      </c>
      <c r="OJ71" s="510">
        <v>7.5882888888888882</v>
      </c>
      <c r="OK71" s="510">
        <v>7.7009333333333334</v>
      </c>
      <c r="OL71" s="510">
        <v>7.8094666666666663</v>
      </c>
      <c r="OM71" s="510">
        <v>8.1029999999999998</v>
      </c>
      <c r="ON71" s="510">
        <v>8.0536666666666665</v>
      </c>
      <c r="OO71" s="510">
        <v>7.9533555555555555</v>
      </c>
      <c r="OP71" s="510">
        <v>7.9615777777777774</v>
      </c>
      <c r="OQ71" s="510">
        <v>7.918000000000001</v>
      </c>
      <c r="OR71" s="510">
        <v>7.3095555555555558</v>
      </c>
      <c r="OS71" s="510">
        <v>7.6614666666666658</v>
      </c>
      <c r="OT71" s="510">
        <v>7.5710222222222221</v>
      </c>
      <c r="OU71" s="510">
        <v>7.7256000000000009</v>
      </c>
      <c r="OV71" s="510">
        <v>7.6729777777777786</v>
      </c>
      <c r="OW71" s="510">
        <v>7.8736000000000006</v>
      </c>
      <c r="OX71" s="510">
        <v>7.5126444444444447</v>
      </c>
      <c r="OY71" s="510">
        <v>7.2018444444444452</v>
      </c>
      <c r="OZ71" s="510">
        <v>6.6575333333333333</v>
      </c>
      <c r="PA71" s="510">
        <v>6.178177777777778</v>
      </c>
      <c r="PB71" s="510">
        <v>5.6790888888888889</v>
      </c>
      <c r="PC71" s="510">
        <v>6.1304888888888893</v>
      </c>
      <c r="PD71" s="510">
        <v>5.8221555555555558</v>
      </c>
      <c r="PE71" s="510">
        <v>6.3335777777777782</v>
      </c>
      <c r="PF71" s="510">
        <v>5.4833999999999996</v>
      </c>
      <c r="PG71" s="510">
        <v>5.2367333333333335</v>
      </c>
      <c r="PH71" s="510">
        <v>5.0344666666666669</v>
      </c>
      <c r="PI71" s="510">
        <v>5.0393999999999997</v>
      </c>
      <c r="PJ71" s="510">
        <v>4.8831777777777781</v>
      </c>
      <c r="PK71" s="510">
        <v>4.9037333333333333</v>
      </c>
      <c r="PL71" s="510">
        <v>4.8206888888888892</v>
      </c>
      <c r="PM71" s="510">
        <v>4.7557333333333336</v>
      </c>
      <c r="PN71" s="510">
        <v>4.0658888888888889</v>
      </c>
      <c r="PO71" s="510">
        <v>3.9696888888888893</v>
      </c>
      <c r="PP71" s="510">
        <v>3.8652666666666664</v>
      </c>
      <c r="PQ71" s="510">
        <v>3.7822222222222219</v>
      </c>
      <c r="PR71" s="510">
        <v>1.2333333333333334</v>
      </c>
      <c r="PS71" s="510">
        <v>1.2333333333333334</v>
      </c>
      <c r="PT71" s="510">
        <v>1.2333333333333334</v>
      </c>
      <c r="PU71" s="510">
        <v>1.2333333333333334</v>
      </c>
      <c r="PV71" s="510">
        <v>1.2333333333333334</v>
      </c>
      <c r="PW71" s="510">
        <v>3.845533333333333</v>
      </c>
      <c r="PX71" s="510">
        <v>4.0379333333333332</v>
      </c>
      <c r="PY71" s="510">
        <v>4.2977555555555558</v>
      </c>
      <c r="PZ71" s="510">
        <v>4.4580888888888888</v>
      </c>
      <c r="QA71" s="510">
        <v>4.8930444444444436</v>
      </c>
      <c r="QB71" s="510">
        <v>5.3575999999999997</v>
      </c>
      <c r="QC71" s="510">
        <v>5.9569999999999999</v>
      </c>
      <c r="QD71" s="510">
        <v>6.6303999999999998</v>
      </c>
      <c r="QE71" s="510">
        <v>7.4641333333333328</v>
      </c>
      <c r="QF71" s="510">
        <v>5.8854666666666668</v>
      </c>
      <c r="QG71" s="510">
        <v>7.0867333333333331</v>
      </c>
      <c r="QH71" s="510">
        <v>7.261044444444444</v>
      </c>
      <c r="QI71" s="510">
        <v>7.4501555555555559</v>
      </c>
      <c r="QJ71" s="510">
        <v>7.5882888888888882</v>
      </c>
      <c r="QK71" s="510">
        <v>7.7009333333333334</v>
      </c>
      <c r="QL71" s="510">
        <v>7.8094666666666663</v>
      </c>
      <c r="QM71" s="510">
        <v>8.1029999999999998</v>
      </c>
      <c r="QN71" s="510">
        <v>8.0536666666666665</v>
      </c>
      <c r="QO71" s="510">
        <v>7.9533555555555555</v>
      </c>
      <c r="QP71" s="510">
        <v>7.9615777777777774</v>
      </c>
      <c r="QQ71" s="510">
        <v>7.918000000000001</v>
      </c>
      <c r="QR71" s="510">
        <v>7.3095555555555558</v>
      </c>
      <c r="QS71" s="510">
        <v>7.6614666666666658</v>
      </c>
      <c r="QT71" s="510">
        <v>7.5710222222222221</v>
      </c>
      <c r="QU71" s="510">
        <v>7.7256000000000009</v>
      </c>
      <c r="QV71" s="510">
        <v>7.6729777777777786</v>
      </c>
      <c r="QW71" s="510">
        <v>7.8736000000000006</v>
      </c>
      <c r="QX71" s="510">
        <v>7.5126444444444447</v>
      </c>
      <c r="QY71" s="510">
        <v>7.2018444444444452</v>
      </c>
      <c r="QZ71" s="510">
        <v>6.6575333333333333</v>
      </c>
      <c r="RA71" s="510">
        <v>6.178177777777778</v>
      </c>
      <c r="RB71" s="510">
        <v>5.6790888888888889</v>
      </c>
      <c r="RC71" s="510">
        <v>6.1304888888888893</v>
      </c>
      <c r="RD71" s="510">
        <v>5.8221555555555558</v>
      </c>
      <c r="RE71" s="510">
        <v>6.3335777777777782</v>
      </c>
      <c r="RF71" s="510">
        <v>5.4833999999999996</v>
      </c>
      <c r="RG71" s="510">
        <v>5.2367333333333335</v>
      </c>
      <c r="RH71" s="510">
        <v>5.0344666666666669</v>
      </c>
      <c r="RI71" s="510">
        <v>5.0393999999999997</v>
      </c>
      <c r="RJ71" s="510">
        <v>4.8831777777777781</v>
      </c>
      <c r="RK71" s="510">
        <v>4.9037333333333333</v>
      </c>
      <c r="RL71" s="510">
        <v>4.8206888888888892</v>
      </c>
      <c r="RM71" s="510">
        <v>4.7557333333333336</v>
      </c>
      <c r="RN71" s="510">
        <v>4.0658888888888889</v>
      </c>
      <c r="RO71" s="510">
        <v>3.9696888888888893</v>
      </c>
      <c r="RP71" s="510">
        <v>3.8652666666666664</v>
      </c>
      <c r="RQ71" s="510">
        <v>3.7822222222222219</v>
      </c>
      <c r="RR71" s="510">
        <v>1.2333333333333334</v>
      </c>
      <c r="RS71" s="510">
        <v>1.2333333333333334</v>
      </c>
      <c r="RT71" s="510">
        <v>1.2333333333333334</v>
      </c>
      <c r="RU71" s="510">
        <v>1.2333333333333334</v>
      </c>
      <c r="RV71" s="510">
        <v>1.2333333333333334</v>
      </c>
      <c r="RW71" s="510">
        <v>3.845533333333333</v>
      </c>
      <c r="RX71" s="510">
        <v>4.0379333333333332</v>
      </c>
      <c r="RY71" s="510">
        <v>4.2977555555555558</v>
      </c>
      <c r="RZ71" s="510">
        <v>4.4580888888888888</v>
      </c>
      <c r="SA71" s="510">
        <v>4.8930444444444436</v>
      </c>
      <c r="SB71" s="510">
        <v>5.3575999999999997</v>
      </c>
      <c r="SC71" s="510">
        <v>5.9569999999999999</v>
      </c>
      <c r="SD71" s="510">
        <v>6.6303999999999998</v>
      </c>
      <c r="SE71" s="510">
        <v>7.4641333333333328</v>
      </c>
      <c r="SF71" s="510">
        <v>5.8854666666666668</v>
      </c>
      <c r="SG71" s="510">
        <v>7.0867333333333331</v>
      </c>
      <c r="SH71" s="510">
        <v>7.261044444444444</v>
      </c>
      <c r="SI71" s="511">
        <v>7.4501555555555559</v>
      </c>
      <c r="SJ71" s="275">
        <f t="shared" ref="SJ71:SJ87" si="41">SI71</f>
        <v>7.4501555555555559</v>
      </c>
      <c r="SK71" s="262"/>
      <c r="SL71" s="250"/>
      <c r="SM71" s="250"/>
      <c r="SN71" s="250"/>
    </row>
    <row r="72" spans="1:508" outlineLevel="3" x14ac:dyDescent="0.25">
      <c r="A72" s="250"/>
      <c r="B72" s="259"/>
      <c r="C72" s="444">
        <f t="shared" si="32"/>
        <v>4</v>
      </c>
      <c r="D72" s="275"/>
      <c r="E72" s="324"/>
      <c r="F72" s="330"/>
      <c r="G72" s="275"/>
      <c r="H72" s="462"/>
      <c r="I72" s="463" t="s">
        <v>196</v>
      </c>
      <c r="J72" s="464"/>
      <c r="K72" s="512">
        <v>9.7033111111111126</v>
      </c>
      <c r="L72" s="513">
        <v>9.9335333333333331</v>
      </c>
      <c r="M72" s="513">
        <v>10.065911111111111</v>
      </c>
      <c r="N72" s="513">
        <v>10.297777777777778</v>
      </c>
      <c r="O72" s="513">
        <v>10.268177777777778</v>
      </c>
      <c r="P72" s="513">
        <v>9.9952000000000005</v>
      </c>
      <c r="Q72" s="513">
        <v>9.7057777777777776</v>
      </c>
      <c r="R72" s="513">
        <v>9.4928222222222232</v>
      </c>
      <c r="S72" s="513">
        <v>9.274111111111111</v>
      </c>
      <c r="T72" s="513">
        <v>9.061977777777777</v>
      </c>
      <c r="U72" s="513">
        <v>8.8934222222222221</v>
      </c>
      <c r="V72" s="513">
        <v>8.6969111111111115</v>
      </c>
      <c r="W72" s="513">
        <v>8.5924888888888891</v>
      </c>
      <c r="X72" s="513">
        <v>8.4954666666666672</v>
      </c>
      <c r="Y72" s="513">
        <v>8.5645333333333333</v>
      </c>
      <c r="Z72" s="513">
        <v>8.5489111111111118</v>
      </c>
      <c r="AA72" s="513">
        <v>8.8893111111111107</v>
      </c>
      <c r="AB72" s="513">
        <v>9.2864444444444452</v>
      </c>
      <c r="AC72" s="513">
        <v>9.7551111111111108</v>
      </c>
      <c r="AD72" s="513">
        <v>10.181844444444444</v>
      </c>
      <c r="AE72" s="513">
        <v>10.635711111111112</v>
      </c>
      <c r="AF72" s="513">
        <v>9.0093555555555564</v>
      </c>
      <c r="AG72" s="513">
        <v>9.5824444444444445</v>
      </c>
      <c r="AH72" s="513">
        <v>9.3275555555555556</v>
      </c>
      <c r="AI72" s="513">
        <v>9.2995999999999999</v>
      </c>
      <c r="AJ72" s="513">
        <v>9.1721555555555554</v>
      </c>
      <c r="AK72" s="513">
        <v>9.2987777777777794</v>
      </c>
      <c r="AL72" s="513">
        <v>9.4336222222222226</v>
      </c>
      <c r="AM72" s="513">
        <v>9.7510000000000012</v>
      </c>
      <c r="AN72" s="513">
        <v>9.844733333333334</v>
      </c>
      <c r="AO72" s="513">
        <v>10.000133333333334</v>
      </c>
      <c r="AP72" s="513">
        <v>10.185955555555555</v>
      </c>
      <c r="AQ72" s="513">
        <v>10.414533333333335</v>
      </c>
      <c r="AR72" s="513">
        <v>9.2757555555555555</v>
      </c>
      <c r="AS72" s="513">
        <v>9.2897333333333343</v>
      </c>
      <c r="AT72" s="513">
        <v>9.6021777777777775</v>
      </c>
      <c r="AU72" s="513">
        <v>9.8323999999999998</v>
      </c>
      <c r="AV72" s="513">
        <v>9.9927333333333337</v>
      </c>
      <c r="AW72" s="513">
        <v>10.172800000000001</v>
      </c>
      <c r="AX72" s="513">
        <v>10.053577777777777</v>
      </c>
      <c r="AY72" s="513">
        <v>9.9968444444444451</v>
      </c>
      <c r="AZ72" s="513">
        <v>9.6186222222222213</v>
      </c>
      <c r="BA72" s="513">
        <v>9.394977777777779</v>
      </c>
      <c r="BB72" s="513">
        <v>9.3037111111111113</v>
      </c>
      <c r="BC72" s="513">
        <v>9.1269333333333336</v>
      </c>
      <c r="BD72" s="513">
        <v>9.2066888888888894</v>
      </c>
      <c r="BE72" s="513">
        <v>9.4714444444444439</v>
      </c>
      <c r="BF72" s="513">
        <v>9.2872666666666674</v>
      </c>
      <c r="BG72" s="513">
        <v>9.27</v>
      </c>
      <c r="BH72" s="513">
        <v>9.2264222222222223</v>
      </c>
      <c r="BI72" s="513">
        <v>9.3505777777777777</v>
      </c>
      <c r="BJ72" s="513">
        <v>9.5594222222222225</v>
      </c>
      <c r="BK72" s="513">
        <v>9.6482222222222234</v>
      </c>
      <c r="BL72" s="513">
        <v>9.9121555555555556</v>
      </c>
      <c r="BM72" s="513">
        <v>10.047000000000001</v>
      </c>
      <c r="BN72" s="513">
        <v>10.30188888888889</v>
      </c>
      <c r="BO72" s="513">
        <v>10.275577777777778</v>
      </c>
      <c r="BP72" s="513">
        <v>10.006711111111111</v>
      </c>
      <c r="BQ72" s="513">
        <v>9.7148222222222227</v>
      </c>
      <c r="BR72" s="513">
        <v>9.5100888888888893</v>
      </c>
      <c r="BS72" s="513">
        <v>9.2995999999999999</v>
      </c>
      <c r="BT72" s="513">
        <v>9.1014444444444447</v>
      </c>
      <c r="BU72" s="513">
        <v>8.9542666666666673</v>
      </c>
      <c r="BV72" s="513">
        <v>8.7824222222222232</v>
      </c>
      <c r="BW72" s="513">
        <v>8.6952666666666669</v>
      </c>
      <c r="BX72" s="513">
        <v>8.641</v>
      </c>
      <c r="BY72" s="513">
        <v>8.7667999999999999</v>
      </c>
      <c r="BZ72" s="513">
        <v>8.7659777777777776</v>
      </c>
      <c r="CA72" s="513">
        <v>9.1663999999999994</v>
      </c>
      <c r="CB72" s="513">
        <v>9.6276666666666664</v>
      </c>
      <c r="CC72" s="513">
        <v>10.169511111111111</v>
      </c>
      <c r="CD72" s="513">
        <v>10.626666666666667</v>
      </c>
      <c r="CE72" s="513">
        <v>11.189888888888889</v>
      </c>
      <c r="CF72" s="513">
        <v>9.0126444444444438</v>
      </c>
      <c r="CG72" s="513">
        <v>9.5791555555555554</v>
      </c>
      <c r="CH72" s="513">
        <v>9.3571555555555559</v>
      </c>
      <c r="CI72" s="513">
        <v>9.2749333333333333</v>
      </c>
      <c r="CJ72" s="513">
        <v>9.1368000000000009</v>
      </c>
      <c r="CK72" s="513">
        <v>9.316866666666666</v>
      </c>
      <c r="CL72" s="513">
        <v>9.4665111111111102</v>
      </c>
      <c r="CM72" s="513">
        <v>9.7477111111111121</v>
      </c>
      <c r="CN72" s="513">
        <v>9.8521333333333345</v>
      </c>
      <c r="CO72" s="513">
        <v>9.9417555555555559</v>
      </c>
      <c r="CP72" s="513">
        <v>10.22871111111111</v>
      </c>
      <c r="CQ72" s="513">
        <v>10.403022222222223</v>
      </c>
      <c r="CR72" s="513">
        <v>10.011644444444444</v>
      </c>
      <c r="CS72" s="513">
        <v>10.529644444444443</v>
      </c>
      <c r="CT72" s="513">
        <v>10.848666666666666</v>
      </c>
      <c r="CU72" s="513">
        <v>11.095333333333333</v>
      </c>
      <c r="CV72" s="513">
        <v>11.052577777777778</v>
      </c>
      <c r="CW72" s="513">
        <v>11.268822222222223</v>
      </c>
      <c r="CX72" s="513">
        <v>10.860177777777778</v>
      </c>
      <c r="CY72" s="513">
        <v>10.454000000000001</v>
      </c>
      <c r="CZ72" s="513">
        <v>9.9253111111111103</v>
      </c>
      <c r="DA72" s="513">
        <v>9.6646666666666672</v>
      </c>
      <c r="DB72" s="513">
        <v>9.2502666666666666</v>
      </c>
      <c r="DC72" s="513">
        <v>9.1746222222222222</v>
      </c>
      <c r="DD72" s="513">
        <v>8.9435777777777776</v>
      </c>
      <c r="DE72" s="513">
        <v>9.1779111111111114</v>
      </c>
      <c r="DF72" s="513">
        <v>8.5209555555555561</v>
      </c>
      <c r="DG72" s="513">
        <v>8.4116</v>
      </c>
      <c r="DH72" s="513">
        <v>8.4559999999999995</v>
      </c>
      <c r="DI72" s="513">
        <v>8.426400000000001</v>
      </c>
      <c r="DJ72" s="513">
        <v>8.3992666666666658</v>
      </c>
      <c r="DK72" s="513">
        <v>8.4502444444444453</v>
      </c>
      <c r="DL72" s="513">
        <v>8.4412000000000003</v>
      </c>
      <c r="DM72" s="513">
        <v>8.4502444444444453</v>
      </c>
      <c r="DN72" s="513">
        <v>8.2611333333333334</v>
      </c>
      <c r="DO72" s="513">
        <v>8.2866222222222223</v>
      </c>
      <c r="DP72" s="513">
        <v>8.2471555555555565</v>
      </c>
      <c r="DQ72" s="513">
        <v>8.1460222222222214</v>
      </c>
      <c r="DR72" s="513">
        <v>8.0925777777777768</v>
      </c>
      <c r="DS72" s="513">
        <v>8.0424222222222213</v>
      </c>
      <c r="DT72" s="513">
        <v>8.0037777777777777</v>
      </c>
      <c r="DU72" s="513">
        <v>8.033377777777778</v>
      </c>
      <c r="DV72" s="513">
        <v>7.9881555555555561</v>
      </c>
      <c r="DW72" s="513">
        <v>8.0670888888888896</v>
      </c>
      <c r="DX72" s="513">
        <v>8.1451999999999991</v>
      </c>
      <c r="DY72" s="513">
        <v>8.2701777777777785</v>
      </c>
      <c r="DZ72" s="513">
        <v>8.2931999999999988</v>
      </c>
      <c r="EA72" s="513">
        <v>8.6344222222222218</v>
      </c>
      <c r="EB72" s="513">
        <v>9.0776000000000003</v>
      </c>
      <c r="EC72" s="513">
        <v>9.6350666666666669</v>
      </c>
      <c r="ED72" s="513">
        <v>10.103733333333334</v>
      </c>
      <c r="EE72" s="513">
        <v>10.569111111111111</v>
      </c>
      <c r="EF72" s="513">
        <v>7.4561777777777776</v>
      </c>
      <c r="EG72" s="513">
        <v>8.2093333333333334</v>
      </c>
      <c r="EH72" s="513">
        <v>8.257022222222222</v>
      </c>
      <c r="EI72" s="513">
        <v>8.5661777777777779</v>
      </c>
      <c r="EJ72" s="513">
        <v>8.5373999999999999</v>
      </c>
      <c r="EK72" s="513">
        <v>8.741311111111111</v>
      </c>
      <c r="EL72" s="513">
        <v>8.8029777777777767</v>
      </c>
      <c r="EM72" s="513">
        <v>9.2379333333333324</v>
      </c>
      <c r="EN72" s="513">
        <v>9.3612666666666673</v>
      </c>
      <c r="EO72" s="513">
        <v>9.6564444444444444</v>
      </c>
      <c r="EP72" s="513">
        <v>10.020688888888889</v>
      </c>
      <c r="EQ72" s="513">
        <v>10.307644444444444</v>
      </c>
      <c r="ER72" s="513">
        <v>9.8784444444444439</v>
      </c>
      <c r="ES72" s="513">
        <v>10.525533333333334</v>
      </c>
      <c r="ET72" s="513">
        <v>11.024622222222222</v>
      </c>
      <c r="EU72" s="513">
        <v>11.405311111111111</v>
      </c>
      <c r="EV72" s="513">
        <v>11.428333333333333</v>
      </c>
      <c r="EW72" s="513">
        <v>11.890422222222222</v>
      </c>
      <c r="EX72" s="513">
        <v>11.618266666666667</v>
      </c>
      <c r="EY72" s="513">
        <v>11.3642</v>
      </c>
      <c r="EZ72" s="513">
        <v>11.071488888888888</v>
      </c>
      <c r="FA72" s="513">
        <v>10.434266666666666</v>
      </c>
      <c r="FB72" s="513">
        <v>10.273111111111112</v>
      </c>
      <c r="FC72" s="513">
        <v>10.227066666666667</v>
      </c>
      <c r="FD72" s="513">
        <v>9.8883111111111113</v>
      </c>
      <c r="FE72" s="513">
        <v>9.9327111111111108</v>
      </c>
      <c r="FF72" s="513">
        <v>9.1532444444444447</v>
      </c>
      <c r="FG72" s="513">
        <v>8.7511777777777784</v>
      </c>
      <c r="FH72" s="513">
        <v>8.5439777777777781</v>
      </c>
      <c r="FI72" s="513">
        <v>8.4025555555555549</v>
      </c>
      <c r="FJ72" s="513">
        <v>8.2529111111111106</v>
      </c>
      <c r="FK72" s="513">
        <v>8.1410888888888895</v>
      </c>
      <c r="FL72" s="513">
        <v>8.0226888888888883</v>
      </c>
      <c r="FM72" s="513">
        <v>7.9083999999999994</v>
      </c>
      <c r="FN72" s="513">
        <v>7.3386000000000005</v>
      </c>
      <c r="FO72" s="513">
        <v>7.2950222222222223</v>
      </c>
      <c r="FP72" s="513">
        <v>7.2917333333333332</v>
      </c>
      <c r="FQ72" s="513">
        <v>7.2859777777777781</v>
      </c>
      <c r="FR72" s="513">
        <v>7.2777555555555562</v>
      </c>
      <c r="FS72" s="513">
        <v>7.2695333333333334</v>
      </c>
      <c r="FT72" s="513">
        <v>7.3279111111111117</v>
      </c>
      <c r="FU72" s="513">
        <v>7.423288888888889</v>
      </c>
      <c r="FV72" s="513">
        <v>7.4520666666666671</v>
      </c>
      <c r="FW72" s="513">
        <v>7.6041777777777781</v>
      </c>
      <c r="FX72" s="513">
        <v>7.8261777777777777</v>
      </c>
      <c r="FY72" s="513">
        <v>8.0522888888888886</v>
      </c>
      <c r="FZ72" s="513">
        <v>8.1731555555555548</v>
      </c>
      <c r="GA72" s="513">
        <v>8.5341111111111108</v>
      </c>
      <c r="GB72" s="513">
        <v>8.9962</v>
      </c>
      <c r="GC72" s="513">
        <v>9.5725777777777772</v>
      </c>
      <c r="GD72" s="513">
        <v>10.081533333333333</v>
      </c>
      <c r="GE72" s="513">
        <v>10.511555555555557</v>
      </c>
      <c r="GF72" s="513">
        <v>7.7431333333333328</v>
      </c>
      <c r="GG72" s="513">
        <v>8.6039999999999992</v>
      </c>
      <c r="GH72" s="513">
        <v>8.597422222222221</v>
      </c>
      <c r="GI72" s="513">
        <v>8.9287777777777784</v>
      </c>
      <c r="GJ72" s="513">
        <v>8.8292888888888896</v>
      </c>
      <c r="GK72" s="513">
        <v>9.1187111111111108</v>
      </c>
      <c r="GL72" s="513">
        <v>9.1951777777777775</v>
      </c>
      <c r="GM72" s="513">
        <v>9.4985777777777773</v>
      </c>
      <c r="GN72" s="513">
        <v>9.6071111111111112</v>
      </c>
      <c r="GO72" s="513">
        <v>9.7888222222222225</v>
      </c>
      <c r="GP72" s="513">
        <v>10.081533333333333</v>
      </c>
      <c r="GQ72" s="513">
        <v>10.121</v>
      </c>
      <c r="GR72" s="513">
        <v>9.7337333333333333</v>
      </c>
      <c r="GS72" s="513">
        <v>10.306822222222223</v>
      </c>
      <c r="GT72" s="513">
        <v>10.73848888888889</v>
      </c>
      <c r="GU72" s="513">
        <v>11.089577777777778</v>
      </c>
      <c r="GV72" s="513">
        <v>11.180844444444444</v>
      </c>
      <c r="GW72" s="513">
        <v>11.578799999999999</v>
      </c>
      <c r="GX72" s="513">
        <v>11.308288888888889</v>
      </c>
      <c r="GY72" s="513">
        <v>11.091222222222221</v>
      </c>
      <c r="GZ72" s="513">
        <v>10.830577777777778</v>
      </c>
      <c r="HA72" s="513">
        <v>10.278866666666666</v>
      </c>
      <c r="HB72" s="513">
        <v>10.011644444444444</v>
      </c>
      <c r="HC72" s="513">
        <v>10.479488888888888</v>
      </c>
      <c r="HD72" s="513">
        <v>10.083177777777777</v>
      </c>
      <c r="HE72" s="513">
        <v>10.109488888888889</v>
      </c>
      <c r="HF72" s="513">
        <v>9.2987777777777794</v>
      </c>
      <c r="HG72" s="513">
        <v>8.8013333333333339</v>
      </c>
      <c r="HH72" s="513">
        <v>8.511911111111111</v>
      </c>
      <c r="HI72" s="513">
        <v>8.3523999999999994</v>
      </c>
      <c r="HJ72" s="513">
        <v>8.1953555555555546</v>
      </c>
      <c r="HK72" s="513">
        <v>8.0999777777777773</v>
      </c>
      <c r="HL72" s="513">
        <v>7.9692444444444455</v>
      </c>
      <c r="HM72" s="513">
        <v>7.8475555555555552</v>
      </c>
      <c r="HN72" s="513">
        <v>7.0557555555555549</v>
      </c>
      <c r="HO72" s="513">
        <v>7.0097111111111108</v>
      </c>
      <c r="HP72" s="513">
        <v>7.073844444444445</v>
      </c>
      <c r="HQ72" s="513">
        <v>7.1322222222222216</v>
      </c>
      <c r="HR72" s="513">
        <v>7.1873111111111108</v>
      </c>
      <c r="HS72" s="513">
        <v>7.2382888888888894</v>
      </c>
      <c r="HT72" s="513">
        <v>7.359977777777778</v>
      </c>
      <c r="HU72" s="513">
        <v>7.5104444444444445</v>
      </c>
      <c r="HV72" s="513">
        <v>7.6674888888888892</v>
      </c>
      <c r="HW72" s="513">
        <v>7.8508444444444443</v>
      </c>
      <c r="HX72" s="513">
        <v>8.0399555555555544</v>
      </c>
      <c r="HY72" s="513">
        <v>8.2800444444444459</v>
      </c>
      <c r="HZ72" s="513">
        <v>8.4782000000000011</v>
      </c>
      <c r="IA72" s="513">
        <v>8.8276444444444451</v>
      </c>
      <c r="IB72" s="513">
        <v>9.2880888888888897</v>
      </c>
      <c r="IC72" s="513">
        <v>9.8134888888888892</v>
      </c>
      <c r="ID72" s="513">
        <v>10.181844444444444</v>
      </c>
      <c r="IE72" s="513">
        <v>10.617622222222224</v>
      </c>
      <c r="IF72" s="513">
        <v>7.8023333333333333</v>
      </c>
      <c r="IG72" s="513">
        <v>8.6969111111111115</v>
      </c>
      <c r="IH72" s="513">
        <v>8.8153111111111109</v>
      </c>
      <c r="II72" s="513">
        <v>8.7725555555555559</v>
      </c>
      <c r="IJ72" s="513">
        <v>8.6615555555555552</v>
      </c>
      <c r="IK72" s="513">
        <v>8.8827333333333343</v>
      </c>
      <c r="IL72" s="513">
        <v>8.8638222222222218</v>
      </c>
      <c r="IM72" s="513">
        <v>9.260133333333334</v>
      </c>
      <c r="IN72" s="513">
        <v>9.2880888888888897</v>
      </c>
      <c r="IO72" s="513">
        <v>9.6071111111111112</v>
      </c>
      <c r="IP72" s="513">
        <v>9.7995111111111122</v>
      </c>
      <c r="IQ72" s="513">
        <v>10.060977777777778</v>
      </c>
      <c r="IR72" s="513">
        <v>9.5980666666666679</v>
      </c>
      <c r="IS72" s="513">
        <v>10.301066666666667</v>
      </c>
      <c r="IT72" s="513">
        <v>10.743422222222224</v>
      </c>
      <c r="IU72" s="513">
        <v>11.088755555555556</v>
      </c>
      <c r="IV72" s="513">
        <v>11.19728888888889</v>
      </c>
      <c r="IW72" s="513">
        <v>11.577155555555557</v>
      </c>
      <c r="IX72" s="513">
        <v>11.294311111111112</v>
      </c>
      <c r="IY72" s="513">
        <v>11.056688888888889</v>
      </c>
      <c r="IZ72" s="513">
        <v>10.837977777777777</v>
      </c>
      <c r="JA72" s="513">
        <v>10.379177777777777</v>
      </c>
      <c r="JB72" s="513">
        <v>10.118533333333334</v>
      </c>
      <c r="JC72" s="513">
        <v>10.614333333333335</v>
      </c>
      <c r="JD72" s="513">
        <v>10.264066666666668</v>
      </c>
      <c r="JE72" s="513">
        <v>10.302711111111112</v>
      </c>
      <c r="JF72" s="513">
        <v>9.5257111111111108</v>
      </c>
      <c r="JG72" s="513">
        <v>9.053755555555556</v>
      </c>
      <c r="JH72" s="513">
        <v>8.597422222222221</v>
      </c>
      <c r="JI72" s="513">
        <v>8.3902222222222225</v>
      </c>
      <c r="JJ72" s="513">
        <v>8.228244444444444</v>
      </c>
      <c r="JK72" s="513">
        <v>8.1164222222222229</v>
      </c>
      <c r="JL72" s="513">
        <v>7.9889777777777784</v>
      </c>
      <c r="JM72" s="513">
        <v>7.8401555555555564</v>
      </c>
      <c r="JN72" s="513">
        <v>6.9842222222222219</v>
      </c>
      <c r="JO72" s="513">
        <v>6.927488888888889</v>
      </c>
      <c r="JP72" s="513">
        <v>6.9776444444444445</v>
      </c>
      <c r="JQ72" s="513">
        <v>7.0269777777777787</v>
      </c>
      <c r="JR72" s="513">
        <v>7.0680888888888891</v>
      </c>
      <c r="JS72" s="513">
        <v>7.1092000000000004</v>
      </c>
      <c r="JT72" s="513">
        <v>7.1823777777777771</v>
      </c>
      <c r="JU72" s="513">
        <v>7.3032444444444442</v>
      </c>
      <c r="JV72" s="513">
        <v>7.3862888888888891</v>
      </c>
      <c r="JW72" s="513">
        <v>7.5860888888888889</v>
      </c>
      <c r="JX72" s="513">
        <v>7.792466666666666</v>
      </c>
      <c r="JY72" s="513">
        <v>8.0884666666666671</v>
      </c>
      <c r="JZ72" s="513">
        <v>8.2882666666666669</v>
      </c>
      <c r="KA72" s="513">
        <v>8.6689555555555557</v>
      </c>
      <c r="KB72" s="513">
        <v>9.1203555555555553</v>
      </c>
      <c r="KC72" s="513">
        <v>9.7320888888888888</v>
      </c>
      <c r="KD72" s="513">
        <v>10.233644444444444</v>
      </c>
      <c r="KE72" s="513">
        <v>10.859355555555554</v>
      </c>
      <c r="KF72" s="513">
        <v>8.9312444444444452</v>
      </c>
      <c r="KG72" s="513">
        <v>9.9598444444444443</v>
      </c>
      <c r="KH72" s="513">
        <v>10.084</v>
      </c>
      <c r="KI72" s="513">
        <v>10.134977777777777</v>
      </c>
      <c r="KJ72" s="513">
        <v>10.2098</v>
      </c>
      <c r="KK72" s="513">
        <v>10.324911111111112</v>
      </c>
      <c r="KL72" s="513">
        <v>10.366022222222222</v>
      </c>
      <c r="KM72" s="513">
        <v>10.560066666666668</v>
      </c>
      <c r="KN72" s="513">
        <v>10.5946</v>
      </c>
      <c r="KO72" s="513">
        <v>10.724511111111111</v>
      </c>
      <c r="KP72" s="513">
        <v>10.76151111111111</v>
      </c>
      <c r="KQ72" s="513">
        <v>10.879088888888889</v>
      </c>
      <c r="KR72" s="513">
        <v>10.399733333333334</v>
      </c>
      <c r="KS72" s="513">
        <v>10.844555555555555</v>
      </c>
      <c r="KT72" s="513">
        <v>11.129866666666667</v>
      </c>
      <c r="KU72" s="513">
        <v>11.174266666666666</v>
      </c>
      <c r="KV72" s="513">
        <v>11.185777777777778</v>
      </c>
      <c r="KW72" s="513">
        <v>11.489177777777776</v>
      </c>
      <c r="KX72" s="513">
        <v>11.0608</v>
      </c>
      <c r="KY72" s="513">
        <v>10.661199999999999</v>
      </c>
      <c r="KZ72" s="513">
        <v>10.201577777777779</v>
      </c>
      <c r="LA72" s="513">
        <v>10.046177777777778</v>
      </c>
      <c r="LB72" s="513">
        <v>9.6071111111111112</v>
      </c>
      <c r="LC72" s="513">
        <v>9.6893333333333338</v>
      </c>
      <c r="LD72" s="513">
        <v>9.3752444444444443</v>
      </c>
      <c r="LE72" s="513">
        <v>9.6663111111111117</v>
      </c>
      <c r="LF72" s="513">
        <v>8.7289777777777786</v>
      </c>
      <c r="LG72" s="513">
        <v>8.5472666666666655</v>
      </c>
      <c r="LH72" s="513">
        <v>8.2825111111111109</v>
      </c>
      <c r="LI72" s="513">
        <v>8.1632888888888893</v>
      </c>
      <c r="LJ72" s="513">
        <v>7.9914444444444444</v>
      </c>
      <c r="LK72" s="513">
        <v>7.9380000000000006</v>
      </c>
      <c r="LL72" s="513">
        <v>7.7982222222222219</v>
      </c>
      <c r="LM72" s="513">
        <v>7.6863999999999999</v>
      </c>
      <c r="LN72" s="513">
        <v>7.2086888888888883</v>
      </c>
      <c r="LO72" s="513">
        <v>7.1560666666666659</v>
      </c>
      <c r="LP72" s="513">
        <v>7.1124888888888886</v>
      </c>
      <c r="LQ72" s="513">
        <v>7.1141333333333332</v>
      </c>
      <c r="LR72" s="513">
        <v>7.1149555555555555</v>
      </c>
      <c r="LS72" s="513">
        <v>7.1157777777777778</v>
      </c>
      <c r="LT72" s="513">
        <v>7.1355111111111116</v>
      </c>
      <c r="LU72" s="513">
        <v>7.2202000000000002</v>
      </c>
      <c r="LV72" s="513">
        <v>7.2128000000000005</v>
      </c>
      <c r="LW72" s="513">
        <v>7.4010888888888893</v>
      </c>
      <c r="LX72" s="513">
        <v>7.5934888888888885</v>
      </c>
      <c r="LY72" s="513">
        <v>7.8533111111111111</v>
      </c>
      <c r="LZ72" s="513">
        <v>8.013644444444445</v>
      </c>
      <c r="MA72" s="513">
        <v>8.448599999999999</v>
      </c>
      <c r="MB72" s="513">
        <v>8.9131555555555551</v>
      </c>
      <c r="MC72" s="513">
        <v>9.5125555555555561</v>
      </c>
      <c r="MD72" s="513">
        <v>10.185955555555555</v>
      </c>
      <c r="ME72" s="513">
        <v>11.019688888888888</v>
      </c>
      <c r="MF72" s="513">
        <v>9.4410222222222231</v>
      </c>
      <c r="MG72" s="513">
        <v>10.642288888888888</v>
      </c>
      <c r="MH72" s="513">
        <v>10.816599999999999</v>
      </c>
      <c r="MI72" s="513">
        <v>11.005711111111111</v>
      </c>
      <c r="MJ72" s="513">
        <v>11.143844444444444</v>
      </c>
      <c r="MK72" s="513">
        <v>11.256488888888889</v>
      </c>
      <c r="ML72" s="513">
        <v>11.365022222222223</v>
      </c>
      <c r="MM72" s="513">
        <v>11.658555555555555</v>
      </c>
      <c r="MN72" s="513">
        <v>11.609222222222222</v>
      </c>
      <c r="MO72" s="513">
        <v>11.508911111111111</v>
      </c>
      <c r="MP72" s="513">
        <v>11.517133333333334</v>
      </c>
      <c r="MQ72" s="513">
        <v>11.473555555555556</v>
      </c>
      <c r="MR72" s="513">
        <v>10.865111111111112</v>
      </c>
      <c r="MS72" s="513">
        <v>11.217022222222223</v>
      </c>
      <c r="MT72" s="513">
        <v>11.126577777777777</v>
      </c>
      <c r="MU72" s="513">
        <v>11.281155555555557</v>
      </c>
      <c r="MV72" s="513">
        <v>11.228533333333335</v>
      </c>
      <c r="MW72" s="513">
        <v>11.429155555555557</v>
      </c>
      <c r="MX72" s="513">
        <v>11.068200000000001</v>
      </c>
      <c r="MY72" s="513">
        <v>10.757400000000001</v>
      </c>
      <c r="MZ72" s="513">
        <v>10.213088888888889</v>
      </c>
      <c r="NA72" s="513">
        <v>9.7337333333333333</v>
      </c>
      <c r="NB72" s="513">
        <v>9.2346444444444451</v>
      </c>
      <c r="NC72" s="513">
        <v>9.6860444444444447</v>
      </c>
      <c r="ND72" s="513">
        <v>9.3777111111111111</v>
      </c>
      <c r="NE72" s="513">
        <v>9.8891333333333336</v>
      </c>
      <c r="NF72" s="513">
        <v>9.038955555555555</v>
      </c>
      <c r="NG72" s="513">
        <v>8.7922888888888888</v>
      </c>
      <c r="NH72" s="513">
        <v>8.5900222222222222</v>
      </c>
      <c r="NI72" s="513">
        <v>8.5949555555555559</v>
      </c>
      <c r="NJ72" s="513">
        <v>8.4387333333333334</v>
      </c>
      <c r="NK72" s="513">
        <v>8.4592888888888886</v>
      </c>
      <c r="NL72" s="513">
        <v>8.3762444444444455</v>
      </c>
      <c r="NM72" s="513">
        <v>8.3112888888888889</v>
      </c>
      <c r="NN72" s="513">
        <v>7.6214444444444442</v>
      </c>
      <c r="NO72" s="513">
        <v>7.5252444444444446</v>
      </c>
      <c r="NP72" s="513">
        <v>7.4208222222222222</v>
      </c>
      <c r="NQ72" s="513">
        <v>7.3377777777777773</v>
      </c>
      <c r="NR72" s="513">
        <v>4.7888888888888896</v>
      </c>
      <c r="NS72" s="513">
        <v>4.7888888888888896</v>
      </c>
      <c r="NT72" s="513">
        <v>4.7888888888888896</v>
      </c>
      <c r="NU72" s="513">
        <v>4.7888888888888896</v>
      </c>
      <c r="NV72" s="513">
        <v>4.7888888888888896</v>
      </c>
      <c r="NW72" s="513">
        <v>7.4010888888888893</v>
      </c>
      <c r="NX72" s="513">
        <v>7.5934888888888885</v>
      </c>
      <c r="NY72" s="513">
        <v>7.8533111111111111</v>
      </c>
      <c r="NZ72" s="513">
        <v>8.013644444444445</v>
      </c>
      <c r="OA72" s="513">
        <v>8.448599999999999</v>
      </c>
      <c r="OB72" s="513">
        <v>8.9131555555555551</v>
      </c>
      <c r="OC72" s="513">
        <v>9.5125555555555561</v>
      </c>
      <c r="OD72" s="513">
        <v>10.185955555555555</v>
      </c>
      <c r="OE72" s="513">
        <v>11.019688888888888</v>
      </c>
      <c r="OF72" s="513">
        <v>9.4410222222222231</v>
      </c>
      <c r="OG72" s="513">
        <v>10.642288888888888</v>
      </c>
      <c r="OH72" s="513">
        <v>10.816599999999999</v>
      </c>
      <c r="OI72" s="513">
        <v>11.005711111111111</v>
      </c>
      <c r="OJ72" s="513">
        <v>11.143844444444444</v>
      </c>
      <c r="OK72" s="513">
        <v>11.256488888888889</v>
      </c>
      <c r="OL72" s="513">
        <v>11.365022222222223</v>
      </c>
      <c r="OM72" s="513">
        <v>11.658555555555555</v>
      </c>
      <c r="ON72" s="513">
        <v>11.609222222222222</v>
      </c>
      <c r="OO72" s="513">
        <v>11.508911111111111</v>
      </c>
      <c r="OP72" s="513">
        <v>11.517133333333334</v>
      </c>
      <c r="OQ72" s="513">
        <v>11.473555555555556</v>
      </c>
      <c r="OR72" s="513">
        <v>10.865111111111112</v>
      </c>
      <c r="OS72" s="513">
        <v>11.217022222222223</v>
      </c>
      <c r="OT72" s="513">
        <v>11.126577777777777</v>
      </c>
      <c r="OU72" s="513">
        <v>11.281155555555557</v>
      </c>
      <c r="OV72" s="513">
        <v>11.228533333333335</v>
      </c>
      <c r="OW72" s="513">
        <v>11.429155555555557</v>
      </c>
      <c r="OX72" s="513">
        <v>11.068200000000001</v>
      </c>
      <c r="OY72" s="513">
        <v>10.757400000000001</v>
      </c>
      <c r="OZ72" s="513">
        <v>10.213088888888889</v>
      </c>
      <c r="PA72" s="513">
        <v>9.7337333333333333</v>
      </c>
      <c r="PB72" s="513">
        <v>9.2346444444444451</v>
      </c>
      <c r="PC72" s="513">
        <v>9.6860444444444447</v>
      </c>
      <c r="PD72" s="513">
        <v>9.3777111111111111</v>
      </c>
      <c r="PE72" s="513">
        <v>9.8891333333333336</v>
      </c>
      <c r="PF72" s="513">
        <v>9.038955555555555</v>
      </c>
      <c r="PG72" s="513">
        <v>8.7922888888888888</v>
      </c>
      <c r="PH72" s="513">
        <v>8.5900222222222222</v>
      </c>
      <c r="PI72" s="513">
        <v>8.5949555555555559</v>
      </c>
      <c r="PJ72" s="513">
        <v>8.4387333333333334</v>
      </c>
      <c r="PK72" s="513">
        <v>8.4592888888888886</v>
      </c>
      <c r="PL72" s="513">
        <v>8.3762444444444455</v>
      </c>
      <c r="PM72" s="513">
        <v>8.3112888888888889</v>
      </c>
      <c r="PN72" s="513">
        <v>7.6214444444444442</v>
      </c>
      <c r="PO72" s="513">
        <v>7.5252444444444446</v>
      </c>
      <c r="PP72" s="513">
        <v>7.4208222222222222</v>
      </c>
      <c r="PQ72" s="513">
        <v>7.3377777777777773</v>
      </c>
      <c r="PR72" s="513">
        <v>4.7888888888888896</v>
      </c>
      <c r="PS72" s="513">
        <v>4.7888888888888896</v>
      </c>
      <c r="PT72" s="513">
        <v>4.7888888888888896</v>
      </c>
      <c r="PU72" s="513">
        <v>4.7888888888888896</v>
      </c>
      <c r="PV72" s="513">
        <v>4.7888888888888896</v>
      </c>
      <c r="PW72" s="513">
        <v>7.4010888888888893</v>
      </c>
      <c r="PX72" s="513">
        <v>7.5934888888888885</v>
      </c>
      <c r="PY72" s="513">
        <v>7.8533111111111111</v>
      </c>
      <c r="PZ72" s="513">
        <v>8.013644444444445</v>
      </c>
      <c r="QA72" s="513">
        <v>8.448599999999999</v>
      </c>
      <c r="QB72" s="513">
        <v>8.9131555555555551</v>
      </c>
      <c r="QC72" s="513">
        <v>9.5125555555555561</v>
      </c>
      <c r="QD72" s="513">
        <v>10.185955555555555</v>
      </c>
      <c r="QE72" s="513">
        <v>11.019688888888888</v>
      </c>
      <c r="QF72" s="513">
        <v>9.4410222222222231</v>
      </c>
      <c r="QG72" s="513">
        <v>10.642288888888888</v>
      </c>
      <c r="QH72" s="513">
        <v>10.816599999999999</v>
      </c>
      <c r="QI72" s="513">
        <v>11.005711111111111</v>
      </c>
      <c r="QJ72" s="513">
        <v>11.143844444444444</v>
      </c>
      <c r="QK72" s="513">
        <v>11.256488888888889</v>
      </c>
      <c r="QL72" s="513">
        <v>11.365022222222223</v>
      </c>
      <c r="QM72" s="513">
        <v>11.658555555555555</v>
      </c>
      <c r="QN72" s="513">
        <v>11.609222222222222</v>
      </c>
      <c r="QO72" s="513">
        <v>11.508911111111111</v>
      </c>
      <c r="QP72" s="513">
        <v>11.517133333333334</v>
      </c>
      <c r="QQ72" s="513">
        <v>11.473555555555556</v>
      </c>
      <c r="QR72" s="513">
        <v>10.865111111111112</v>
      </c>
      <c r="QS72" s="513">
        <v>11.217022222222223</v>
      </c>
      <c r="QT72" s="513">
        <v>11.126577777777777</v>
      </c>
      <c r="QU72" s="513">
        <v>11.281155555555557</v>
      </c>
      <c r="QV72" s="513">
        <v>11.228533333333335</v>
      </c>
      <c r="QW72" s="513">
        <v>11.429155555555557</v>
      </c>
      <c r="QX72" s="513">
        <v>11.068200000000001</v>
      </c>
      <c r="QY72" s="513">
        <v>10.757400000000001</v>
      </c>
      <c r="QZ72" s="513">
        <v>10.213088888888889</v>
      </c>
      <c r="RA72" s="513">
        <v>9.7337333333333333</v>
      </c>
      <c r="RB72" s="513">
        <v>9.2346444444444451</v>
      </c>
      <c r="RC72" s="513">
        <v>9.6860444444444447</v>
      </c>
      <c r="RD72" s="513">
        <v>9.3777111111111111</v>
      </c>
      <c r="RE72" s="513">
        <v>9.8891333333333336</v>
      </c>
      <c r="RF72" s="513">
        <v>9.038955555555555</v>
      </c>
      <c r="RG72" s="513">
        <v>8.7922888888888888</v>
      </c>
      <c r="RH72" s="513">
        <v>8.5900222222222222</v>
      </c>
      <c r="RI72" s="513">
        <v>8.5949555555555559</v>
      </c>
      <c r="RJ72" s="513">
        <v>8.4387333333333334</v>
      </c>
      <c r="RK72" s="513">
        <v>8.4592888888888886</v>
      </c>
      <c r="RL72" s="513">
        <v>8.3762444444444455</v>
      </c>
      <c r="RM72" s="513">
        <v>8.3112888888888889</v>
      </c>
      <c r="RN72" s="513">
        <v>7.6214444444444442</v>
      </c>
      <c r="RO72" s="513">
        <v>7.5252444444444446</v>
      </c>
      <c r="RP72" s="513">
        <v>7.4208222222222222</v>
      </c>
      <c r="RQ72" s="513">
        <v>7.3377777777777773</v>
      </c>
      <c r="RR72" s="513">
        <v>4.7888888888888896</v>
      </c>
      <c r="RS72" s="513">
        <v>4.7888888888888896</v>
      </c>
      <c r="RT72" s="513">
        <v>4.7888888888888896</v>
      </c>
      <c r="RU72" s="513">
        <v>4.7888888888888896</v>
      </c>
      <c r="RV72" s="513">
        <v>4.7888888888888896</v>
      </c>
      <c r="RW72" s="513">
        <v>7.4010888888888893</v>
      </c>
      <c r="RX72" s="513">
        <v>7.5934888888888885</v>
      </c>
      <c r="RY72" s="513">
        <v>7.8533111111111111</v>
      </c>
      <c r="RZ72" s="513">
        <v>8.013644444444445</v>
      </c>
      <c r="SA72" s="513">
        <v>8.448599999999999</v>
      </c>
      <c r="SB72" s="513">
        <v>8.9131555555555551</v>
      </c>
      <c r="SC72" s="513">
        <v>9.5125555555555561</v>
      </c>
      <c r="SD72" s="513">
        <v>10.185955555555555</v>
      </c>
      <c r="SE72" s="513">
        <v>11.019688888888888</v>
      </c>
      <c r="SF72" s="513">
        <v>9.4410222222222231</v>
      </c>
      <c r="SG72" s="513">
        <v>10.642288888888888</v>
      </c>
      <c r="SH72" s="513">
        <v>10.816599999999999</v>
      </c>
      <c r="SI72" s="514">
        <v>11.005711111111111</v>
      </c>
      <c r="SJ72" s="275">
        <f t="shared" si="41"/>
        <v>11.005711111111111</v>
      </c>
      <c r="SK72" s="262"/>
      <c r="SL72" s="250"/>
      <c r="SM72" s="250"/>
      <c r="SN72" s="250"/>
    </row>
    <row r="73" spans="1:508" outlineLevel="2" x14ac:dyDescent="0.25">
      <c r="A73" s="250"/>
      <c r="B73" s="259"/>
      <c r="C73" s="444">
        <f>INT($C$29)+2</f>
        <v>3</v>
      </c>
      <c r="D73" s="275"/>
      <c r="E73" s="324">
        <f t="shared" ref="E73" si="42">E70+1</f>
        <v>8</v>
      </c>
      <c r="F73" s="330"/>
      <c r="G73" s="275"/>
      <c r="H73" s="280" t="s">
        <v>844</v>
      </c>
      <c r="I73" s="296" t="s">
        <v>705</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2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2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25">
      <c r="A76" s="250"/>
      <c r="B76" s="259"/>
      <c r="C76" s="444">
        <f>INT($C$29)+2</f>
        <v>3</v>
      </c>
      <c r="D76" s="275"/>
      <c r="E76" s="324">
        <f t="shared" ref="E76" si="43">E73+1</f>
        <v>9</v>
      </c>
      <c r="F76" s="330"/>
      <c r="G76" s="275"/>
      <c r="H76" s="280" t="s">
        <v>845</v>
      </c>
      <c r="I76" s="296" t="s">
        <v>705</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2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2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25">
      <c r="A79" s="250"/>
      <c r="B79" s="259"/>
      <c r="C79" s="444">
        <f>INT($C$29)+2</f>
        <v>3</v>
      </c>
      <c r="D79" s="275"/>
      <c r="E79" s="324">
        <f t="shared" ref="E79" si="44">E76+1</f>
        <v>10</v>
      </c>
      <c r="F79" s="330"/>
      <c r="G79" s="275"/>
      <c r="H79" s="280" t="s">
        <v>846</v>
      </c>
      <c r="I79" s="296" t="s">
        <v>705</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2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2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25">
      <c r="A82" s="250"/>
      <c r="B82" s="259"/>
      <c r="C82" s="444">
        <f t="shared" ref="C82" si="45">INT($C$29)+2</f>
        <v>3</v>
      </c>
      <c r="D82" s="275"/>
      <c r="E82" s="324">
        <f t="shared" ref="E82" si="46">E79+1</f>
        <v>11</v>
      </c>
      <c r="F82" s="330"/>
      <c r="G82" s="275"/>
      <c r="H82" s="280" t="s">
        <v>847</v>
      </c>
      <c r="I82" s="296" t="s">
        <v>705</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2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2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25">
      <c r="A85" s="250"/>
      <c r="B85" s="259"/>
      <c r="C85" s="444">
        <f t="shared" ref="C85" si="47">INT($C$29)+2</f>
        <v>3</v>
      </c>
      <c r="D85" s="275"/>
      <c r="E85" s="324">
        <f t="shared" ref="E85" si="48">E82+1</f>
        <v>12</v>
      </c>
      <c r="F85" s="330"/>
      <c r="G85" s="275"/>
      <c r="H85" s="280" t="s">
        <v>848</v>
      </c>
      <c r="I85" s="296" t="s">
        <v>705</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2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2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25">
      <c r="A88" s="250"/>
      <c r="B88" s="259"/>
      <c r="C88" s="444">
        <f>INT($C$29)+2</f>
        <v>3</v>
      </c>
      <c r="D88" s="275"/>
      <c r="E88" s="324">
        <f t="shared" ref="E88" si="49">E85+1</f>
        <v>13</v>
      </c>
      <c r="F88" s="330"/>
      <c r="G88" s="275"/>
      <c r="H88" s="458" t="s">
        <v>849</v>
      </c>
      <c r="I88" s="459" t="s">
        <v>705</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2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2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25">
      <c r="A91" s="250"/>
      <c r="B91" s="259"/>
      <c r="C91" s="444">
        <f>INT($C$29)+2</f>
        <v>3</v>
      </c>
      <c r="D91" s="275"/>
      <c r="E91" s="324">
        <f t="shared" ref="E91" si="51">E88+1</f>
        <v>14</v>
      </c>
      <c r="F91" s="330"/>
      <c r="G91" s="275"/>
      <c r="H91" s="280" t="s">
        <v>850</v>
      </c>
      <c r="I91" s="296" t="s">
        <v>705</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2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2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25">
      <c r="A94" s="250"/>
      <c r="B94" s="259"/>
      <c r="C94" s="444">
        <f>INT($C$29)+2</f>
        <v>3</v>
      </c>
      <c r="D94" s="275"/>
      <c r="E94" s="324">
        <f t="shared" ref="E94" si="52">E91+1</f>
        <v>15</v>
      </c>
      <c r="F94" s="330"/>
      <c r="G94" s="275"/>
      <c r="H94" s="280" t="s">
        <v>851</v>
      </c>
      <c r="I94" s="296" t="s">
        <v>705</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2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2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25">
      <c r="A97" s="250"/>
      <c r="B97" s="259"/>
      <c r="C97" s="444">
        <f>INT($C$29)+2</f>
        <v>3</v>
      </c>
      <c r="D97" s="275"/>
      <c r="E97" s="324">
        <f t="shared" ref="E97" si="53">E94+1</f>
        <v>16</v>
      </c>
      <c r="F97" s="330"/>
      <c r="G97" s="275"/>
      <c r="H97" s="280" t="s">
        <v>852</v>
      </c>
      <c r="I97" s="296" t="s">
        <v>705</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2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2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25">
      <c r="A100" s="250"/>
      <c r="B100" s="259"/>
      <c r="C100" s="444">
        <f t="shared" ref="C100" si="54">INT($C$29)+2</f>
        <v>3</v>
      </c>
      <c r="D100" s="275"/>
      <c r="E100" s="324">
        <f t="shared" ref="E100" si="55">E97+1</f>
        <v>17</v>
      </c>
      <c r="F100" s="330"/>
      <c r="G100" s="275"/>
      <c r="H100" s="280" t="s">
        <v>853</v>
      </c>
      <c r="I100" s="296" t="s">
        <v>705</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2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2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25">
      <c r="A103" s="250"/>
      <c r="B103" s="259"/>
      <c r="C103" s="444">
        <f t="shared" ref="C103" si="56">INT($C$29)+2</f>
        <v>3</v>
      </c>
      <c r="D103" s="275"/>
      <c r="E103" s="324">
        <f t="shared" ref="E103" si="57">E100+1</f>
        <v>18</v>
      </c>
      <c r="F103" s="330"/>
      <c r="G103" s="275"/>
      <c r="H103" s="280" t="s">
        <v>854</v>
      </c>
      <c r="I103" s="296" t="s">
        <v>705</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2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2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25">
      <c r="A106" s="250"/>
      <c r="B106" s="259"/>
      <c r="C106" s="444">
        <f t="shared" ref="C106" si="58">INT($C$29)+2</f>
        <v>3</v>
      </c>
      <c r="D106" s="275"/>
      <c r="E106" s="324">
        <f>E103+1</f>
        <v>19</v>
      </c>
      <c r="F106" s="330"/>
      <c r="G106" s="275"/>
      <c r="H106" s="280" t="s">
        <v>855</v>
      </c>
      <c r="I106" s="296" t="s">
        <v>705</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2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2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25">
      <c r="A109" s="250"/>
      <c r="B109" s="259"/>
      <c r="C109" s="444">
        <f t="shared" ref="C109" si="59">INT($C$29)+2</f>
        <v>3</v>
      </c>
      <c r="D109" s="275"/>
      <c r="E109" s="324">
        <f t="shared" ref="E109" si="60">E106+1</f>
        <v>20</v>
      </c>
      <c r="F109" s="330"/>
      <c r="G109" s="275"/>
      <c r="H109" s="280" t="s">
        <v>856</v>
      </c>
      <c r="I109" s="296" t="s">
        <v>705</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2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2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0999999999999996" customHeight="1" outlineLevel="2" x14ac:dyDescent="0.2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25">
      <c r="A113" s="250"/>
      <c r="B113" s="259"/>
      <c r="C113" s="444">
        <f>INT($C$29)+1</f>
        <v>2</v>
      </c>
      <c r="D113" s="275"/>
      <c r="E113" s="330"/>
      <c r="F113" s="330"/>
      <c r="G113" s="275"/>
      <c r="H113" s="333" t="s">
        <v>930</v>
      </c>
      <c r="I113" s="619" t="s">
        <v>932</v>
      </c>
      <c r="J113" s="618" t="s">
        <v>731</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25">
      <c r="A114" s="250"/>
      <c r="B114" s="259"/>
      <c r="C114" s="444">
        <f>INT($C$29)+1</f>
        <v>2</v>
      </c>
      <c r="D114" s="275"/>
      <c r="E114" s="330"/>
      <c r="F114" s="330"/>
      <c r="G114" s="275"/>
      <c r="H114" s="457" t="s">
        <v>387</v>
      </c>
      <c r="I114" s="457" t="s">
        <v>174</v>
      </c>
      <c r="J114" s="618" t="s">
        <v>786</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0999999999999996" customHeight="1" outlineLevel="3" x14ac:dyDescent="0.2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25">
      <c r="A116" s="250"/>
      <c r="B116" s="259"/>
      <c r="C116" s="444">
        <f>INT($C$29)+2</f>
        <v>3</v>
      </c>
      <c r="D116" s="275"/>
      <c r="E116" s="324">
        <v>0</v>
      </c>
      <c r="F116" s="330"/>
      <c r="G116" s="275"/>
      <c r="H116" s="280" t="s">
        <v>836</v>
      </c>
      <c r="I116" s="296" t="s">
        <v>705</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25">
      <c r="A117" s="250"/>
      <c r="B117" s="259"/>
      <c r="C117" s="444">
        <f>INT($C$29)+2</f>
        <v>3</v>
      </c>
      <c r="D117" s="275"/>
      <c r="E117" s="324">
        <f t="shared" ref="E117:E136" si="142">E116+1</f>
        <v>1</v>
      </c>
      <c r="F117" s="330"/>
      <c r="G117" s="275"/>
      <c r="H117" s="458" t="s">
        <v>839</v>
      </c>
      <c r="I117" s="459" t="s">
        <v>705</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25">
      <c r="A118" s="250"/>
      <c r="B118" s="259"/>
      <c r="C118" s="444">
        <f>INT($C$29)+2</f>
        <v>3</v>
      </c>
      <c r="D118" s="275"/>
      <c r="E118" s="324">
        <f t="shared" si="142"/>
        <v>2</v>
      </c>
      <c r="F118" s="330"/>
      <c r="G118" s="275"/>
      <c r="H118" s="280" t="s">
        <v>840</v>
      </c>
      <c r="I118" s="296" t="s">
        <v>705</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25">
      <c r="A119" s="250"/>
      <c r="B119" s="259"/>
      <c r="C119" s="444">
        <f>INT($C$29)+2</f>
        <v>3</v>
      </c>
      <c r="D119" s="275"/>
      <c r="E119" s="324">
        <f t="shared" si="142"/>
        <v>3</v>
      </c>
      <c r="F119" s="330"/>
      <c r="G119" s="275"/>
      <c r="H119" s="280" t="s">
        <v>841</v>
      </c>
      <c r="I119" s="296" t="s">
        <v>705</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25">
      <c r="A120" s="250"/>
      <c r="B120" s="259"/>
      <c r="C120" s="444">
        <f>INT($C$29)+2</f>
        <v>3</v>
      </c>
      <c r="D120" s="275"/>
      <c r="E120" s="324">
        <f t="shared" si="142"/>
        <v>4</v>
      </c>
      <c r="F120" s="330"/>
      <c r="G120" s="275"/>
      <c r="H120" s="280" t="s">
        <v>838</v>
      </c>
      <c r="I120" s="296" t="s">
        <v>705</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25">
      <c r="A121" s="250"/>
      <c r="B121" s="259"/>
      <c r="C121" s="444">
        <f t="shared" ref="C121" si="143">INT($C$29)+2</f>
        <v>3</v>
      </c>
      <c r="D121" s="275"/>
      <c r="E121" s="324">
        <f t="shared" si="142"/>
        <v>5</v>
      </c>
      <c r="F121" s="330"/>
      <c r="G121" s="275"/>
      <c r="H121" s="280" t="s">
        <v>842</v>
      </c>
      <c r="I121" s="296" t="s">
        <v>705</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25">
      <c r="A122" s="250"/>
      <c r="B122" s="259"/>
      <c r="C122" s="444">
        <f t="shared" ref="C122" si="144">INT($C$29)+2</f>
        <v>3</v>
      </c>
      <c r="D122" s="275"/>
      <c r="E122" s="324">
        <f t="shared" si="142"/>
        <v>6</v>
      </c>
      <c r="F122" s="330"/>
      <c r="G122" s="275"/>
      <c r="H122" s="280" t="s">
        <v>837</v>
      </c>
      <c r="I122" s="296" t="s">
        <v>705</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25">
      <c r="A123" s="250"/>
      <c r="B123" s="259"/>
      <c r="C123" s="444">
        <f>INT($C$29)+2</f>
        <v>3</v>
      </c>
      <c r="D123" s="275"/>
      <c r="E123" s="324">
        <f t="shared" si="142"/>
        <v>7</v>
      </c>
      <c r="F123" s="330"/>
      <c r="G123" s="275"/>
      <c r="H123" s="458" t="s">
        <v>843</v>
      </c>
      <c r="I123" s="459" t="s">
        <v>705</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25">
      <c r="A124" s="250"/>
      <c r="B124" s="259"/>
      <c r="C124" s="444">
        <f>INT($C$29)+2</f>
        <v>3</v>
      </c>
      <c r="D124" s="275"/>
      <c r="E124" s="324">
        <f t="shared" si="142"/>
        <v>8</v>
      </c>
      <c r="F124" s="330"/>
      <c r="G124" s="275"/>
      <c r="H124" s="280" t="s">
        <v>844</v>
      </c>
      <c r="I124" s="296" t="s">
        <v>705</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25">
      <c r="A125" s="250"/>
      <c r="B125" s="259"/>
      <c r="C125" s="444">
        <f>INT($C$29)+2</f>
        <v>3</v>
      </c>
      <c r="D125" s="275"/>
      <c r="E125" s="324">
        <f t="shared" si="142"/>
        <v>9</v>
      </c>
      <c r="F125" s="330"/>
      <c r="G125" s="275"/>
      <c r="H125" s="280" t="s">
        <v>845</v>
      </c>
      <c r="I125" s="296" t="s">
        <v>705</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25">
      <c r="A126" s="250"/>
      <c r="B126" s="259"/>
      <c r="C126" s="444">
        <f>INT($C$29)+2</f>
        <v>3</v>
      </c>
      <c r="D126" s="275"/>
      <c r="E126" s="324">
        <f t="shared" si="142"/>
        <v>10</v>
      </c>
      <c r="F126" s="330"/>
      <c r="G126" s="275"/>
      <c r="H126" s="280" t="s">
        <v>846</v>
      </c>
      <c r="I126" s="296" t="s">
        <v>705</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25">
      <c r="A127" s="250"/>
      <c r="B127" s="259"/>
      <c r="C127" s="444">
        <f t="shared" ref="C127" si="145">INT($C$29)+2</f>
        <v>3</v>
      </c>
      <c r="D127" s="275"/>
      <c r="E127" s="324">
        <f t="shared" si="142"/>
        <v>11</v>
      </c>
      <c r="F127" s="330"/>
      <c r="G127" s="275"/>
      <c r="H127" s="280" t="s">
        <v>847</v>
      </c>
      <c r="I127" s="296" t="s">
        <v>705</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25">
      <c r="A128" s="250"/>
      <c r="B128" s="259"/>
      <c r="C128" s="444">
        <f t="shared" ref="C128" si="146">INT($C$29)+2</f>
        <v>3</v>
      </c>
      <c r="D128" s="275"/>
      <c r="E128" s="324">
        <f t="shared" si="142"/>
        <v>12</v>
      </c>
      <c r="F128" s="330"/>
      <c r="G128" s="275"/>
      <c r="H128" s="280" t="s">
        <v>848</v>
      </c>
      <c r="I128" s="296" t="s">
        <v>705</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25">
      <c r="A129" s="250"/>
      <c r="B129" s="259"/>
      <c r="C129" s="444">
        <f>INT($C$29)+2</f>
        <v>3</v>
      </c>
      <c r="D129" s="275"/>
      <c r="E129" s="324">
        <f t="shared" si="142"/>
        <v>13</v>
      </c>
      <c r="F129" s="330"/>
      <c r="G129" s="275"/>
      <c r="H129" s="458" t="s">
        <v>849</v>
      </c>
      <c r="I129" s="459" t="s">
        <v>705</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25">
      <c r="A130" s="250"/>
      <c r="B130" s="259"/>
      <c r="C130" s="444">
        <f>INT($C$29)+2</f>
        <v>3</v>
      </c>
      <c r="D130" s="275"/>
      <c r="E130" s="324">
        <f t="shared" si="142"/>
        <v>14</v>
      </c>
      <c r="F130" s="330"/>
      <c r="G130" s="275"/>
      <c r="H130" s="280" t="s">
        <v>850</v>
      </c>
      <c r="I130" s="296" t="s">
        <v>705</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25">
      <c r="A131" s="250"/>
      <c r="B131" s="259"/>
      <c r="C131" s="444">
        <f>INT($C$29)+2</f>
        <v>3</v>
      </c>
      <c r="D131" s="275"/>
      <c r="E131" s="324">
        <f t="shared" si="142"/>
        <v>15</v>
      </c>
      <c r="F131" s="330"/>
      <c r="G131" s="275"/>
      <c r="H131" s="280" t="s">
        <v>851</v>
      </c>
      <c r="I131" s="296" t="s">
        <v>705</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25">
      <c r="A132" s="250"/>
      <c r="B132" s="259"/>
      <c r="C132" s="444">
        <f>INT($C$29)+2</f>
        <v>3</v>
      </c>
      <c r="D132" s="275"/>
      <c r="E132" s="324">
        <f t="shared" si="142"/>
        <v>16</v>
      </c>
      <c r="F132" s="330"/>
      <c r="G132" s="275"/>
      <c r="H132" s="280" t="s">
        <v>852</v>
      </c>
      <c r="I132" s="296" t="s">
        <v>705</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25">
      <c r="A133" s="250"/>
      <c r="B133" s="259"/>
      <c r="C133" s="444">
        <f t="shared" ref="C133" si="147">INT($C$29)+2</f>
        <v>3</v>
      </c>
      <c r="D133" s="275"/>
      <c r="E133" s="324">
        <f t="shared" si="142"/>
        <v>17</v>
      </c>
      <c r="F133" s="330"/>
      <c r="G133" s="275"/>
      <c r="H133" s="280" t="s">
        <v>853</v>
      </c>
      <c r="I133" s="296" t="s">
        <v>705</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25">
      <c r="A134" s="250"/>
      <c r="B134" s="259"/>
      <c r="C134" s="444">
        <f t="shared" ref="C134" si="148">INT($C$29)+2</f>
        <v>3</v>
      </c>
      <c r="D134" s="275"/>
      <c r="E134" s="324">
        <f t="shared" si="142"/>
        <v>18</v>
      </c>
      <c r="F134" s="330"/>
      <c r="G134" s="275"/>
      <c r="H134" s="280" t="s">
        <v>854</v>
      </c>
      <c r="I134" s="296" t="s">
        <v>705</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25">
      <c r="A135" s="250"/>
      <c r="B135" s="259"/>
      <c r="C135" s="444">
        <f t="shared" ref="C135" si="149">INT($C$29)+2</f>
        <v>3</v>
      </c>
      <c r="D135" s="275"/>
      <c r="E135" s="324">
        <f t="shared" si="142"/>
        <v>19</v>
      </c>
      <c r="F135" s="330"/>
      <c r="G135" s="275"/>
      <c r="H135" s="280" t="s">
        <v>855</v>
      </c>
      <c r="I135" s="296" t="s">
        <v>705</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25">
      <c r="A136" s="250"/>
      <c r="B136" s="259"/>
      <c r="C136" s="444">
        <f t="shared" ref="C136" si="150">INT($C$29)+2</f>
        <v>3</v>
      </c>
      <c r="D136" s="275"/>
      <c r="E136" s="324">
        <f t="shared" si="142"/>
        <v>20</v>
      </c>
      <c r="F136" s="330"/>
      <c r="G136" s="275"/>
      <c r="H136" s="280" t="s">
        <v>856</v>
      </c>
      <c r="I136" s="296" t="s">
        <v>705</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0999999999999996" customHeight="1" outlineLevel="2" x14ac:dyDescent="0.2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25">
      <c r="A138" s="250"/>
      <c r="B138" s="259"/>
      <c r="C138" s="444">
        <f>INT($C$29)+1</f>
        <v>2</v>
      </c>
      <c r="D138" s="275"/>
      <c r="E138" s="330"/>
      <c r="F138" s="330"/>
      <c r="G138" s="275"/>
      <c r="H138" s="333" t="s">
        <v>707</v>
      </c>
      <c r="I138" s="293"/>
      <c r="J138" s="293" t="s">
        <v>716</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25">
      <c r="A139" s="250"/>
      <c r="B139" s="259"/>
      <c r="C139" s="444">
        <f>INT($C$29)+1</f>
        <v>2</v>
      </c>
      <c r="D139" s="275"/>
      <c r="E139" s="330"/>
      <c r="F139" s="330"/>
      <c r="G139" s="275"/>
      <c r="H139" s="457" t="s">
        <v>566</v>
      </c>
      <c r="I139" s="457" t="s">
        <v>708</v>
      </c>
      <c r="J139" s="265" t="s">
        <v>786</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0999999999999996" customHeight="1" outlineLevel="3" x14ac:dyDescent="0.2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25">
      <c r="A141" s="250"/>
      <c r="B141" s="259"/>
      <c r="C141" s="444">
        <f>INT($C$29)+2</f>
        <v>3</v>
      </c>
      <c r="D141" s="275"/>
      <c r="E141" s="324">
        <v>0</v>
      </c>
      <c r="F141" s="330"/>
      <c r="G141" s="275"/>
      <c r="H141" s="533"/>
      <c r="I141" s="550" t="s">
        <v>880</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25">
      <c r="A142" s="250"/>
      <c r="B142" s="259"/>
      <c r="C142" s="444">
        <f>INT($C$29)+2</f>
        <v>3</v>
      </c>
      <c r="D142" s="275"/>
      <c r="E142" s="324">
        <f>E141+1</f>
        <v>1</v>
      </c>
      <c r="F142" s="330"/>
      <c r="G142" s="275"/>
      <c r="H142" s="534" t="str">
        <f>Sheep!$H$248&amp;" Merino BBB"</f>
        <v>Aut Merino BBB</v>
      </c>
      <c r="I142" s="534" t="s">
        <v>871</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0.80399999999999938</v>
      </c>
      <c r="BI142" s="607">
        <v>1.0069999999999997</v>
      </c>
      <c r="BJ142" s="607">
        <v>1.2680000000000007</v>
      </c>
      <c r="BK142" s="607">
        <v>1.3819999999999997</v>
      </c>
      <c r="BL142" s="607">
        <v>1.4879999999999995</v>
      </c>
      <c r="BM142" s="607">
        <v>1.7220000000000004</v>
      </c>
      <c r="BN142" s="607">
        <v>0.9090000000000007</v>
      </c>
      <c r="BO142" s="607">
        <v>0.97900000000000098</v>
      </c>
      <c r="BP142" s="607">
        <v>0.74199999999999999</v>
      </c>
      <c r="BQ142" s="607">
        <v>0.3539999999999992</v>
      </c>
      <c r="BR142" s="607">
        <v>3.0000000000000249E-2</v>
      </c>
      <c r="BS142" s="607">
        <v>-0.37000000000000011</v>
      </c>
      <c r="BT142" s="607">
        <v>-0.79300000000000015</v>
      </c>
      <c r="BU142" s="607">
        <v>-1.1589999999999998</v>
      </c>
      <c r="BV142" s="607">
        <v>-1.2960000000000003</v>
      </c>
      <c r="BW142" s="607">
        <v>-1.3410000000000002</v>
      </c>
      <c r="BX142" s="607">
        <v>-1.3890000000000002</v>
      </c>
      <c r="BY142" s="607">
        <v>-1.6339999999999995</v>
      </c>
      <c r="BZ142" s="607">
        <v>-2.0250000000000004</v>
      </c>
      <c r="CA142" s="607">
        <v>-2.1669999999999998</v>
      </c>
      <c r="CB142" s="607">
        <v>-2.3279999999999994</v>
      </c>
      <c r="CC142" s="607">
        <v>-2.8070000000000004</v>
      </c>
      <c r="CD142" s="607">
        <v>-3.121999999999999</v>
      </c>
      <c r="CE142" s="607">
        <v>-3.3830000000000009</v>
      </c>
      <c r="CF142" s="607">
        <v>-1.3129999999999997</v>
      </c>
      <c r="CG142" s="607">
        <v>-1.8470000000000004</v>
      </c>
      <c r="CH142" s="607">
        <v>-1.7389999999999999</v>
      </c>
      <c r="CI142" s="607">
        <v>-1.8019999999999996</v>
      </c>
      <c r="CJ142" s="607">
        <v>-1.7530000000000001</v>
      </c>
      <c r="CK142" s="607">
        <v>-1.6640000000000006</v>
      </c>
      <c r="CL142" s="607">
        <v>-1.6079999999999997</v>
      </c>
      <c r="CM142" s="607">
        <v>-1.7830000000000004</v>
      </c>
      <c r="CN142" s="607">
        <v>-1.46</v>
      </c>
      <c r="CO142" s="607">
        <v>-1.2780000000000005</v>
      </c>
      <c r="CP142" s="607">
        <v>-1.2249999999999996</v>
      </c>
      <c r="CQ142" s="607">
        <v>-1.1240000000000006</v>
      </c>
      <c r="CR142" s="607">
        <v>0.31400000000000006</v>
      </c>
      <c r="CS142" s="607">
        <v>-8.6999999999999744E-2</v>
      </c>
      <c r="CT142" s="607">
        <v>2.7000000000001023E-2</v>
      </c>
      <c r="CU142" s="607">
        <v>1.5000000000000568E-2</v>
      </c>
      <c r="CV142" s="607">
        <v>-2.8999999999999915E-2</v>
      </c>
      <c r="CW142" s="607">
        <v>-7.0000000000000284E-2</v>
      </c>
      <c r="CX142" s="607">
        <v>4.1999999999999815E-2</v>
      </c>
      <c r="CY142" s="607">
        <v>-0.29800000000000004</v>
      </c>
      <c r="CZ142" s="607">
        <v>0.28600000000000048</v>
      </c>
      <c r="DA142" s="607">
        <v>0.28599999999999959</v>
      </c>
      <c r="DB142" s="607">
        <v>0.22599999999999998</v>
      </c>
      <c r="DC142" s="607">
        <v>0.93399999999999928</v>
      </c>
      <c r="DD142" s="607">
        <v>0.87000000000000011</v>
      </c>
      <c r="DE142" s="607">
        <v>0.94200000000000017</v>
      </c>
      <c r="DF142" s="607">
        <v>0.77999999999999936</v>
      </c>
      <c r="DG142" s="607">
        <v>0.48399999999999999</v>
      </c>
      <c r="DH142" s="607">
        <v>0.22199999999999953</v>
      </c>
      <c r="DI142" s="607">
        <v>5.600000000000005E-2</v>
      </c>
      <c r="DJ142" s="607">
        <v>-6.0999999999999943E-2</v>
      </c>
      <c r="DK142" s="607">
        <v>-0.1540000000000008</v>
      </c>
      <c r="DL142" s="607">
        <v>-0.30499999999999972</v>
      </c>
      <c r="DM142" s="607">
        <v>-0.46699999999999964</v>
      </c>
      <c r="DN142" s="607">
        <v>-1.1230000000000002</v>
      </c>
      <c r="DO142" s="607">
        <v>-1.1589999999999998</v>
      </c>
      <c r="DP142" s="607">
        <v>-1.3319999999999999</v>
      </c>
      <c r="DQ142" s="607">
        <v>-1.4329999999999998</v>
      </c>
      <c r="DR142" s="607">
        <v>-1.5269999999999997</v>
      </c>
      <c r="DS142" s="607">
        <v>-1.6270000000000002</v>
      </c>
      <c r="DT142" s="607">
        <v>-1.5179999999999998</v>
      </c>
      <c r="DU142" s="607">
        <v>-1.4300000000000002</v>
      </c>
      <c r="DV142" s="607">
        <v>-1.2569999999999997</v>
      </c>
      <c r="DW142" s="607">
        <v>-1.0520000000000005</v>
      </c>
      <c r="DX142" s="607">
        <v>-0.99099999999999966</v>
      </c>
      <c r="DY142" s="607">
        <v>-0.90300000000000047</v>
      </c>
      <c r="DZ142" s="607">
        <v>-0.72499999999999964</v>
      </c>
      <c r="EA142" s="607">
        <v>-0.76499999999999968</v>
      </c>
      <c r="EB142" s="607">
        <v>-0.74299999999999944</v>
      </c>
      <c r="EC142" s="607">
        <v>-1.0300000000000002</v>
      </c>
      <c r="ED142" s="607">
        <v>-0.91000000000000014</v>
      </c>
      <c r="EE142" s="607">
        <v>-1.1979999999999995</v>
      </c>
      <c r="EF142" s="607">
        <v>1.6230000000000002</v>
      </c>
      <c r="EG142" s="607">
        <v>0.37999999999999989</v>
      </c>
      <c r="EH142" s="607">
        <v>-7.099999999999973E-2</v>
      </c>
      <c r="EI142" s="607">
        <v>-6.0000000000002274E-3</v>
      </c>
      <c r="EJ142" s="607">
        <v>-0.12599999999999945</v>
      </c>
      <c r="EK142" s="607">
        <v>-0.15599999999999969</v>
      </c>
      <c r="EL142" s="607">
        <v>-7.3000000000000398E-2</v>
      </c>
      <c r="EM142" s="607">
        <v>-0.49000000000000021</v>
      </c>
      <c r="EN142" s="607">
        <v>-5.8000000000000718E-2</v>
      </c>
      <c r="EO142" s="607">
        <v>-0.32200000000000006</v>
      </c>
      <c r="EP142" s="607">
        <v>-0.55299999999999994</v>
      </c>
      <c r="EQ142" s="607">
        <v>-0.58100000000000041</v>
      </c>
      <c r="ER142" s="607">
        <v>0.74800000000000022</v>
      </c>
      <c r="ES142" s="607">
        <v>0.20399999999999885</v>
      </c>
      <c r="ET142" s="607">
        <v>-9.6999999999999531E-2</v>
      </c>
      <c r="EU142" s="607">
        <v>-0.24799999999999933</v>
      </c>
      <c r="EV142" s="607">
        <v>-0.40199999999999925</v>
      </c>
      <c r="EW142" s="607">
        <v>-0.82200000000000095</v>
      </c>
      <c r="EX142" s="607">
        <v>-0.99699999999999989</v>
      </c>
      <c r="EY142" s="607">
        <v>-0.9870000000000001</v>
      </c>
      <c r="EZ142" s="607">
        <v>-1.0999999999999996</v>
      </c>
      <c r="FA142" s="607">
        <v>-0.75900000000000034</v>
      </c>
      <c r="FB142" s="607">
        <v>-1.0559999999999992</v>
      </c>
      <c r="FC142" s="607">
        <v>-0.84200000000000053</v>
      </c>
      <c r="FD142" s="607">
        <v>-0.69600000000000062</v>
      </c>
      <c r="FE142" s="607">
        <v>-0.15200000000000014</v>
      </c>
      <c r="FF142" s="607">
        <v>-0.29800000000000004</v>
      </c>
      <c r="FG142" s="607">
        <v>7.6999999999999957E-2</v>
      </c>
      <c r="FH142" s="607">
        <v>-4.4999999999999929E-2</v>
      </c>
      <c r="FI142" s="607">
        <v>-3.0000000000001137E-3</v>
      </c>
      <c r="FJ142" s="607">
        <v>7.6999999999999957E-2</v>
      </c>
      <c r="FK142" s="607">
        <v>0.20999999999999996</v>
      </c>
      <c r="FL142" s="607">
        <v>0.3199999999999994</v>
      </c>
      <c r="FM142" s="607">
        <v>0.43799999999999972</v>
      </c>
      <c r="FN142" s="607">
        <v>0.5569999999999995</v>
      </c>
      <c r="FO142" s="607">
        <v>0.49699999999999989</v>
      </c>
      <c r="FP142" s="607">
        <v>0.22299999999999986</v>
      </c>
      <c r="FQ142" s="607">
        <v>-1.1000000000000121E-2</v>
      </c>
      <c r="FR142" s="607">
        <v>-0.23599999999999977</v>
      </c>
      <c r="FS142" s="607">
        <v>-0.45000000000000018</v>
      </c>
      <c r="FT142" s="607">
        <v>-0.63200000000000012</v>
      </c>
      <c r="FU142" s="607">
        <v>-0.79099999999999993</v>
      </c>
      <c r="FV142" s="607">
        <v>-0.83999999999999986</v>
      </c>
      <c r="FW142" s="607">
        <v>-0.9830000000000001</v>
      </c>
      <c r="FX142" s="607">
        <v>-0.94599999999999973</v>
      </c>
      <c r="FY142" s="607">
        <v>-1.0090000000000003</v>
      </c>
      <c r="FZ142" s="607">
        <v>-1.202</v>
      </c>
      <c r="GA142" s="607">
        <v>-1.2999999999999998</v>
      </c>
      <c r="GB142" s="607">
        <v>-1.5070000000000006</v>
      </c>
      <c r="GC142" s="607">
        <v>-1.9779999999999998</v>
      </c>
      <c r="GD142" s="607">
        <v>-2.09</v>
      </c>
      <c r="GE142" s="607">
        <v>-2.3179999999999996</v>
      </c>
      <c r="GF142" s="607">
        <v>0.47100000000000009</v>
      </c>
      <c r="GG142" s="607">
        <v>-0.75999999999999979</v>
      </c>
      <c r="GH142" s="607">
        <v>-0.92700000000000049</v>
      </c>
      <c r="GI142" s="607">
        <v>-0.95300000000000029</v>
      </c>
      <c r="GJ142" s="607">
        <v>-1.0670000000000002</v>
      </c>
      <c r="GK142" s="607">
        <v>-1.0549999999999997</v>
      </c>
      <c r="GL142" s="607">
        <v>-1.0019999999999998</v>
      </c>
      <c r="GM142" s="607">
        <v>-1.1909999999999998</v>
      </c>
      <c r="GN142" s="607">
        <v>-0.9139999999999997</v>
      </c>
      <c r="GO142" s="607">
        <v>-1.0409999999999995</v>
      </c>
      <c r="GP142" s="607">
        <v>-1.0140000000000002</v>
      </c>
      <c r="GQ142" s="607">
        <v>-0.74400000000000066</v>
      </c>
      <c r="GR142" s="607">
        <v>0.49999999999999911</v>
      </c>
      <c r="GS142" s="607">
        <v>5.4999999999999716E-2</v>
      </c>
      <c r="GT142" s="607">
        <v>-0.14199999999999946</v>
      </c>
      <c r="GU142" s="607">
        <v>-0.2370000000000001</v>
      </c>
      <c r="GV142" s="607">
        <v>-0.48300000000000054</v>
      </c>
      <c r="GW142" s="607">
        <v>-0.82099999999999973</v>
      </c>
      <c r="GX142" s="607">
        <v>-1.0960000000000001</v>
      </c>
      <c r="GY142" s="607">
        <v>-1.2029999999999994</v>
      </c>
      <c r="GZ142" s="607">
        <v>-1.4589999999999996</v>
      </c>
      <c r="HA142" s="607">
        <v>-1.1579999999999995</v>
      </c>
      <c r="HB142" s="607">
        <v>-1.1720000000000006</v>
      </c>
      <c r="HC142" s="607">
        <v>-2.0279999999999996</v>
      </c>
      <c r="HD142" s="607">
        <v>-1.7210000000000001</v>
      </c>
      <c r="HE142" s="607">
        <v>-1.1560000000000006</v>
      </c>
      <c r="HF142" s="607">
        <v>-1.0419999999999998</v>
      </c>
      <c r="HG142" s="607">
        <v>-0.54300000000000015</v>
      </c>
      <c r="HH142" s="607">
        <v>-0.25800000000000001</v>
      </c>
      <c r="HI142" s="607">
        <v>-0.18400000000000016</v>
      </c>
      <c r="HJ142" s="607">
        <v>-0.11299999999999955</v>
      </c>
      <c r="HK142" s="607">
        <v>4.5999999999999375E-2</v>
      </c>
      <c r="HL142" s="607">
        <v>0.14900000000000002</v>
      </c>
      <c r="HM142" s="607">
        <v>0.26699999999999946</v>
      </c>
      <c r="HN142" s="607">
        <v>0.96199999999999974</v>
      </c>
      <c r="HO142" s="607">
        <v>0.91500000000000004</v>
      </c>
      <c r="HP142" s="607">
        <v>0.64299999999999979</v>
      </c>
      <c r="HQ142" s="607">
        <v>0.37800000000000011</v>
      </c>
      <c r="HR142" s="607">
        <v>0.11799999999999944</v>
      </c>
      <c r="HS142" s="607">
        <v>-0.13700000000000045</v>
      </c>
      <c r="HT142" s="607">
        <v>-0.37300000000000022</v>
      </c>
      <c r="HU142" s="607">
        <v>-0.46700000000000053</v>
      </c>
      <c r="HV142" s="607">
        <v>-0.64599999999999991</v>
      </c>
      <c r="HW142" s="607">
        <v>-0.68799999999999972</v>
      </c>
      <c r="HX142" s="607">
        <v>-0.97499999999999964</v>
      </c>
      <c r="HY142" s="607">
        <v>-1.0369999999999999</v>
      </c>
      <c r="HZ142" s="607">
        <v>-1.1630000000000003</v>
      </c>
      <c r="IA142" s="607">
        <v>-1.282</v>
      </c>
      <c r="IB142" s="607">
        <v>-1.4899999999999993</v>
      </c>
      <c r="IC142" s="607">
        <v>-1.7560000000000002</v>
      </c>
      <c r="ID142" s="607">
        <v>-1.9290000000000003</v>
      </c>
      <c r="IE142" s="607">
        <v>-2.1630000000000011</v>
      </c>
      <c r="IF142" s="607">
        <v>0.59500000000000064</v>
      </c>
      <c r="IG142" s="607">
        <v>-0.45300000000000029</v>
      </c>
      <c r="IH142" s="607">
        <v>-0.79399999999999959</v>
      </c>
      <c r="II142" s="607">
        <v>-0.92700000000000049</v>
      </c>
      <c r="IJ142" s="607">
        <v>-0.91199999999999992</v>
      </c>
      <c r="IK142" s="607">
        <v>-0.91599999999999948</v>
      </c>
      <c r="IL142" s="607">
        <v>-0.82500000000000018</v>
      </c>
      <c r="IM142" s="607">
        <v>-1.2949999999999999</v>
      </c>
      <c r="IN142" s="607">
        <v>-1.0720000000000001</v>
      </c>
      <c r="IO142" s="607">
        <v>-1.0960000000000001</v>
      </c>
      <c r="IP142" s="607">
        <v>-0.92499999999999982</v>
      </c>
      <c r="IQ142" s="607">
        <v>-0.88999999999999968</v>
      </c>
      <c r="IR142" s="607">
        <v>0.50999999999999979</v>
      </c>
      <c r="IS142" s="607">
        <v>-1.1000000000001009E-2</v>
      </c>
      <c r="IT142" s="607">
        <v>-0.26900000000000013</v>
      </c>
      <c r="IU142" s="607">
        <v>-0.24200000000000088</v>
      </c>
      <c r="IV142" s="607">
        <v>-0.49699999999999989</v>
      </c>
      <c r="IW142" s="607">
        <v>-0.97299999999999898</v>
      </c>
      <c r="IX142" s="607">
        <v>-0.95999999999999908</v>
      </c>
      <c r="IY142" s="607">
        <v>-0.97699999999999854</v>
      </c>
      <c r="IZ142" s="607">
        <v>-1.3159999999999998</v>
      </c>
      <c r="JA142" s="607">
        <v>-1.125</v>
      </c>
      <c r="JB142" s="607">
        <v>-1.3309999999999995</v>
      </c>
      <c r="JC142" s="607">
        <v>-2.3129999999999988</v>
      </c>
      <c r="JD142" s="607">
        <v>-2.0209999999999999</v>
      </c>
      <c r="JE142" s="607">
        <v>-1.386000000000001</v>
      </c>
      <c r="JF142" s="607">
        <v>-1.4270000000000005</v>
      </c>
      <c r="JG142" s="607">
        <v>-0.96699999999999964</v>
      </c>
      <c r="JH142" s="607">
        <v>-0.58599999999999941</v>
      </c>
      <c r="JI142" s="607">
        <v>-0.36300000000000043</v>
      </c>
      <c r="JJ142" s="607">
        <v>-0.22399999999999931</v>
      </c>
      <c r="JK142" s="607">
        <v>-2.0000000000006679E-3</v>
      </c>
      <c r="JL142" s="607">
        <v>0.1819999999999995</v>
      </c>
      <c r="JM142" s="607">
        <v>0.24699999999999989</v>
      </c>
      <c r="JN142" s="607">
        <v>1.2210000000000001</v>
      </c>
      <c r="JO142" s="607">
        <v>1.2290000000000001</v>
      </c>
      <c r="JP142" s="607">
        <v>0.89700000000000024</v>
      </c>
      <c r="JQ142" s="607">
        <v>0.5909999999999993</v>
      </c>
      <c r="JR142" s="607">
        <v>0.25999999999999979</v>
      </c>
      <c r="JS142" s="607">
        <v>-4.8999999999999488E-2</v>
      </c>
      <c r="JT142" s="607">
        <v>-0.27400000000000002</v>
      </c>
      <c r="JU142" s="607">
        <v>-0.46700000000000053</v>
      </c>
      <c r="JV142" s="607">
        <v>-0.64799999999999969</v>
      </c>
      <c r="JW142" s="607">
        <v>-0.77200000000000024</v>
      </c>
      <c r="JX142" s="607">
        <v>-0.90299999999999958</v>
      </c>
      <c r="JY142" s="607">
        <v>-1.1310000000000002</v>
      </c>
      <c r="JZ142" s="607">
        <v>-1.5070000000000001</v>
      </c>
      <c r="KA142" s="607">
        <v>-1.6399999999999997</v>
      </c>
      <c r="KB142" s="607">
        <v>-1.9279999999999999</v>
      </c>
      <c r="KC142" s="607">
        <v>-2.4130000000000003</v>
      </c>
      <c r="KD142" s="607">
        <v>-2.8</v>
      </c>
      <c r="KE142" s="607">
        <v>-3.1340000000000003</v>
      </c>
      <c r="KF142" s="607">
        <v>-1.3170000000000002</v>
      </c>
      <c r="KG142" s="607">
        <v>-2.4780000000000006</v>
      </c>
      <c r="KH142" s="607">
        <v>-2.6390000000000002</v>
      </c>
      <c r="KI142" s="607">
        <v>-2.8610000000000007</v>
      </c>
      <c r="KJ142" s="607">
        <v>-3.0089999999999995</v>
      </c>
      <c r="KK142" s="607">
        <v>-3.0020000000000007</v>
      </c>
      <c r="KL142" s="607">
        <v>-2.8769999999999998</v>
      </c>
      <c r="KM142" s="607">
        <v>-2.9669999999999996</v>
      </c>
      <c r="KN142" s="607">
        <v>-2.6609999999999996</v>
      </c>
      <c r="KO142" s="607">
        <v>-2.5269999999999992</v>
      </c>
      <c r="KP142" s="607">
        <v>-2.1079999999999997</v>
      </c>
      <c r="KQ142" s="607">
        <v>-1.8830000000000009</v>
      </c>
      <c r="KR142" s="607">
        <v>-0.56500000000000039</v>
      </c>
      <c r="KS142" s="607">
        <v>-0.82499999999999929</v>
      </c>
      <c r="KT142" s="607">
        <v>-0.73399999999999999</v>
      </c>
      <c r="KU142" s="607">
        <v>-0.62399999999999878</v>
      </c>
      <c r="KV142" s="607">
        <v>-0.75999999999999979</v>
      </c>
      <c r="KW142" s="607">
        <v>-1.0360000000000014</v>
      </c>
      <c r="KX142" s="607">
        <v>-1.0359999999999996</v>
      </c>
      <c r="KY142" s="607">
        <v>-1.0890000000000004</v>
      </c>
      <c r="KZ142" s="607">
        <v>-1.1649999999999991</v>
      </c>
      <c r="LA142" s="607">
        <v>-0.99600000000000044</v>
      </c>
      <c r="LB142" s="607">
        <v>-1.2699999999999996</v>
      </c>
      <c r="LC142" s="607">
        <v>-1.1280000000000001</v>
      </c>
      <c r="LD142" s="607">
        <v>-0.96400000000000041</v>
      </c>
      <c r="LE142" s="607">
        <v>-0.56899999999999995</v>
      </c>
      <c r="LF142" s="607">
        <v>-0.36599999999999966</v>
      </c>
      <c r="LG142" s="607">
        <v>-0.34999999999999964</v>
      </c>
      <c r="LH142" s="607">
        <v>2.8999999999999915E-2</v>
      </c>
      <c r="LI142" s="607">
        <v>0.25700000000000056</v>
      </c>
      <c r="LJ142" s="607">
        <v>0.36699999999999999</v>
      </c>
      <c r="LK142" s="607">
        <v>0.42499999999999982</v>
      </c>
      <c r="LL142" s="607">
        <v>0.5860000000000003</v>
      </c>
      <c r="LM142" s="607">
        <v>0.75600000000000023</v>
      </c>
      <c r="LN142" s="607">
        <v>0.99600000000000044</v>
      </c>
      <c r="LO142" s="607">
        <v>0.98599999999999977</v>
      </c>
      <c r="LP142" s="607">
        <v>0.82800000000000029</v>
      </c>
      <c r="LQ142" s="607">
        <v>0.60999999999999943</v>
      </c>
      <c r="LR142" s="607">
        <v>0.3879999999999999</v>
      </c>
      <c r="LS142" s="607">
        <v>0.19099999999999984</v>
      </c>
      <c r="LT142" s="607">
        <v>5.7000000000000384E-2</v>
      </c>
      <c r="LU142" s="607">
        <v>-0.15399999999999991</v>
      </c>
      <c r="LV142" s="607">
        <v>-0.18100000000000005</v>
      </c>
      <c r="LW142" s="607">
        <v>-0.27500000000000036</v>
      </c>
      <c r="LX142" s="607">
        <v>-0.37099999999999955</v>
      </c>
      <c r="LY142" s="607">
        <v>-0.5</v>
      </c>
      <c r="LZ142" s="607">
        <v>-0.77499999999999947</v>
      </c>
      <c r="MA142" s="607">
        <v>-0.97799999999999976</v>
      </c>
      <c r="MB142" s="607">
        <v>-1.1610000000000005</v>
      </c>
      <c r="MC142" s="607">
        <v>-1.6480000000000006</v>
      </c>
      <c r="MD142" s="607">
        <v>-2.4359999999999999</v>
      </c>
      <c r="ME142" s="607">
        <v>-2.995000000000001</v>
      </c>
      <c r="MF142" s="607">
        <v>-1.7999999999999998</v>
      </c>
      <c r="MG142" s="607">
        <v>-3.3010000000000002</v>
      </c>
      <c r="MH142" s="607">
        <v>-3.738999999999999</v>
      </c>
      <c r="MI142" s="607">
        <v>-4.1300000000000008</v>
      </c>
      <c r="MJ142" s="607">
        <v>-4.4009999999999989</v>
      </c>
      <c r="MK142" s="607">
        <v>-4.5489999999999995</v>
      </c>
      <c r="ML142" s="607">
        <v>-4.5299999999999994</v>
      </c>
      <c r="MM142" s="607">
        <v>-4.6270000000000007</v>
      </c>
      <c r="MN142" s="607">
        <v>-4.3470000000000004</v>
      </c>
      <c r="MO142" s="607">
        <v>-3.8239999999999998</v>
      </c>
      <c r="MP142" s="607">
        <v>-3.3410000000000002</v>
      </c>
      <c r="MQ142" s="607">
        <v>-2.7779999999999996</v>
      </c>
      <c r="MR142" s="607">
        <v>-1.4690000000000003</v>
      </c>
      <c r="MS142" s="607">
        <v>-1.3630000000000004</v>
      </c>
      <c r="MT142" s="607">
        <v>-1.0499999999999989</v>
      </c>
      <c r="MU142" s="607">
        <v>-0.82200000000000095</v>
      </c>
      <c r="MV142" s="607">
        <v>-1.0510000000000002</v>
      </c>
      <c r="MW142" s="607">
        <v>-1.3260000000000005</v>
      </c>
      <c r="MX142" s="607">
        <v>-1.1359999999999992</v>
      </c>
      <c r="MY142" s="607">
        <v>-1</v>
      </c>
      <c r="MZ142" s="607">
        <v>-0.83999999999999986</v>
      </c>
      <c r="NA142" s="607">
        <v>-0.61000000000000032</v>
      </c>
      <c r="NB142" s="607">
        <v>-0.45300000000000029</v>
      </c>
      <c r="NC142" s="607">
        <v>-6.6999999999999282E-2</v>
      </c>
      <c r="ND142" s="607">
        <v>-8.0000000000000071E-3</v>
      </c>
      <c r="NE142" s="607">
        <v>-6.2000000000000277E-2</v>
      </c>
      <c r="NF142" s="607">
        <v>-4.3000000000000149E-2</v>
      </c>
      <c r="NG142" s="607">
        <v>-0.125</v>
      </c>
      <c r="NH142" s="607">
        <v>0.35200000000000031</v>
      </c>
      <c r="NI142" s="607">
        <v>0.3019999999999996</v>
      </c>
      <c r="NJ142" s="607">
        <v>0.28500000000000014</v>
      </c>
      <c r="NK142" s="607">
        <v>0.31599999999999984</v>
      </c>
      <c r="NL142" s="607">
        <v>0.34199999999999964</v>
      </c>
      <c r="NM142" s="607">
        <v>0.37199999999999989</v>
      </c>
      <c r="NN142" s="607">
        <v>0.36699999999999999</v>
      </c>
      <c r="NO142" s="607">
        <v>0.38499999999999979</v>
      </c>
      <c r="NP142" s="607">
        <v>0.24900000000000055</v>
      </c>
      <c r="NQ142" s="607">
        <v>8.3999999999999631E-2</v>
      </c>
      <c r="NR142" s="607">
        <v>0</v>
      </c>
      <c r="NS142" s="607">
        <v>0</v>
      </c>
      <c r="NT142" s="607">
        <v>0</v>
      </c>
      <c r="NU142" s="607">
        <v>0</v>
      </c>
      <c r="NV142" s="607">
        <v>0</v>
      </c>
      <c r="NW142" s="607">
        <v>-0.27500000000000036</v>
      </c>
      <c r="NX142" s="607">
        <v>-0.37099999999999955</v>
      </c>
      <c r="NY142" s="607">
        <v>-0.5</v>
      </c>
      <c r="NZ142" s="607">
        <v>-0.77499999999999947</v>
      </c>
      <c r="OA142" s="607">
        <v>-0.97799999999999976</v>
      </c>
      <c r="OB142" s="607">
        <v>-1.1610000000000005</v>
      </c>
      <c r="OC142" s="607">
        <v>-1.6480000000000006</v>
      </c>
      <c r="OD142" s="607">
        <v>-2.4359999999999999</v>
      </c>
      <c r="OE142" s="607">
        <v>-2.995000000000001</v>
      </c>
      <c r="OF142" s="607">
        <v>-1.7999999999999998</v>
      </c>
      <c r="OG142" s="607">
        <v>-3.3010000000000002</v>
      </c>
      <c r="OH142" s="607">
        <v>-3.738999999999999</v>
      </c>
      <c r="OI142" s="607">
        <v>-4.1300000000000008</v>
      </c>
      <c r="OJ142" s="607">
        <v>-4.4009999999999989</v>
      </c>
      <c r="OK142" s="607">
        <v>-4.5489999999999995</v>
      </c>
      <c r="OL142" s="607">
        <v>-4.5299999999999994</v>
      </c>
      <c r="OM142" s="607">
        <v>-4.6270000000000007</v>
      </c>
      <c r="ON142" s="607">
        <v>-4.3470000000000004</v>
      </c>
      <c r="OO142" s="607">
        <v>-3.8239999999999998</v>
      </c>
      <c r="OP142" s="607">
        <v>-3.3410000000000002</v>
      </c>
      <c r="OQ142" s="607">
        <v>-2.7779999999999996</v>
      </c>
      <c r="OR142" s="607">
        <v>-1.4690000000000003</v>
      </c>
      <c r="OS142" s="607">
        <v>-1.3630000000000004</v>
      </c>
      <c r="OT142" s="607">
        <v>-1.0499999999999989</v>
      </c>
      <c r="OU142" s="607">
        <v>-0.82200000000000095</v>
      </c>
      <c r="OV142" s="607">
        <v>-1.0510000000000002</v>
      </c>
      <c r="OW142" s="607">
        <v>-1.3260000000000005</v>
      </c>
      <c r="OX142" s="607">
        <v>-1.1359999999999992</v>
      </c>
      <c r="OY142" s="607">
        <v>-1</v>
      </c>
      <c r="OZ142" s="607">
        <v>-0.83999999999999986</v>
      </c>
      <c r="PA142" s="607">
        <v>-0.61000000000000032</v>
      </c>
      <c r="PB142" s="607">
        <v>-0.45300000000000029</v>
      </c>
      <c r="PC142" s="607">
        <v>-6.6999999999999282E-2</v>
      </c>
      <c r="PD142" s="607">
        <v>-8.0000000000000071E-3</v>
      </c>
      <c r="PE142" s="607">
        <v>-6.2000000000000277E-2</v>
      </c>
      <c r="PF142" s="607">
        <v>-4.3000000000000149E-2</v>
      </c>
      <c r="PG142" s="607">
        <v>-0.125</v>
      </c>
      <c r="PH142" s="607">
        <v>0.35200000000000031</v>
      </c>
      <c r="PI142" s="607">
        <v>0.3019999999999996</v>
      </c>
      <c r="PJ142" s="607">
        <v>0.28500000000000014</v>
      </c>
      <c r="PK142" s="607">
        <v>0.31599999999999984</v>
      </c>
      <c r="PL142" s="607">
        <v>0.34199999999999964</v>
      </c>
      <c r="PM142" s="607">
        <v>0.37199999999999989</v>
      </c>
      <c r="PN142" s="607">
        <v>0.36699999999999999</v>
      </c>
      <c r="PO142" s="607">
        <v>0.38499999999999979</v>
      </c>
      <c r="PP142" s="607">
        <v>0.24900000000000055</v>
      </c>
      <c r="PQ142" s="607">
        <v>8.3999999999999631E-2</v>
      </c>
      <c r="PR142" s="607">
        <v>0</v>
      </c>
      <c r="PS142" s="607">
        <v>0</v>
      </c>
      <c r="PT142" s="607">
        <v>0</v>
      </c>
      <c r="PU142" s="607">
        <v>0</v>
      </c>
      <c r="PV142" s="607">
        <v>0</v>
      </c>
      <c r="PW142" s="607">
        <v>-0.27500000000000036</v>
      </c>
      <c r="PX142" s="607">
        <v>-0.37099999999999955</v>
      </c>
      <c r="PY142" s="607">
        <v>-0.5</v>
      </c>
      <c r="PZ142" s="607">
        <v>-0.77499999999999947</v>
      </c>
      <c r="QA142" s="607">
        <v>-0.97799999999999976</v>
      </c>
      <c r="QB142" s="607">
        <v>-1.1610000000000005</v>
      </c>
      <c r="QC142" s="607">
        <v>-1.6480000000000006</v>
      </c>
      <c r="QD142" s="607">
        <v>-2.4359999999999999</v>
      </c>
      <c r="QE142" s="607">
        <v>-2.995000000000001</v>
      </c>
      <c r="QF142" s="607">
        <v>-1.7999999999999998</v>
      </c>
      <c r="QG142" s="607">
        <v>-3.3010000000000002</v>
      </c>
      <c r="QH142" s="607">
        <v>-3.738999999999999</v>
      </c>
      <c r="QI142" s="607">
        <v>-4.1300000000000008</v>
      </c>
      <c r="QJ142" s="607">
        <v>-4.4009999999999989</v>
      </c>
      <c r="QK142" s="607">
        <v>-4.5489999999999995</v>
      </c>
      <c r="QL142" s="607">
        <v>-4.5299999999999994</v>
      </c>
      <c r="QM142" s="607">
        <v>-4.6270000000000007</v>
      </c>
      <c r="QN142" s="607">
        <v>-4.3470000000000004</v>
      </c>
      <c r="QO142" s="607">
        <v>-3.8239999999999998</v>
      </c>
      <c r="QP142" s="607">
        <v>-3.3410000000000002</v>
      </c>
      <c r="QQ142" s="607">
        <v>-2.7779999999999996</v>
      </c>
      <c r="QR142" s="607">
        <v>-1.4690000000000003</v>
      </c>
      <c r="QS142" s="607">
        <v>-1.3630000000000004</v>
      </c>
      <c r="QT142" s="607">
        <v>-1.0499999999999989</v>
      </c>
      <c r="QU142" s="607">
        <v>-0.82200000000000095</v>
      </c>
      <c r="QV142" s="607">
        <v>-1.0510000000000002</v>
      </c>
      <c r="QW142" s="607">
        <v>-1.3260000000000005</v>
      </c>
      <c r="QX142" s="607">
        <v>-1.1359999999999992</v>
      </c>
      <c r="QY142" s="607">
        <v>-1</v>
      </c>
      <c r="QZ142" s="607">
        <v>-0.83999999999999986</v>
      </c>
      <c r="RA142" s="607">
        <v>-0.61000000000000032</v>
      </c>
      <c r="RB142" s="607">
        <v>-0.45300000000000029</v>
      </c>
      <c r="RC142" s="607">
        <v>-6.6999999999999282E-2</v>
      </c>
      <c r="RD142" s="607">
        <v>-8.0000000000000071E-3</v>
      </c>
      <c r="RE142" s="607">
        <v>-6.2000000000000277E-2</v>
      </c>
      <c r="RF142" s="607">
        <v>-4.3000000000000149E-2</v>
      </c>
      <c r="RG142" s="607">
        <v>-0.125</v>
      </c>
      <c r="RH142" s="607">
        <v>0.35200000000000031</v>
      </c>
      <c r="RI142" s="607">
        <v>0.3019999999999996</v>
      </c>
      <c r="RJ142" s="607">
        <v>0.28500000000000014</v>
      </c>
      <c r="RK142" s="607">
        <v>0.31599999999999984</v>
      </c>
      <c r="RL142" s="607">
        <v>0.34199999999999964</v>
      </c>
      <c r="RM142" s="607">
        <v>0.37199999999999989</v>
      </c>
      <c r="RN142" s="607">
        <v>0.36699999999999999</v>
      </c>
      <c r="RO142" s="607">
        <v>0.38499999999999979</v>
      </c>
      <c r="RP142" s="607">
        <v>0.24900000000000055</v>
      </c>
      <c r="RQ142" s="607">
        <v>8.3999999999999631E-2</v>
      </c>
      <c r="RR142" s="607">
        <v>0</v>
      </c>
      <c r="RS142" s="607">
        <v>0</v>
      </c>
      <c r="RT142" s="607">
        <v>0</v>
      </c>
      <c r="RU142" s="607">
        <v>0</v>
      </c>
      <c r="RV142" s="607">
        <v>0</v>
      </c>
      <c r="RW142" s="607">
        <v>-0.27500000000000036</v>
      </c>
      <c r="RX142" s="607">
        <v>-0.37099999999999955</v>
      </c>
      <c r="RY142" s="607">
        <v>-0.5</v>
      </c>
      <c r="RZ142" s="607">
        <v>-0.77499999999999947</v>
      </c>
      <c r="SA142" s="607">
        <v>-0.97799999999999976</v>
      </c>
      <c r="SB142" s="607">
        <v>-1.1610000000000005</v>
      </c>
      <c r="SC142" s="607">
        <v>-1.6480000000000006</v>
      </c>
      <c r="SD142" s="607">
        <v>-2.4359999999999999</v>
      </c>
      <c r="SE142" s="607">
        <v>-2.995000000000001</v>
      </c>
      <c r="SF142" s="607">
        <v>-1.7999999999999998</v>
      </c>
      <c r="SG142" s="607">
        <v>-3.3010000000000002</v>
      </c>
      <c r="SH142" s="607">
        <v>-3.738999999999999</v>
      </c>
      <c r="SI142" s="607">
        <v>-4.1300000000000008</v>
      </c>
      <c r="SJ142" s="275">
        <f t="shared" si="151"/>
        <v>-4.1300000000000008</v>
      </c>
      <c r="SK142" s="262"/>
      <c r="SL142" s="250"/>
      <c r="SM142" s="250"/>
      <c r="SN142" s="250"/>
    </row>
    <row r="143" spans="1:508" outlineLevel="3" x14ac:dyDescent="0.25">
      <c r="A143" s="250"/>
      <c r="B143" s="259"/>
      <c r="C143" s="444">
        <f>INT($C$29)+3</f>
        <v>4</v>
      </c>
      <c r="D143" s="275"/>
      <c r="E143" s="324">
        <f t="shared" ref="E143:E206" si="152">E142+1</f>
        <v>2</v>
      </c>
      <c r="F143" s="330"/>
      <c r="G143" s="275"/>
      <c r="H143" s="536"/>
      <c r="I143" s="551" t="s">
        <v>872</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0</v>
      </c>
      <c r="AQ143" s="608">
        <v>0</v>
      </c>
      <c r="AR143" s="608">
        <v>0</v>
      </c>
      <c r="AS143" s="608">
        <v>0</v>
      </c>
      <c r="AT143" s="608">
        <v>0</v>
      </c>
      <c r="AU143" s="608">
        <v>0</v>
      </c>
      <c r="AV143" s="608">
        <v>0</v>
      </c>
      <c r="AW143" s="608">
        <v>0</v>
      </c>
      <c r="AX143" s="608">
        <v>0</v>
      </c>
      <c r="AY143" s="608">
        <v>0</v>
      </c>
      <c r="AZ143" s="608">
        <v>0</v>
      </c>
      <c r="BA143" s="608">
        <v>0</v>
      </c>
      <c r="BB143" s="608">
        <v>0</v>
      </c>
      <c r="BC143" s="608">
        <v>0</v>
      </c>
      <c r="BD143" s="608">
        <v>0</v>
      </c>
      <c r="BE143" s="608">
        <v>0</v>
      </c>
      <c r="BF143" s="608">
        <v>0</v>
      </c>
      <c r="BG143" s="608">
        <v>0</v>
      </c>
      <c r="BH143" s="608">
        <v>0.83499999999999996</v>
      </c>
      <c r="BI143" s="608">
        <v>1.9150000000000009</v>
      </c>
      <c r="BJ143" s="608">
        <v>1.7569999999999997</v>
      </c>
      <c r="BK143" s="608">
        <v>1.4960000000000004</v>
      </c>
      <c r="BL143" s="608">
        <v>1.1750000000000007</v>
      </c>
      <c r="BM143" s="608">
        <v>0.22699999999999942</v>
      </c>
      <c r="BN143" s="608">
        <v>0.17500000000000071</v>
      </c>
      <c r="BO143" s="608">
        <v>0.11899999999999977</v>
      </c>
      <c r="BP143" s="608">
        <v>-0.27299999999999969</v>
      </c>
      <c r="BQ143" s="608">
        <v>-0.48900000000000077</v>
      </c>
      <c r="BR143" s="608">
        <v>-0.81299999999999972</v>
      </c>
      <c r="BS143" s="608">
        <v>-1.1600000000000001</v>
      </c>
      <c r="BT143" s="608">
        <v>-1.4800000000000004</v>
      </c>
      <c r="BU143" s="608">
        <v>-1.7119999999999997</v>
      </c>
      <c r="BV143" s="608">
        <v>-1.7729999999999997</v>
      </c>
      <c r="BW143" s="608">
        <v>-1.7520000000000007</v>
      </c>
      <c r="BX143" s="608">
        <v>-1.7389999999999999</v>
      </c>
      <c r="BY143" s="608">
        <v>-1.9259999999999993</v>
      </c>
      <c r="BZ143" s="608">
        <v>-2.2200000000000002</v>
      </c>
      <c r="CA143" s="608">
        <v>-2.3200000000000003</v>
      </c>
      <c r="CB143" s="608">
        <v>-2.5059999999999993</v>
      </c>
      <c r="CC143" s="608">
        <v>-2.9729999999999999</v>
      </c>
      <c r="CD143" s="608">
        <v>-3.4009999999999989</v>
      </c>
      <c r="CE143" s="608">
        <v>-3.5290000000000008</v>
      </c>
      <c r="CF143" s="608">
        <v>-1.3319999999999999</v>
      </c>
      <c r="CG143" s="608">
        <v>-1.7199999999999998</v>
      </c>
      <c r="CH143" s="608">
        <v>-1.4469999999999992</v>
      </c>
      <c r="CI143" s="608">
        <v>-1.4180000000000001</v>
      </c>
      <c r="CJ143" s="608">
        <v>-1.2810000000000006</v>
      </c>
      <c r="CK143" s="608">
        <v>-1.165</v>
      </c>
      <c r="CL143" s="608">
        <v>-1.093</v>
      </c>
      <c r="CM143" s="608">
        <v>-1.2439999999999998</v>
      </c>
      <c r="CN143" s="608">
        <v>-0.95899999999999963</v>
      </c>
      <c r="CO143" s="608">
        <v>-0.59600000000000009</v>
      </c>
      <c r="CP143" s="608">
        <v>-0.60200000000000031</v>
      </c>
      <c r="CQ143" s="608">
        <v>-0.56500000000000039</v>
      </c>
      <c r="CR143" s="608">
        <v>0.7029999999999994</v>
      </c>
      <c r="CS143" s="608">
        <v>0.16500000000000092</v>
      </c>
      <c r="CT143" s="608">
        <v>9.5000000000000639E-2</v>
      </c>
      <c r="CU143" s="608">
        <v>-1.9999999999999574E-2</v>
      </c>
      <c r="CV143" s="608">
        <v>-4.8999999999999488E-2</v>
      </c>
      <c r="CW143" s="608">
        <v>-1.9999999999988916E-3</v>
      </c>
      <c r="CX143" s="608">
        <v>0.14100000000000001</v>
      </c>
      <c r="CY143" s="608">
        <v>-0.1120000000000001</v>
      </c>
      <c r="CZ143" s="608">
        <v>0.35000000000000053</v>
      </c>
      <c r="DA143" s="608">
        <v>0.33800000000000008</v>
      </c>
      <c r="DB143" s="608">
        <v>0.28099999999999969</v>
      </c>
      <c r="DC143" s="608">
        <v>0.52199999999999935</v>
      </c>
      <c r="DD143" s="608">
        <v>0.4659999999999993</v>
      </c>
      <c r="DE143" s="608">
        <v>0.56799999999999962</v>
      </c>
      <c r="DF143" s="608">
        <v>0.45399999999999974</v>
      </c>
      <c r="DG143" s="608">
        <v>0.34999999999999964</v>
      </c>
      <c r="DH143" s="608">
        <v>0.18699999999999939</v>
      </c>
      <c r="DI143" s="608">
        <v>9.9999999999999645E-2</v>
      </c>
      <c r="DJ143" s="608">
        <v>0.17900000000000027</v>
      </c>
      <c r="DK143" s="608">
        <v>0.17999999999999972</v>
      </c>
      <c r="DL143" s="608">
        <v>0.18700000000000028</v>
      </c>
      <c r="DM143" s="608">
        <v>0.18700000000000028</v>
      </c>
      <c r="DN143" s="608">
        <v>0.12600000000000033</v>
      </c>
      <c r="DO143" s="608">
        <v>0.10099999999999998</v>
      </c>
      <c r="DP143" s="608">
        <v>-0.22299999999999986</v>
      </c>
      <c r="DQ143" s="608">
        <v>-0.51900000000000013</v>
      </c>
      <c r="DR143" s="608">
        <v>-0.81400000000000006</v>
      </c>
      <c r="DS143" s="608">
        <v>-1.2290000000000001</v>
      </c>
      <c r="DT143" s="608">
        <v>-1.4199999999999995</v>
      </c>
      <c r="DU143" s="608">
        <v>-1.7970000000000002</v>
      </c>
      <c r="DV143" s="608">
        <v>-1.88</v>
      </c>
      <c r="DW143" s="608">
        <v>-2.0510000000000002</v>
      </c>
      <c r="DX143" s="608">
        <v>-2.1419999999999995</v>
      </c>
      <c r="DY143" s="608">
        <v>-2.0860000000000003</v>
      </c>
      <c r="DZ143" s="608">
        <v>-2.242</v>
      </c>
      <c r="EA143" s="608">
        <v>-2.2319999999999998</v>
      </c>
      <c r="EB143" s="608">
        <v>-2.3479999999999999</v>
      </c>
      <c r="EC143" s="608">
        <v>-2.8029999999999999</v>
      </c>
      <c r="ED143" s="608">
        <v>-3.1219999999999999</v>
      </c>
      <c r="EE143" s="608">
        <v>-3.4790000000000001</v>
      </c>
      <c r="EF143" s="608">
        <v>-0.25</v>
      </c>
      <c r="EG143" s="608">
        <v>-1.431</v>
      </c>
      <c r="EH143" s="608">
        <v>-1.8380000000000001</v>
      </c>
      <c r="EI143" s="608">
        <v>-1.9020000000000001</v>
      </c>
      <c r="EJ143" s="608">
        <v>-2.0869999999999997</v>
      </c>
      <c r="EK143" s="608">
        <v>-2.2210000000000001</v>
      </c>
      <c r="EL143" s="608">
        <v>-2.2199999999999998</v>
      </c>
      <c r="EM143" s="608">
        <v>-2.71</v>
      </c>
      <c r="EN143" s="608">
        <v>-2.5170000000000003</v>
      </c>
      <c r="EO143" s="608">
        <v>-2.5809999999999995</v>
      </c>
      <c r="EP143" s="608">
        <v>-2.6639999999999997</v>
      </c>
      <c r="EQ143" s="608">
        <v>-2.6590000000000007</v>
      </c>
      <c r="ER143" s="608">
        <v>-1.2629999999999999</v>
      </c>
      <c r="ES143" s="608">
        <v>-1.4050000000000002</v>
      </c>
      <c r="ET143" s="608">
        <v>-1.3739999999999997</v>
      </c>
      <c r="EU143" s="608">
        <v>-1.202</v>
      </c>
      <c r="EV143" s="608">
        <v>-1.081999999999999</v>
      </c>
      <c r="EW143" s="608">
        <v>-1.3659999999999997</v>
      </c>
      <c r="EX143" s="608">
        <v>-1.1449999999999996</v>
      </c>
      <c r="EY143" s="608">
        <v>-0.89400000000000013</v>
      </c>
      <c r="EZ143" s="608">
        <v>-0.49499999999999922</v>
      </c>
      <c r="FA143" s="608">
        <v>-0.13000000000000078</v>
      </c>
      <c r="FB143" s="608">
        <v>0.17100000000000115</v>
      </c>
      <c r="FC143" s="608">
        <v>1.2349999999999994</v>
      </c>
      <c r="FD143" s="608">
        <v>1.286999999999999</v>
      </c>
      <c r="FE143" s="608">
        <v>1.2400000000000002</v>
      </c>
      <c r="FF143" s="608">
        <v>1.3230000000000004</v>
      </c>
      <c r="FG143" s="608">
        <v>1.4109999999999996</v>
      </c>
      <c r="FH143" s="608">
        <v>1.4749999999999996</v>
      </c>
      <c r="FI143" s="608">
        <v>1.2729999999999997</v>
      </c>
      <c r="FJ143" s="608">
        <v>1.0700000000000003</v>
      </c>
      <c r="FK143" s="608">
        <v>0.99599999999999955</v>
      </c>
      <c r="FL143" s="608">
        <v>0.8329999999999993</v>
      </c>
      <c r="FM143" s="608">
        <v>0.83000000000000007</v>
      </c>
      <c r="FN143" s="608">
        <v>0.17900000000000027</v>
      </c>
      <c r="FO143" s="608">
        <v>0.19000000000000039</v>
      </c>
      <c r="FP143" s="608">
        <v>-0.12300000000000022</v>
      </c>
      <c r="FQ143" s="608">
        <v>-0.43900000000000006</v>
      </c>
      <c r="FR143" s="608">
        <v>-0.75800000000000001</v>
      </c>
      <c r="FS143" s="608">
        <v>-1.0650000000000004</v>
      </c>
      <c r="FT143" s="608">
        <v>-1.4089999999999998</v>
      </c>
      <c r="FU143" s="608">
        <v>-1.694</v>
      </c>
      <c r="FV143" s="608">
        <v>-1.9049999999999998</v>
      </c>
      <c r="FW143" s="608">
        <v>-1.8159999999999998</v>
      </c>
      <c r="FX143" s="608">
        <v>-1.9049999999999998</v>
      </c>
      <c r="FY143" s="608">
        <v>-2.077</v>
      </c>
      <c r="FZ143" s="608">
        <v>-2.2920000000000003</v>
      </c>
      <c r="GA143" s="608">
        <v>-2.3149999999999999</v>
      </c>
      <c r="GB143" s="608">
        <v>-2.2410000000000005</v>
      </c>
      <c r="GC143" s="608">
        <v>-2.4930000000000003</v>
      </c>
      <c r="GD143" s="608">
        <v>-2.7590000000000003</v>
      </c>
      <c r="GE143" s="608">
        <v>-2.8049999999999997</v>
      </c>
      <c r="GF143" s="608">
        <v>0.25700000000000056</v>
      </c>
      <c r="GG143" s="608">
        <v>-0.81299999999999972</v>
      </c>
      <c r="GH143" s="608">
        <v>-1.0200000000000005</v>
      </c>
      <c r="GI143" s="608">
        <v>-1.1210000000000004</v>
      </c>
      <c r="GJ143" s="608">
        <v>-1.2380000000000004</v>
      </c>
      <c r="GK143" s="608">
        <v>-1.4180000000000001</v>
      </c>
      <c r="GL143" s="608">
        <v>-1.5300000000000002</v>
      </c>
      <c r="GM143" s="608">
        <v>-1.7910000000000004</v>
      </c>
      <c r="GN143" s="608">
        <v>-1.7189999999999994</v>
      </c>
      <c r="GO143" s="608">
        <v>-1.6509999999999998</v>
      </c>
      <c r="GP143" s="608">
        <v>-1.7530000000000001</v>
      </c>
      <c r="GQ143" s="608">
        <v>-1.5750000000000011</v>
      </c>
      <c r="GR143" s="608">
        <v>-0.30700000000000038</v>
      </c>
      <c r="GS143" s="608">
        <v>-0.58399999999999963</v>
      </c>
      <c r="GT143" s="608">
        <v>-0.72199999999999953</v>
      </c>
      <c r="GU143" s="608">
        <v>-0.75900000000000034</v>
      </c>
      <c r="GV143" s="608">
        <v>-0.73200000000000109</v>
      </c>
      <c r="GW143" s="608">
        <v>-0.80600000000000094</v>
      </c>
      <c r="GX143" s="608">
        <v>-0.50600000000000023</v>
      </c>
      <c r="GY143" s="608">
        <v>-0.35999999999999943</v>
      </c>
      <c r="GZ143" s="608">
        <v>-0.5990000000000002</v>
      </c>
      <c r="HA143" s="608">
        <v>-8.3000000000000185E-2</v>
      </c>
      <c r="HB143" s="608">
        <v>3.0000000000001137E-3</v>
      </c>
      <c r="HC143" s="608">
        <v>0.81900000000000084</v>
      </c>
      <c r="HD143" s="608">
        <v>0.81199999999999939</v>
      </c>
      <c r="HE143" s="608">
        <v>0.76399999999999935</v>
      </c>
      <c r="HF143" s="608">
        <v>0.83999999999999986</v>
      </c>
      <c r="HG143" s="608">
        <v>1.0759999999999996</v>
      </c>
      <c r="HH143" s="608">
        <v>0.79600000000000026</v>
      </c>
      <c r="HI143" s="608">
        <v>0.61699999999999999</v>
      </c>
      <c r="HJ143" s="608">
        <v>0.45600000000000041</v>
      </c>
      <c r="HK143" s="608">
        <v>0.51199999999999957</v>
      </c>
      <c r="HL143" s="608">
        <v>0.52200000000000024</v>
      </c>
      <c r="HM143" s="608">
        <v>0.53099999999999969</v>
      </c>
      <c r="HN143" s="608">
        <v>0.11800000000000033</v>
      </c>
      <c r="HO143" s="608">
        <v>0.13300000000000001</v>
      </c>
      <c r="HP143" s="608">
        <v>-0.18499999999999961</v>
      </c>
      <c r="HQ143" s="608">
        <v>-0.49400000000000022</v>
      </c>
      <c r="HR143" s="608">
        <v>-0.80299999999999994</v>
      </c>
      <c r="HS143" s="608">
        <v>-1.101</v>
      </c>
      <c r="HT143" s="608">
        <v>-1.4100000000000001</v>
      </c>
      <c r="HU143" s="608">
        <v>-1.802</v>
      </c>
      <c r="HV143" s="608">
        <v>-2.1260000000000003</v>
      </c>
      <c r="HW143" s="608">
        <v>-2.1139999999999999</v>
      </c>
      <c r="HX143" s="608">
        <v>-2.1019999999999994</v>
      </c>
      <c r="HY143" s="608">
        <v>-2.3120000000000003</v>
      </c>
      <c r="HZ143" s="608">
        <v>-2.5110000000000001</v>
      </c>
      <c r="IA143" s="608">
        <v>-2.5460000000000003</v>
      </c>
      <c r="IB143" s="608">
        <v>-2.6109999999999998</v>
      </c>
      <c r="IC143" s="608">
        <v>-3.1019999999999999</v>
      </c>
      <c r="ID143" s="608">
        <v>-3.3520000000000003</v>
      </c>
      <c r="IE143" s="608">
        <v>-3.7710000000000008</v>
      </c>
      <c r="IF143" s="608">
        <v>-0.88300000000000001</v>
      </c>
      <c r="IG143" s="608">
        <v>-1.8780000000000001</v>
      </c>
      <c r="IH143" s="608">
        <v>-2.2779999999999996</v>
      </c>
      <c r="II143" s="608">
        <v>-2.58</v>
      </c>
      <c r="IJ143" s="608">
        <v>-2.5840000000000001</v>
      </c>
      <c r="IK143" s="608">
        <v>-2.7179999999999995</v>
      </c>
      <c r="IL143" s="608">
        <v>-2.57</v>
      </c>
      <c r="IM143" s="608">
        <v>-3.1359999999999997</v>
      </c>
      <c r="IN143" s="608">
        <v>-2.9090000000000007</v>
      </c>
      <c r="IO143" s="608">
        <v>-2.7780000000000005</v>
      </c>
      <c r="IP143" s="608">
        <v>-2.6349999999999998</v>
      </c>
      <c r="IQ143" s="608">
        <v>-2.4370000000000003</v>
      </c>
      <c r="IR143" s="608">
        <v>-1.1419999999999995</v>
      </c>
      <c r="IS143" s="608">
        <v>-1.4440000000000008</v>
      </c>
      <c r="IT143" s="608">
        <v>-1.2030000000000003</v>
      </c>
      <c r="IU143" s="608">
        <v>-1.2180000000000009</v>
      </c>
      <c r="IV143" s="608">
        <v>-1.3280000000000003</v>
      </c>
      <c r="IW143" s="608">
        <v>-1.7289999999999992</v>
      </c>
      <c r="IX143" s="608">
        <v>-1.5759999999999987</v>
      </c>
      <c r="IY143" s="608">
        <v>-1.4739999999999993</v>
      </c>
      <c r="IZ143" s="608">
        <v>-1.4269999999999996</v>
      </c>
      <c r="JA143" s="608">
        <v>-0.99800000000000022</v>
      </c>
      <c r="JB143" s="608">
        <v>-1.0429999999999993</v>
      </c>
      <c r="JC143" s="608">
        <v>1.423</v>
      </c>
      <c r="JD143" s="608">
        <v>1.5739999999999998</v>
      </c>
      <c r="JE143" s="608">
        <v>1.6239999999999988</v>
      </c>
      <c r="JF143" s="608">
        <v>1.8869999999999996</v>
      </c>
      <c r="JG143" s="608">
        <v>2.0820000000000007</v>
      </c>
      <c r="JH143" s="608">
        <v>2.5170000000000003</v>
      </c>
      <c r="JI143" s="608">
        <v>2.6159999999999997</v>
      </c>
      <c r="JJ143" s="608">
        <v>2.452</v>
      </c>
      <c r="JK143" s="608">
        <v>2.5839999999999987</v>
      </c>
      <c r="JL143" s="608">
        <v>2.5759999999999996</v>
      </c>
      <c r="JM143" s="608">
        <v>2.5780000000000003</v>
      </c>
      <c r="JN143" s="608">
        <v>0.33399999999999963</v>
      </c>
      <c r="JO143" s="608">
        <v>0.34600000000000009</v>
      </c>
      <c r="JP143" s="608">
        <v>2.8999999999999915E-2</v>
      </c>
      <c r="JQ143" s="608">
        <v>-0.26700000000000035</v>
      </c>
      <c r="JR143" s="608">
        <v>-0.55900000000000016</v>
      </c>
      <c r="JS143" s="608">
        <v>-0.83800000000000008</v>
      </c>
      <c r="JT143" s="608">
        <v>-1.0760000000000001</v>
      </c>
      <c r="JU143" s="608">
        <v>-1.2730000000000006</v>
      </c>
      <c r="JV143" s="608">
        <v>-1.4929999999999999</v>
      </c>
      <c r="JW143" s="608">
        <v>-1.4740000000000002</v>
      </c>
      <c r="JX143" s="608">
        <v>-1.6289999999999996</v>
      </c>
      <c r="JY143" s="608">
        <v>-1.7120000000000002</v>
      </c>
      <c r="JZ143" s="608">
        <v>-1.9410000000000003</v>
      </c>
      <c r="KA143" s="608">
        <v>-1.9820000000000002</v>
      </c>
      <c r="KB143" s="608">
        <v>-2.0629999999999997</v>
      </c>
      <c r="KC143" s="608">
        <v>-2.5070000000000006</v>
      </c>
      <c r="KD143" s="608">
        <v>-2.8170000000000002</v>
      </c>
      <c r="KE143" s="608">
        <v>-2.8600000000000003</v>
      </c>
      <c r="KF143" s="608">
        <v>-0.91199999999999992</v>
      </c>
      <c r="KG143" s="608">
        <v>-1.8130000000000006</v>
      </c>
      <c r="KH143" s="608">
        <v>-2.0289999999999999</v>
      </c>
      <c r="KI143" s="608">
        <v>-2.237000000000001</v>
      </c>
      <c r="KJ143" s="608">
        <v>-2.3339999999999996</v>
      </c>
      <c r="KK143" s="608">
        <v>-2.327</v>
      </c>
      <c r="KL143" s="608">
        <v>-2.2080000000000002</v>
      </c>
      <c r="KM143" s="608">
        <v>-2.3109999999999991</v>
      </c>
      <c r="KN143" s="608">
        <v>-2.0199999999999996</v>
      </c>
      <c r="KO143" s="608">
        <v>-1.8839999999999995</v>
      </c>
      <c r="KP143" s="608">
        <v>-1.6440000000000001</v>
      </c>
      <c r="KQ143" s="608">
        <v>-1.4970000000000008</v>
      </c>
      <c r="KR143" s="608">
        <v>-0.18100000000000094</v>
      </c>
      <c r="KS143" s="608">
        <v>-0.46299999999999919</v>
      </c>
      <c r="KT143" s="608">
        <v>-0.42900000000000027</v>
      </c>
      <c r="KU143" s="608">
        <v>-0.37299999999999933</v>
      </c>
      <c r="KV143" s="608">
        <v>-0.44899999999999984</v>
      </c>
      <c r="KW143" s="608">
        <v>-0.58800000000000097</v>
      </c>
      <c r="KX143" s="608">
        <v>-0.45100000000000051</v>
      </c>
      <c r="KY143" s="608">
        <v>-0.2840000000000007</v>
      </c>
      <c r="KZ143" s="608">
        <v>-0.1899999999999995</v>
      </c>
      <c r="LA143" s="608">
        <v>-5.7000000000000384E-2</v>
      </c>
      <c r="LB143" s="608">
        <v>0.14000000000000057</v>
      </c>
      <c r="LC143" s="608">
        <v>1.294999999999999</v>
      </c>
      <c r="LD143" s="608">
        <v>1.3329999999999993</v>
      </c>
      <c r="LE143" s="608">
        <v>1.3499999999999996</v>
      </c>
      <c r="LF143" s="608">
        <v>1.4370000000000003</v>
      </c>
      <c r="LG143" s="608">
        <v>1.3570000000000002</v>
      </c>
      <c r="LH143" s="608">
        <v>0.87600000000000033</v>
      </c>
      <c r="LI143" s="608">
        <v>0.6800000000000006</v>
      </c>
      <c r="LJ143" s="608">
        <v>0.68300000000000072</v>
      </c>
      <c r="LK143" s="608">
        <v>0.79699999999999971</v>
      </c>
      <c r="LL143" s="608">
        <v>0.83699999999999974</v>
      </c>
      <c r="LM143" s="608">
        <v>0.86699999999999999</v>
      </c>
      <c r="LN143" s="608">
        <v>0.24900000000000055</v>
      </c>
      <c r="LO143" s="608">
        <v>0.22599999999999998</v>
      </c>
      <c r="LP143" s="608">
        <v>3.0000000000001137E-3</v>
      </c>
      <c r="LQ143" s="608">
        <v>-0.32000000000000028</v>
      </c>
      <c r="LR143" s="608">
        <v>-0.61799999999999988</v>
      </c>
      <c r="LS143" s="608">
        <v>-0.90700000000000003</v>
      </c>
      <c r="LT143" s="608">
        <v>-1.1869999999999998</v>
      </c>
      <c r="LU143" s="608">
        <v>-1.2970000000000002</v>
      </c>
      <c r="LV143" s="608">
        <v>-1.427</v>
      </c>
      <c r="LW143" s="608">
        <v>-1.585</v>
      </c>
      <c r="LX143" s="608">
        <v>-1.5939999999999999</v>
      </c>
      <c r="LY143" s="608">
        <v>-1.6909999999999994</v>
      </c>
      <c r="LZ143" s="608">
        <v>-1.8739999999999997</v>
      </c>
      <c r="MA143" s="608">
        <v>-2.0030000000000001</v>
      </c>
      <c r="MB143" s="608">
        <v>-2.1560000000000006</v>
      </c>
      <c r="MC143" s="608">
        <v>-2.2549999999999999</v>
      </c>
      <c r="MD143" s="608">
        <v>-1.9569999999999999</v>
      </c>
      <c r="ME143" s="608">
        <v>-1.4070000000000009</v>
      </c>
      <c r="MF143" s="608">
        <v>0.13100000000000023</v>
      </c>
      <c r="MG143" s="608">
        <v>-0.57500000000000107</v>
      </c>
      <c r="MH143" s="608">
        <v>-0.60199999999999854</v>
      </c>
      <c r="MI143" s="608">
        <v>-0.42700000000000138</v>
      </c>
      <c r="MJ143" s="608">
        <v>-0.14199999999999946</v>
      </c>
      <c r="MK143" s="608">
        <v>-0.10200000000000031</v>
      </c>
      <c r="ML143" s="608">
        <v>2.8000000000000469E-2</v>
      </c>
      <c r="MM143" s="608">
        <v>-1.2999999999999901E-2</v>
      </c>
      <c r="MN143" s="608">
        <v>-0.125</v>
      </c>
      <c r="MO143" s="608">
        <v>-3.700000000000081E-2</v>
      </c>
      <c r="MP143" s="608">
        <v>-7.7999999999999403E-2</v>
      </c>
      <c r="MQ143" s="608">
        <v>-3.700000000000081E-2</v>
      </c>
      <c r="MR143" s="608">
        <v>1.1310000000000002</v>
      </c>
      <c r="MS143" s="608">
        <v>0.64300000000000068</v>
      </c>
      <c r="MT143" s="608">
        <v>0.40100000000000158</v>
      </c>
      <c r="MU143" s="608">
        <v>0.11099999999999888</v>
      </c>
      <c r="MV143" s="608">
        <v>-3.8999999999999702E-2</v>
      </c>
      <c r="MW143" s="608">
        <v>-0.19200000000000017</v>
      </c>
      <c r="MX143" s="608">
        <v>-0.15599999999999881</v>
      </c>
      <c r="MY143" s="608">
        <v>-0.17300000000000004</v>
      </c>
      <c r="MZ143" s="608">
        <v>-0.29499999999999993</v>
      </c>
      <c r="NA143" s="608">
        <v>-0.17300000000000004</v>
      </c>
      <c r="NB143" s="608">
        <v>4.5999999999999375E-2</v>
      </c>
      <c r="NC143" s="608">
        <v>-0.1639999999999997</v>
      </c>
      <c r="ND143" s="608">
        <v>1.9000000000000128E-2</v>
      </c>
      <c r="NE143" s="608">
        <v>0.3149999999999995</v>
      </c>
      <c r="NF143" s="608">
        <v>0.16000000000000014</v>
      </c>
      <c r="NG143" s="608">
        <v>0.13400000000000034</v>
      </c>
      <c r="NH143" s="608">
        <v>-0.14400000000000013</v>
      </c>
      <c r="NI143" s="608">
        <v>-0.22300000000000075</v>
      </c>
      <c r="NJ143" s="608">
        <v>-0.18299999999999983</v>
      </c>
      <c r="NK143" s="608">
        <v>-0.15599999999999969</v>
      </c>
      <c r="NL143" s="608">
        <v>-0.15700000000000003</v>
      </c>
      <c r="NM143" s="608">
        <v>-0.14499999999999957</v>
      </c>
      <c r="NN143" s="608">
        <v>-1.7999999999999794E-2</v>
      </c>
      <c r="NO143" s="608">
        <v>-3.0000000000001137E-3</v>
      </c>
      <c r="NP143" s="608">
        <v>-0.29199999999999982</v>
      </c>
      <c r="NQ143" s="608">
        <v>-0.58999999999999986</v>
      </c>
      <c r="NR143" s="608">
        <v>0</v>
      </c>
      <c r="NS143" s="608">
        <v>0</v>
      </c>
      <c r="NT143" s="608">
        <v>0</v>
      </c>
      <c r="NU143" s="608">
        <v>0</v>
      </c>
      <c r="NV143" s="608">
        <v>0</v>
      </c>
      <c r="NW143" s="608">
        <v>-1.585</v>
      </c>
      <c r="NX143" s="608">
        <v>-1.5939999999999999</v>
      </c>
      <c r="NY143" s="608">
        <v>-1.6909999999999994</v>
      </c>
      <c r="NZ143" s="608">
        <v>-1.8739999999999997</v>
      </c>
      <c r="OA143" s="608">
        <v>-2.0030000000000001</v>
      </c>
      <c r="OB143" s="608">
        <v>-2.1560000000000006</v>
      </c>
      <c r="OC143" s="608">
        <v>-2.2549999999999999</v>
      </c>
      <c r="OD143" s="608">
        <v>-1.9569999999999999</v>
      </c>
      <c r="OE143" s="608">
        <v>-1.4070000000000009</v>
      </c>
      <c r="OF143" s="608">
        <v>0.13100000000000023</v>
      </c>
      <c r="OG143" s="608">
        <v>-0.57500000000000107</v>
      </c>
      <c r="OH143" s="608">
        <v>-0.60199999999999854</v>
      </c>
      <c r="OI143" s="608">
        <v>-0.42700000000000138</v>
      </c>
      <c r="OJ143" s="608">
        <v>-0.14199999999999946</v>
      </c>
      <c r="OK143" s="608">
        <v>-0.10200000000000031</v>
      </c>
      <c r="OL143" s="608">
        <v>2.8000000000000469E-2</v>
      </c>
      <c r="OM143" s="608">
        <v>-1.2999999999999901E-2</v>
      </c>
      <c r="ON143" s="608">
        <v>-0.125</v>
      </c>
      <c r="OO143" s="608">
        <v>-3.700000000000081E-2</v>
      </c>
      <c r="OP143" s="608">
        <v>-7.7999999999999403E-2</v>
      </c>
      <c r="OQ143" s="608">
        <v>-3.700000000000081E-2</v>
      </c>
      <c r="OR143" s="608">
        <v>1.1310000000000002</v>
      </c>
      <c r="OS143" s="608">
        <v>0.64300000000000068</v>
      </c>
      <c r="OT143" s="608">
        <v>0.40100000000000158</v>
      </c>
      <c r="OU143" s="608">
        <v>0.11099999999999888</v>
      </c>
      <c r="OV143" s="608">
        <v>-3.8999999999999702E-2</v>
      </c>
      <c r="OW143" s="608">
        <v>-0.19200000000000017</v>
      </c>
      <c r="OX143" s="608">
        <v>-0.15599999999999881</v>
      </c>
      <c r="OY143" s="608">
        <v>-0.17300000000000004</v>
      </c>
      <c r="OZ143" s="608">
        <v>-0.29499999999999993</v>
      </c>
      <c r="PA143" s="608">
        <v>-0.17300000000000004</v>
      </c>
      <c r="PB143" s="608">
        <v>4.5999999999999375E-2</v>
      </c>
      <c r="PC143" s="608">
        <v>-0.1639999999999997</v>
      </c>
      <c r="PD143" s="608">
        <v>1.9000000000000128E-2</v>
      </c>
      <c r="PE143" s="608">
        <v>0.3149999999999995</v>
      </c>
      <c r="PF143" s="608">
        <v>0.16000000000000014</v>
      </c>
      <c r="PG143" s="608">
        <v>0.13400000000000034</v>
      </c>
      <c r="PH143" s="608">
        <v>-0.14400000000000013</v>
      </c>
      <c r="PI143" s="608">
        <v>-0.22300000000000075</v>
      </c>
      <c r="PJ143" s="608">
        <v>-0.18299999999999983</v>
      </c>
      <c r="PK143" s="608">
        <v>-0.15599999999999969</v>
      </c>
      <c r="PL143" s="608">
        <v>-0.15700000000000003</v>
      </c>
      <c r="PM143" s="608">
        <v>-0.14499999999999957</v>
      </c>
      <c r="PN143" s="608">
        <v>-1.7999999999999794E-2</v>
      </c>
      <c r="PO143" s="608">
        <v>-3.0000000000001137E-3</v>
      </c>
      <c r="PP143" s="608">
        <v>-0.29199999999999982</v>
      </c>
      <c r="PQ143" s="608">
        <v>-0.58999999999999986</v>
      </c>
      <c r="PR143" s="608">
        <v>0</v>
      </c>
      <c r="PS143" s="608">
        <v>0</v>
      </c>
      <c r="PT143" s="608">
        <v>0</v>
      </c>
      <c r="PU143" s="608">
        <v>0</v>
      </c>
      <c r="PV143" s="608">
        <v>0</v>
      </c>
      <c r="PW143" s="608">
        <v>-1.585</v>
      </c>
      <c r="PX143" s="608">
        <v>-1.5939999999999999</v>
      </c>
      <c r="PY143" s="608">
        <v>-1.6909999999999994</v>
      </c>
      <c r="PZ143" s="608">
        <v>-1.8739999999999997</v>
      </c>
      <c r="QA143" s="608">
        <v>-2.0030000000000001</v>
      </c>
      <c r="QB143" s="608">
        <v>-2.1560000000000006</v>
      </c>
      <c r="QC143" s="608">
        <v>-2.2549999999999999</v>
      </c>
      <c r="QD143" s="608">
        <v>-1.9569999999999999</v>
      </c>
      <c r="QE143" s="608">
        <v>-1.4070000000000009</v>
      </c>
      <c r="QF143" s="608">
        <v>0.13100000000000023</v>
      </c>
      <c r="QG143" s="608">
        <v>-0.57500000000000107</v>
      </c>
      <c r="QH143" s="608">
        <v>-0.60199999999999854</v>
      </c>
      <c r="QI143" s="608">
        <v>-0.42700000000000138</v>
      </c>
      <c r="QJ143" s="608">
        <v>-0.14199999999999946</v>
      </c>
      <c r="QK143" s="608">
        <v>-0.10200000000000031</v>
      </c>
      <c r="QL143" s="608">
        <v>2.8000000000000469E-2</v>
      </c>
      <c r="QM143" s="608">
        <v>-1.2999999999999901E-2</v>
      </c>
      <c r="QN143" s="608">
        <v>-0.125</v>
      </c>
      <c r="QO143" s="608">
        <v>-3.700000000000081E-2</v>
      </c>
      <c r="QP143" s="608">
        <v>-7.7999999999999403E-2</v>
      </c>
      <c r="QQ143" s="608">
        <v>-3.700000000000081E-2</v>
      </c>
      <c r="QR143" s="608">
        <v>1.1310000000000002</v>
      </c>
      <c r="QS143" s="608">
        <v>0.64300000000000068</v>
      </c>
      <c r="QT143" s="608">
        <v>0.40100000000000158</v>
      </c>
      <c r="QU143" s="608">
        <v>0.11099999999999888</v>
      </c>
      <c r="QV143" s="608">
        <v>-3.8999999999999702E-2</v>
      </c>
      <c r="QW143" s="608">
        <v>-0.19200000000000017</v>
      </c>
      <c r="QX143" s="608">
        <v>-0.15599999999999881</v>
      </c>
      <c r="QY143" s="608">
        <v>-0.17300000000000004</v>
      </c>
      <c r="QZ143" s="608">
        <v>-0.29499999999999993</v>
      </c>
      <c r="RA143" s="608">
        <v>-0.17300000000000004</v>
      </c>
      <c r="RB143" s="608">
        <v>4.5999999999999375E-2</v>
      </c>
      <c r="RC143" s="608">
        <v>-0.1639999999999997</v>
      </c>
      <c r="RD143" s="608">
        <v>1.9000000000000128E-2</v>
      </c>
      <c r="RE143" s="608">
        <v>0.3149999999999995</v>
      </c>
      <c r="RF143" s="608">
        <v>0.16000000000000014</v>
      </c>
      <c r="RG143" s="608">
        <v>0.13400000000000034</v>
      </c>
      <c r="RH143" s="608">
        <v>-0.14400000000000013</v>
      </c>
      <c r="RI143" s="608">
        <v>-0.22300000000000075</v>
      </c>
      <c r="RJ143" s="608">
        <v>-0.18299999999999983</v>
      </c>
      <c r="RK143" s="608">
        <v>-0.15599999999999969</v>
      </c>
      <c r="RL143" s="608">
        <v>-0.15700000000000003</v>
      </c>
      <c r="RM143" s="608">
        <v>-0.14499999999999957</v>
      </c>
      <c r="RN143" s="608">
        <v>-1.7999999999999794E-2</v>
      </c>
      <c r="RO143" s="608">
        <v>-3.0000000000001137E-3</v>
      </c>
      <c r="RP143" s="608">
        <v>-0.29199999999999982</v>
      </c>
      <c r="RQ143" s="608">
        <v>-0.58999999999999986</v>
      </c>
      <c r="RR143" s="608">
        <v>0</v>
      </c>
      <c r="RS143" s="608">
        <v>0</v>
      </c>
      <c r="RT143" s="608">
        <v>0</v>
      </c>
      <c r="RU143" s="608">
        <v>0</v>
      </c>
      <c r="RV143" s="608">
        <v>0</v>
      </c>
      <c r="RW143" s="608">
        <v>-1.585</v>
      </c>
      <c r="RX143" s="608">
        <v>-1.5939999999999999</v>
      </c>
      <c r="RY143" s="608">
        <v>-1.6909999999999994</v>
      </c>
      <c r="RZ143" s="608">
        <v>-1.8739999999999997</v>
      </c>
      <c r="SA143" s="608">
        <v>-2.0030000000000001</v>
      </c>
      <c r="SB143" s="608">
        <v>-2.1560000000000006</v>
      </c>
      <c r="SC143" s="608">
        <v>-2.2549999999999999</v>
      </c>
      <c r="SD143" s="608">
        <v>-1.9569999999999999</v>
      </c>
      <c r="SE143" s="608">
        <v>-1.4070000000000009</v>
      </c>
      <c r="SF143" s="608">
        <v>0.13100000000000023</v>
      </c>
      <c r="SG143" s="608">
        <v>-0.57500000000000107</v>
      </c>
      <c r="SH143" s="608">
        <v>-0.60199999999999854</v>
      </c>
      <c r="SI143" s="608">
        <v>-0.42700000000000138</v>
      </c>
      <c r="SJ143" s="275">
        <f t="shared" si="151"/>
        <v>-0.42700000000000138</v>
      </c>
      <c r="SK143" s="262"/>
      <c r="SL143" s="250"/>
      <c r="SM143" s="250"/>
      <c r="SN143" s="250"/>
    </row>
    <row r="144" spans="1:508" outlineLevel="3" x14ac:dyDescent="0.25">
      <c r="A144" s="250"/>
      <c r="B144" s="259"/>
      <c r="C144" s="444">
        <f>INT($C$29)+3</f>
        <v>4</v>
      </c>
      <c r="D144" s="275"/>
      <c r="E144" s="324">
        <f t="shared" si="152"/>
        <v>3</v>
      </c>
      <c r="F144" s="330"/>
      <c r="G144" s="275"/>
      <c r="H144" s="536"/>
      <c r="I144" s="548" t="s">
        <v>874</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0</v>
      </c>
      <c r="AQ144" s="608">
        <v>0</v>
      </c>
      <c r="AR144" s="608">
        <v>0</v>
      </c>
      <c r="AS144" s="608">
        <v>0</v>
      </c>
      <c r="AT144" s="608">
        <v>0</v>
      </c>
      <c r="AU144" s="608">
        <v>0</v>
      </c>
      <c r="AV144" s="608">
        <v>0</v>
      </c>
      <c r="AW144" s="608">
        <v>0</v>
      </c>
      <c r="AX144" s="608">
        <v>0</v>
      </c>
      <c r="AY144" s="608">
        <v>0</v>
      </c>
      <c r="AZ144" s="608">
        <v>0</v>
      </c>
      <c r="BA144" s="608">
        <v>0</v>
      </c>
      <c r="BB144" s="608">
        <v>0</v>
      </c>
      <c r="BC144" s="608">
        <v>0</v>
      </c>
      <c r="BD144" s="608">
        <v>0</v>
      </c>
      <c r="BE144" s="608">
        <v>0</v>
      </c>
      <c r="BF144" s="608">
        <v>0</v>
      </c>
      <c r="BG144" s="608">
        <v>0</v>
      </c>
      <c r="BH144" s="608">
        <v>0</v>
      </c>
      <c r="BI144" s="608">
        <v>0</v>
      </c>
      <c r="BJ144" s="608">
        <v>0</v>
      </c>
      <c r="BK144" s="608">
        <v>0</v>
      </c>
      <c r="BL144" s="608">
        <v>0</v>
      </c>
      <c r="BM144" s="608">
        <v>0</v>
      </c>
      <c r="BN144" s="608">
        <v>0</v>
      </c>
      <c r="BO144" s="608">
        <v>0</v>
      </c>
      <c r="BP144" s="608">
        <v>0</v>
      </c>
      <c r="BQ144" s="608">
        <v>0</v>
      </c>
      <c r="BR144" s="608">
        <v>0</v>
      </c>
      <c r="BS144" s="608">
        <v>0</v>
      </c>
      <c r="BT144" s="608">
        <v>0</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0</v>
      </c>
      <c r="CJ144" s="608">
        <v>0</v>
      </c>
      <c r="CK144" s="608">
        <v>0</v>
      </c>
      <c r="CL144" s="608">
        <v>0</v>
      </c>
      <c r="CM144" s="608">
        <v>0</v>
      </c>
      <c r="CN144" s="608">
        <v>0</v>
      </c>
      <c r="CO144" s="608">
        <v>0</v>
      </c>
      <c r="CP144" s="608">
        <v>0</v>
      </c>
      <c r="CQ144" s="608">
        <v>0</v>
      </c>
      <c r="CR144" s="608">
        <v>0</v>
      </c>
      <c r="CS144" s="608">
        <v>0</v>
      </c>
      <c r="CT144" s="608">
        <v>0</v>
      </c>
      <c r="CU144" s="608">
        <v>0</v>
      </c>
      <c r="CV144" s="608">
        <v>0</v>
      </c>
      <c r="CW144" s="608">
        <v>0</v>
      </c>
      <c r="CX144" s="608">
        <v>0</v>
      </c>
      <c r="CY144" s="608">
        <v>0</v>
      </c>
      <c r="CZ144" s="608">
        <v>0</v>
      </c>
      <c r="DA144" s="608">
        <v>0</v>
      </c>
      <c r="DB144" s="608">
        <v>0</v>
      </c>
      <c r="DC144" s="608">
        <v>0</v>
      </c>
      <c r="DD144" s="608">
        <v>0</v>
      </c>
      <c r="DE144" s="608">
        <v>0</v>
      </c>
      <c r="DF144" s="608">
        <v>0</v>
      </c>
      <c r="DG144" s="608">
        <v>0</v>
      </c>
      <c r="DH144" s="608">
        <v>0</v>
      </c>
      <c r="DI144" s="608">
        <v>0</v>
      </c>
      <c r="DJ144" s="608">
        <v>0</v>
      </c>
      <c r="DK144" s="608">
        <v>0</v>
      </c>
      <c r="DL144" s="608">
        <v>0</v>
      </c>
      <c r="DM144" s="608">
        <v>0</v>
      </c>
      <c r="DN144" s="608">
        <v>0</v>
      </c>
      <c r="DO144" s="608">
        <v>0</v>
      </c>
      <c r="DP144" s="608">
        <v>0</v>
      </c>
      <c r="DQ144" s="608">
        <v>0</v>
      </c>
      <c r="DR144" s="608">
        <v>0</v>
      </c>
      <c r="DS144" s="608">
        <v>0</v>
      </c>
      <c r="DT144" s="608">
        <v>0</v>
      </c>
      <c r="DU144" s="608">
        <v>0</v>
      </c>
      <c r="DV144" s="608">
        <v>0</v>
      </c>
      <c r="DW144" s="608">
        <v>0</v>
      </c>
      <c r="DX144" s="608">
        <v>0</v>
      </c>
      <c r="DY144" s="608">
        <v>0</v>
      </c>
      <c r="DZ144" s="608">
        <v>0</v>
      </c>
      <c r="EA144" s="608">
        <v>0</v>
      </c>
      <c r="EB144" s="608">
        <v>0</v>
      </c>
      <c r="EC144" s="608">
        <v>0</v>
      </c>
      <c r="ED144" s="608">
        <v>0</v>
      </c>
      <c r="EE144" s="608">
        <v>0</v>
      </c>
      <c r="EF144" s="608">
        <v>0</v>
      </c>
      <c r="EG144" s="608">
        <v>0</v>
      </c>
      <c r="EH144" s="608">
        <v>0</v>
      </c>
      <c r="EI144" s="608">
        <v>0</v>
      </c>
      <c r="EJ144" s="608">
        <v>0</v>
      </c>
      <c r="EK144" s="608">
        <v>0</v>
      </c>
      <c r="EL144" s="608">
        <v>0</v>
      </c>
      <c r="EM144" s="608">
        <v>0</v>
      </c>
      <c r="EN144" s="608">
        <v>0</v>
      </c>
      <c r="EO144" s="608">
        <v>0</v>
      </c>
      <c r="EP144" s="608">
        <v>0</v>
      </c>
      <c r="EQ144" s="608">
        <v>0</v>
      </c>
      <c r="ER144" s="608">
        <v>0</v>
      </c>
      <c r="ES144" s="608">
        <v>0</v>
      </c>
      <c r="ET144" s="608">
        <v>0</v>
      </c>
      <c r="EU144" s="608">
        <v>0</v>
      </c>
      <c r="EV144" s="608">
        <v>0</v>
      </c>
      <c r="EW144" s="608">
        <v>0</v>
      </c>
      <c r="EX144" s="608">
        <v>0</v>
      </c>
      <c r="EY144" s="608">
        <v>0</v>
      </c>
      <c r="EZ144" s="608">
        <v>0</v>
      </c>
      <c r="FA144" s="608">
        <v>0</v>
      </c>
      <c r="FB144" s="608">
        <v>0</v>
      </c>
      <c r="FC144" s="608">
        <v>0</v>
      </c>
      <c r="FD144" s="608">
        <v>0</v>
      </c>
      <c r="FE144" s="608">
        <v>0</v>
      </c>
      <c r="FF144" s="608">
        <v>0</v>
      </c>
      <c r="FG144" s="608">
        <v>0</v>
      </c>
      <c r="FH144" s="608">
        <v>0</v>
      </c>
      <c r="FI144" s="608">
        <v>0</v>
      </c>
      <c r="FJ144" s="608">
        <v>0</v>
      </c>
      <c r="FK144" s="608">
        <v>0</v>
      </c>
      <c r="FL144" s="608">
        <v>0</v>
      </c>
      <c r="FM144" s="608">
        <v>0</v>
      </c>
      <c r="FN144" s="608">
        <v>0</v>
      </c>
      <c r="FO144" s="608">
        <v>0</v>
      </c>
      <c r="FP144" s="608">
        <v>0</v>
      </c>
      <c r="FQ144" s="608">
        <v>0</v>
      </c>
      <c r="FR144" s="608">
        <v>0</v>
      </c>
      <c r="FS144" s="608">
        <v>0</v>
      </c>
      <c r="FT144" s="608">
        <v>0</v>
      </c>
      <c r="FU144" s="608">
        <v>0</v>
      </c>
      <c r="FV144" s="608">
        <v>0</v>
      </c>
      <c r="FW144" s="608">
        <v>0</v>
      </c>
      <c r="FX144" s="608">
        <v>0</v>
      </c>
      <c r="FY144" s="608">
        <v>0</v>
      </c>
      <c r="FZ144" s="608">
        <v>0</v>
      </c>
      <c r="GA144" s="608">
        <v>0</v>
      </c>
      <c r="GB144" s="608">
        <v>0</v>
      </c>
      <c r="GC144" s="608">
        <v>0</v>
      </c>
      <c r="GD144" s="608">
        <v>0</v>
      </c>
      <c r="GE144" s="608">
        <v>0</v>
      </c>
      <c r="GF144" s="608">
        <v>0</v>
      </c>
      <c r="GG144" s="608">
        <v>0</v>
      </c>
      <c r="GH144" s="608">
        <v>0</v>
      </c>
      <c r="GI144" s="608">
        <v>0</v>
      </c>
      <c r="GJ144" s="608">
        <v>0</v>
      </c>
      <c r="GK144" s="608">
        <v>0</v>
      </c>
      <c r="GL144" s="608">
        <v>0</v>
      </c>
      <c r="GM144" s="608">
        <v>0</v>
      </c>
      <c r="GN144" s="608">
        <v>0</v>
      </c>
      <c r="GO144" s="608">
        <v>0</v>
      </c>
      <c r="GP144" s="608">
        <v>0</v>
      </c>
      <c r="GQ144" s="608">
        <v>0</v>
      </c>
      <c r="GR144" s="608">
        <v>0</v>
      </c>
      <c r="GS144" s="608">
        <v>0</v>
      </c>
      <c r="GT144" s="608">
        <v>0</v>
      </c>
      <c r="GU144" s="608">
        <v>0</v>
      </c>
      <c r="GV144" s="608">
        <v>0</v>
      </c>
      <c r="GW144" s="608">
        <v>0</v>
      </c>
      <c r="GX144" s="608">
        <v>0</v>
      </c>
      <c r="GY144" s="608">
        <v>0</v>
      </c>
      <c r="GZ144" s="608">
        <v>0</v>
      </c>
      <c r="HA144" s="608">
        <v>0</v>
      </c>
      <c r="HB144" s="608">
        <v>0</v>
      </c>
      <c r="HC144" s="608">
        <v>0</v>
      </c>
      <c r="HD144" s="608">
        <v>0</v>
      </c>
      <c r="HE144" s="608">
        <v>0</v>
      </c>
      <c r="HF144" s="608">
        <v>0</v>
      </c>
      <c r="HG144" s="608">
        <v>0</v>
      </c>
      <c r="HH144" s="608">
        <v>0</v>
      </c>
      <c r="HI144" s="608">
        <v>0</v>
      </c>
      <c r="HJ144" s="608">
        <v>0</v>
      </c>
      <c r="HK144" s="608">
        <v>0</v>
      </c>
      <c r="HL144" s="608">
        <v>0</v>
      </c>
      <c r="HM144" s="608">
        <v>0</v>
      </c>
      <c r="HN144" s="608">
        <v>0</v>
      </c>
      <c r="HO144" s="608">
        <v>0</v>
      </c>
      <c r="HP144" s="608">
        <v>0</v>
      </c>
      <c r="HQ144" s="608">
        <v>0</v>
      </c>
      <c r="HR144" s="608">
        <v>0</v>
      </c>
      <c r="HS144" s="608">
        <v>0</v>
      </c>
      <c r="HT144" s="608">
        <v>0</v>
      </c>
      <c r="HU144" s="608">
        <v>0</v>
      </c>
      <c r="HV144" s="608">
        <v>0</v>
      </c>
      <c r="HW144" s="608">
        <v>0</v>
      </c>
      <c r="HX144" s="608">
        <v>0</v>
      </c>
      <c r="HY144" s="608">
        <v>0</v>
      </c>
      <c r="HZ144" s="608">
        <v>0</v>
      </c>
      <c r="IA144" s="608">
        <v>0</v>
      </c>
      <c r="IB144" s="608">
        <v>0</v>
      </c>
      <c r="IC144" s="608">
        <v>0</v>
      </c>
      <c r="ID144" s="608">
        <v>0</v>
      </c>
      <c r="IE144" s="608">
        <v>0</v>
      </c>
      <c r="IF144" s="608">
        <v>0</v>
      </c>
      <c r="IG144" s="608">
        <v>0</v>
      </c>
      <c r="IH144" s="608">
        <v>0</v>
      </c>
      <c r="II144" s="608">
        <v>0</v>
      </c>
      <c r="IJ144" s="608">
        <v>0</v>
      </c>
      <c r="IK144" s="608">
        <v>0</v>
      </c>
      <c r="IL144" s="608">
        <v>0</v>
      </c>
      <c r="IM144" s="608">
        <v>0</v>
      </c>
      <c r="IN144" s="608">
        <v>0</v>
      </c>
      <c r="IO144" s="608">
        <v>0</v>
      </c>
      <c r="IP144" s="608">
        <v>0</v>
      </c>
      <c r="IQ144" s="608">
        <v>0</v>
      </c>
      <c r="IR144" s="608">
        <v>0</v>
      </c>
      <c r="IS144" s="608">
        <v>0</v>
      </c>
      <c r="IT144" s="608">
        <v>0</v>
      </c>
      <c r="IU144" s="608">
        <v>0</v>
      </c>
      <c r="IV144" s="608">
        <v>0</v>
      </c>
      <c r="IW144" s="608">
        <v>0</v>
      </c>
      <c r="IX144" s="608">
        <v>0</v>
      </c>
      <c r="IY144" s="608">
        <v>0</v>
      </c>
      <c r="IZ144" s="608">
        <v>0</v>
      </c>
      <c r="JA144" s="608">
        <v>0</v>
      </c>
      <c r="JB144" s="608">
        <v>0</v>
      </c>
      <c r="JC144" s="608">
        <v>0</v>
      </c>
      <c r="JD144" s="608">
        <v>0</v>
      </c>
      <c r="JE144" s="608">
        <v>0</v>
      </c>
      <c r="JF144" s="608">
        <v>0</v>
      </c>
      <c r="JG144" s="608">
        <v>0</v>
      </c>
      <c r="JH144" s="608">
        <v>0</v>
      </c>
      <c r="JI144" s="608">
        <v>0</v>
      </c>
      <c r="JJ144" s="608">
        <v>0</v>
      </c>
      <c r="JK144" s="608">
        <v>0</v>
      </c>
      <c r="JL144" s="608">
        <v>0</v>
      </c>
      <c r="JM144" s="608">
        <v>0</v>
      </c>
      <c r="JN144" s="608">
        <v>0</v>
      </c>
      <c r="JO144" s="608">
        <v>0</v>
      </c>
      <c r="JP144" s="608">
        <v>0</v>
      </c>
      <c r="JQ144" s="608">
        <v>0</v>
      </c>
      <c r="JR144" s="608">
        <v>0</v>
      </c>
      <c r="JS144" s="608">
        <v>0</v>
      </c>
      <c r="JT144" s="608">
        <v>0</v>
      </c>
      <c r="JU144" s="608">
        <v>0</v>
      </c>
      <c r="JV144" s="608">
        <v>0</v>
      </c>
      <c r="JW144" s="608">
        <v>0</v>
      </c>
      <c r="JX144" s="608">
        <v>0</v>
      </c>
      <c r="JY144" s="608">
        <v>0</v>
      </c>
      <c r="JZ144" s="608">
        <v>0</v>
      </c>
      <c r="KA144" s="608">
        <v>0</v>
      </c>
      <c r="KB144" s="608">
        <v>0</v>
      </c>
      <c r="KC144" s="608">
        <v>0</v>
      </c>
      <c r="KD144" s="608">
        <v>0</v>
      </c>
      <c r="KE144" s="608">
        <v>0</v>
      </c>
      <c r="KF144" s="608">
        <v>0</v>
      </c>
      <c r="KG144" s="608">
        <v>0</v>
      </c>
      <c r="KH144" s="608">
        <v>0</v>
      </c>
      <c r="KI144" s="608">
        <v>0</v>
      </c>
      <c r="KJ144" s="608">
        <v>0</v>
      </c>
      <c r="KK144" s="608">
        <v>0</v>
      </c>
      <c r="KL144" s="608">
        <v>0</v>
      </c>
      <c r="KM144" s="608">
        <v>0</v>
      </c>
      <c r="KN144" s="608">
        <v>0</v>
      </c>
      <c r="KO144" s="608">
        <v>0</v>
      </c>
      <c r="KP144" s="608">
        <v>0</v>
      </c>
      <c r="KQ144" s="608">
        <v>0</v>
      </c>
      <c r="KR144" s="608">
        <v>0</v>
      </c>
      <c r="KS144" s="608">
        <v>0</v>
      </c>
      <c r="KT144" s="608">
        <v>0</v>
      </c>
      <c r="KU144" s="608">
        <v>0</v>
      </c>
      <c r="KV144" s="608">
        <v>0</v>
      </c>
      <c r="KW144" s="608">
        <v>0</v>
      </c>
      <c r="KX144" s="608">
        <v>0</v>
      </c>
      <c r="KY144" s="608">
        <v>0</v>
      </c>
      <c r="KZ144" s="608">
        <v>0</v>
      </c>
      <c r="LA144" s="608">
        <v>0</v>
      </c>
      <c r="LB144" s="608">
        <v>0</v>
      </c>
      <c r="LC144" s="608">
        <v>0</v>
      </c>
      <c r="LD144" s="608">
        <v>0</v>
      </c>
      <c r="LE144" s="608">
        <v>0</v>
      </c>
      <c r="LF144" s="608">
        <v>0</v>
      </c>
      <c r="LG144" s="608">
        <v>0</v>
      </c>
      <c r="LH144" s="608">
        <v>0</v>
      </c>
      <c r="LI144" s="608">
        <v>0</v>
      </c>
      <c r="LJ144" s="608">
        <v>0</v>
      </c>
      <c r="LK144" s="608">
        <v>0</v>
      </c>
      <c r="LL144" s="608">
        <v>0</v>
      </c>
      <c r="LM144" s="608">
        <v>0</v>
      </c>
      <c r="LN144" s="608">
        <v>0</v>
      </c>
      <c r="LO144" s="608">
        <v>0</v>
      </c>
      <c r="LP144" s="608">
        <v>0</v>
      </c>
      <c r="LQ144" s="608">
        <v>0</v>
      </c>
      <c r="LR144" s="608">
        <v>0</v>
      </c>
      <c r="LS144" s="608">
        <v>0</v>
      </c>
      <c r="LT144" s="608">
        <v>0</v>
      </c>
      <c r="LU144" s="608">
        <v>0</v>
      </c>
      <c r="LV144" s="608">
        <v>0</v>
      </c>
      <c r="LW144" s="608">
        <v>0</v>
      </c>
      <c r="LX144" s="608">
        <v>0</v>
      </c>
      <c r="LY144" s="608">
        <v>0</v>
      </c>
      <c r="LZ144" s="608">
        <v>0</v>
      </c>
      <c r="MA144" s="608">
        <v>0</v>
      </c>
      <c r="MB144" s="608">
        <v>0</v>
      </c>
      <c r="MC144" s="608">
        <v>0</v>
      </c>
      <c r="MD144" s="608">
        <v>0</v>
      </c>
      <c r="ME144" s="608">
        <v>0</v>
      </c>
      <c r="MF144" s="608">
        <v>0</v>
      </c>
      <c r="MG144" s="608">
        <v>0</v>
      </c>
      <c r="MH144" s="608">
        <v>0</v>
      </c>
      <c r="MI144" s="608">
        <v>0</v>
      </c>
      <c r="MJ144" s="608">
        <v>0</v>
      </c>
      <c r="MK144" s="608">
        <v>0</v>
      </c>
      <c r="ML144" s="608">
        <v>0</v>
      </c>
      <c r="MM144" s="608">
        <v>0</v>
      </c>
      <c r="MN144" s="608">
        <v>0</v>
      </c>
      <c r="MO144" s="608">
        <v>0</v>
      </c>
      <c r="MP144" s="608">
        <v>0</v>
      </c>
      <c r="MQ144" s="608">
        <v>0</v>
      </c>
      <c r="MR144" s="608">
        <v>0</v>
      </c>
      <c r="MS144" s="608">
        <v>0</v>
      </c>
      <c r="MT144" s="608">
        <v>0</v>
      </c>
      <c r="MU144" s="608">
        <v>0</v>
      </c>
      <c r="MV144" s="608">
        <v>0</v>
      </c>
      <c r="MW144" s="608">
        <v>0</v>
      </c>
      <c r="MX144" s="608">
        <v>0</v>
      </c>
      <c r="MY144" s="608">
        <v>0</v>
      </c>
      <c r="MZ144" s="608">
        <v>0</v>
      </c>
      <c r="NA144" s="608">
        <v>0</v>
      </c>
      <c r="NB144" s="608">
        <v>0</v>
      </c>
      <c r="NC144" s="608">
        <v>0</v>
      </c>
      <c r="ND144" s="608">
        <v>0</v>
      </c>
      <c r="NE144" s="608">
        <v>0</v>
      </c>
      <c r="NF144" s="608">
        <v>0</v>
      </c>
      <c r="NG144" s="608">
        <v>0</v>
      </c>
      <c r="NH144" s="608">
        <v>0</v>
      </c>
      <c r="NI144" s="608">
        <v>0</v>
      </c>
      <c r="NJ144" s="608">
        <v>0</v>
      </c>
      <c r="NK144" s="608">
        <v>0</v>
      </c>
      <c r="NL144" s="608">
        <v>0</v>
      </c>
      <c r="NM144" s="608">
        <v>0</v>
      </c>
      <c r="NN144" s="608">
        <v>0</v>
      </c>
      <c r="NO144" s="608">
        <v>0</v>
      </c>
      <c r="NP144" s="608">
        <v>0</v>
      </c>
      <c r="NQ144" s="608">
        <v>0</v>
      </c>
      <c r="NR144" s="608">
        <v>0</v>
      </c>
      <c r="NS144" s="608">
        <v>0</v>
      </c>
      <c r="NT144" s="608">
        <v>0</v>
      </c>
      <c r="NU144" s="608">
        <v>0</v>
      </c>
      <c r="NV144" s="608">
        <v>0</v>
      </c>
      <c r="NW144" s="608">
        <v>0</v>
      </c>
      <c r="NX144" s="608">
        <v>0</v>
      </c>
      <c r="NY144" s="608">
        <v>0</v>
      </c>
      <c r="NZ144" s="608">
        <v>0</v>
      </c>
      <c r="OA144" s="608">
        <v>0</v>
      </c>
      <c r="OB144" s="608">
        <v>0</v>
      </c>
      <c r="OC144" s="608">
        <v>0</v>
      </c>
      <c r="OD144" s="608">
        <v>0</v>
      </c>
      <c r="OE144" s="608">
        <v>0</v>
      </c>
      <c r="OF144" s="608">
        <v>0</v>
      </c>
      <c r="OG144" s="608">
        <v>0</v>
      </c>
      <c r="OH144" s="608">
        <v>0</v>
      </c>
      <c r="OI144" s="608">
        <v>0</v>
      </c>
      <c r="OJ144" s="608">
        <v>0</v>
      </c>
      <c r="OK144" s="608">
        <v>0</v>
      </c>
      <c r="OL144" s="608">
        <v>0</v>
      </c>
      <c r="OM144" s="608">
        <v>0</v>
      </c>
      <c r="ON144" s="608">
        <v>0</v>
      </c>
      <c r="OO144" s="608">
        <v>0</v>
      </c>
      <c r="OP144" s="608">
        <v>0</v>
      </c>
      <c r="OQ144" s="608">
        <v>0</v>
      </c>
      <c r="OR144" s="608">
        <v>0</v>
      </c>
      <c r="OS144" s="608">
        <v>0</v>
      </c>
      <c r="OT144" s="608">
        <v>0</v>
      </c>
      <c r="OU144" s="608">
        <v>0</v>
      </c>
      <c r="OV144" s="608">
        <v>0</v>
      </c>
      <c r="OW144" s="608">
        <v>0</v>
      </c>
      <c r="OX144" s="608">
        <v>0</v>
      </c>
      <c r="OY144" s="608">
        <v>0</v>
      </c>
      <c r="OZ144" s="608">
        <v>0</v>
      </c>
      <c r="PA144" s="608">
        <v>0</v>
      </c>
      <c r="PB144" s="608">
        <v>0</v>
      </c>
      <c r="PC144" s="608">
        <v>0</v>
      </c>
      <c r="PD144" s="608">
        <v>0</v>
      </c>
      <c r="PE144" s="608">
        <v>0</v>
      </c>
      <c r="PF144" s="608">
        <v>0</v>
      </c>
      <c r="PG144" s="608">
        <v>0</v>
      </c>
      <c r="PH144" s="608">
        <v>0</v>
      </c>
      <c r="PI144" s="608">
        <v>0</v>
      </c>
      <c r="PJ144" s="608">
        <v>0</v>
      </c>
      <c r="PK144" s="608">
        <v>0</v>
      </c>
      <c r="PL144" s="608">
        <v>0</v>
      </c>
      <c r="PM144" s="608">
        <v>0</v>
      </c>
      <c r="PN144" s="608">
        <v>0</v>
      </c>
      <c r="PO144" s="608">
        <v>0</v>
      </c>
      <c r="PP144" s="608">
        <v>0</v>
      </c>
      <c r="PQ144" s="608">
        <v>0</v>
      </c>
      <c r="PR144" s="608">
        <v>0</v>
      </c>
      <c r="PS144" s="608">
        <v>0</v>
      </c>
      <c r="PT144" s="608">
        <v>0</v>
      </c>
      <c r="PU144" s="608">
        <v>0</v>
      </c>
      <c r="PV144" s="608">
        <v>0</v>
      </c>
      <c r="PW144" s="608">
        <v>0</v>
      </c>
      <c r="PX144" s="608">
        <v>0</v>
      </c>
      <c r="PY144" s="608">
        <v>0</v>
      </c>
      <c r="PZ144" s="608">
        <v>0</v>
      </c>
      <c r="QA144" s="608">
        <v>0</v>
      </c>
      <c r="QB144" s="608">
        <v>0</v>
      </c>
      <c r="QC144" s="608">
        <v>0</v>
      </c>
      <c r="QD144" s="608">
        <v>0</v>
      </c>
      <c r="QE144" s="608">
        <v>0</v>
      </c>
      <c r="QF144" s="608">
        <v>0</v>
      </c>
      <c r="QG144" s="608">
        <v>0</v>
      </c>
      <c r="QH144" s="608">
        <v>0</v>
      </c>
      <c r="QI144" s="608">
        <v>0</v>
      </c>
      <c r="QJ144" s="608">
        <v>0</v>
      </c>
      <c r="QK144" s="608">
        <v>0</v>
      </c>
      <c r="QL144" s="608">
        <v>0</v>
      </c>
      <c r="QM144" s="608">
        <v>0</v>
      </c>
      <c r="QN144" s="608">
        <v>0</v>
      </c>
      <c r="QO144" s="608">
        <v>0</v>
      </c>
      <c r="QP144" s="608">
        <v>0</v>
      </c>
      <c r="QQ144" s="608">
        <v>0</v>
      </c>
      <c r="QR144" s="608">
        <v>0</v>
      </c>
      <c r="QS144" s="608">
        <v>0</v>
      </c>
      <c r="QT144" s="608">
        <v>0</v>
      </c>
      <c r="QU144" s="608">
        <v>0</v>
      </c>
      <c r="QV144" s="608">
        <v>0</v>
      </c>
      <c r="QW144" s="608">
        <v>0</v>
      </c>
      <c r="QX144" s="608">
        <v>0</v>
      </c>
      <c r="QY144" s="608">
        <v>0</v>
      </c>
      <c r="QZ144" s="608">
        <v>0</v>
      </c>
      <c r="RA144" s="608">
        <v>0</v>
      </c>
      <c r="RB144" s="608">
        <v>0</v>
      </c>
      <c r="RC144" s="608">
        <v>0</v>
      </c>
      <c r="RD144" s="608">
        <v>0</v>
      </c>
      <c r="RE144" s="608">
        <v>0</v>
      </c>
      <c r="RF144" s="608">
        <v>0</v>
      </c>
      <c r="RG144" s="608">
        <v>0</v>
      </c>
      <c r="RH144" s="608">
        <v>0</v>
      </c>
      <c r="RI144" s="608">
        <v>0</v>
      </c>
      <c r="RJ144" s="608">
        <v>0</v>
      </c>
      <c r="RK144" s="608">
        <v>0</v>
      </c>
      <c r="RL144" s="608">
        <v>0</v>
      </c>
      <c r="RM144" s="608">
        <v>0</v>
      </c>
      <c r="RN144" s="608">
        <v>0</v>
      </c>
      <c r="RO144" s="608">
        <v>0</v>
      </c>
      <c r="RP144" s="608">
        <v>0</v>
      </c>
      <c r="RQ144" s="608">
        <v>0</v>
      </c>
      <c r="RR144" s="608">
        <v>0</v>
      </c>
      <c r="RS144" s="608">
        <v>0</v>
      </c>
      <c r="RT144" s="608">
        <v>0</v>
      </c>
      <c r="RU144" s="608">
        <v>0</v>
      </c>
      <c r="RV144" s="608">
        <v>0</v>
      </c>
      <c r="RW144" s="608">
        <v>0</v>
      </c>
      <c r="RX144" s="608">
        <v>0</v>
      </c>
      <c r="RY144" s="608">
        <v>0</v>
      </c>
      <c r="RZ144" s="608">
        <v>0</v>
      </c>
      <c r="SA144" s="608">
        <v>0</v>
      </c>
      <c r="SB144" s="608">
        <v>0</v>
      </c>
      <c r="SC144" s="608">
        <v>0</v>
      </c>
      <c r="SD144" s="608">
        <v>0</v>
      </c>
      <c r="SE144" s="608">
        <v>0</v>
      </c>
      <c r="SF144" s="608">
        <v>0</v>
      </c>
      <c r="SG144" s="608">
        <v>0</v>
      </c>
      <c r="SH144" s="608">
        <v>0</v>
      </c>
      <c r="SI144" s="608">
        <v>0</v>
      </c>
      <c r="SJ144" s="275">
        <f t="shared" si="151"/>
        <v>0</v>
      </c>
      <c r="SK144" s="262"/>
      <c r="SL144" s="250"/>
      <c r="SM144" s="250"/>
      <c r="SN144" s="250"/>
    </row>
    <row r="145" spans="1:508" outlineLevel="3" x14ac:dyDescent="0.25">
      <c r="A145" s="250"/>
      <c r="B145" s="259"/>
      <c r="C145" s="444">
        <f>INT($C$29)+3</f>
        <v>4</v>
      </c>
      <c r="D145" s="275"/>
      <c r="E145" s="324">
        <f t="shared" si="152"/>
        <v>4</v>
      </c>
      <c r="F145" s="330"/>
      <c r="G145" s="275"/>
      <c r="H145" s="536"/>
      <c r="I145" s="551" t="s">
        <v>873</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0</v>
      </c>
      <c r="AQ145" s="608">
        <v>0</v>
      </c>
      <c r="AR145" s="608">
        <v>0</v>
      </c>
      <c r="AS145" s="608">
        <v>0</v>
      </c>
      <c r="AT145" s="608">
        <v>0</v>
      </c>
      <c r="AU145" s="608">
        <v>0</v>
      </c>
      <c r="AV145" s="608">
        <v>0</v>
      </c>
      <c r="AW145" s="608">
        <v>0</v>
      </c>
      <c r="AX145" s="608">
        <v>0</v>
      </c>
      <c r="AY145" s="608">
        <v>0</v>
      </c>
      <c r="AZ145" s="608">
        <v>0</v>
      </c>
      <c r="BA145" s="608">
        <v>0</v>
      </c>
      <c r="BB145" s="608">
        <v>0</v>
      </c>
      <c r="BC145" s="608">
        <v>0</v>
      </c>
      <c r="BD145" s="608">
        <v>0</v>
      </c>
      <c r="BE145" s="608">
        <v>0</v>
      </c>
      <c r="BF145" s="608">
        <v>0</v>
      </c>
      <c r="BG145" s="608">
        <v>0</v>
      </c>
      <c r="BH145" s="608">
        <v>0.83499999999999996</v>
      </c>
      <c r="BI145" s="608">
        <v>1.9150000000000009</v>
      </c>
      <c r="BJ145" s="608">
        <v>1.7569999999999997</v>
      </c>
      <c r="BK145" s="608">
        <v>1.4960000000000004</v>
      </c>
      <c r="BL145" s="608">
        <v>1.1750000000000007</v>
      </c>
      <c r="BM145" s="608">
        <v>0.22699999999999942</v>
      </c>
      <c r="BN145" s="608">
        <v>0.17500000000000071</v>
      </c>
      <c r="BO145" s="608">
        <v>0.11899999999999977</v>
      </c>
      <c r="BP145" s="608">
        <v>-0.27299999999999969</v>
      </c>
      <c r="BQ145" s="608">
        <v>-0.48900000000000077</v>
      </c>
      <c r="BR145" s="608">
        <v>-0.81299999999999972</v>
      </c>
      <c r="BS145" s="608">
        <v>-1.1600000000000001</v>
      </c>
      <c r="BT145" s="608">
        <v>-1.4800000000000004</v>
      </c>
      <c r="BU145" s="608">
        <v>-1.7119999999999997</v>
      </c>
      <c r="BV145" s="608">
        <v>-1.7729999999999997</v>
      </c>
      <c r="BW145" s="608">
        <v>-1.7520000000000007</v>
      </c>
      <c r="BX145" s="608">
        <v>-1.7389999999999999</v>
      </c>
      <c r="BY145" s="608">
        <v>-1.9259999999999993</v>
      </c>
      <c r="BZ145" s="608">
        <v>-2.2200000000000002</v>
      </c>
      <c r="CA145" s="608">
        <v>-2.3200000000000003</v>
      </c>
      <c r="CB145" s="608">
        <v>-2.5059999999999993</v>
      </c>
      <c r="CC145" s="608">
        <v>-2.9729999999999999</v>
      </c>
      <c r="CD145" s="608">
        <v>-3.4009999999999989</v>
      </c>
      <c r="CE145" s="608">
        <v>-3.5290000000000008</v>
      </c>
      <c r="CF145" s="608">
        <v>-1.3319999999999999</v>
      </c>
      <c r="CG145" s="608">
        <v>-1.7199999999999998</v>
      </c>
      <c r="CH145" s="608">
        <v>-1.4469999999999992</v>
      </c>
      <c r="CI145" s="608">
        <v>-1.4180000000000001</v>
      </c>
      <c r="CJ145" s="608">
        <v>-1.2810000000000006</v>
      </c>
      <c r="CK145" s="608">
        <v>-1.165</v>
      </c>
      <c r="CL145" s="608">
        <v>-1.093</v>
      </c>
      <c r="CM145" s="608">
        <v>-1.2439999999999998</v>
      </c>
      <c r="CN145" s="608">
        <v>-0.95899999999999963</v>
      </c>
      <c r="CO145" s="608">
        <v>-0.59600000000000009</v>
      </c>
      <c r="CP145" s="608">
        <v>-0.60200000000000031</v>
      </c>
      <c r="CQ145" s="608">
        <v>-0.56500000000000039</v>
      </c>
      <c r="CR145" s="608">
        <v>0.7029999999999994</v>
      </c>
      <c r="CS145" s="608">
        <v>0.16500000000000092</v>
      </c>
      <c r="CT145" s="608">
        <v>9.5000000000000639E-2</v>
      </c>
      <c r="CU145" s="608">
        <v>-1.9999999999999574E-2</v>
      </c>
      <c r="CV145" s="608">
        <v>-4.8999999999999488E-2</v>
      </c>
      <c r="CW145" s="608">
        <v>-1.9999999999988916E-3</v>
      </c>
      <c r="CX145" s="608">
        <v>0.14100000000000001</v>
      </c>
      <c r="CY145" s="608">
        <v>-0.1120000000000001</v>
      </c>
      <c r="CZ145" s="608">
        <v>0.35000000000000053</v>
      </c>
      <c r="DA145" s="608">
        <v>0.33800000000000008</v>
      </c>
      <c r="DB145" s="608">
        <v>0.28099999999999969</v>
      </c>
      <c r="DC145" s="608">
        <v>0.52199999999999935</v>
      </c>
      <c r="DD145" s="608">
        <v>0.4659999999999993</v>
      </c>
      <c r="DE145" s="608">
        <v>0.56799999999999962</v>
      </c>
      <c r="DF145" s="608">
        <v>0.45399999999999974</v>
      </c>
      <c r="DG145" s="608">
        <v>0.34999999999999964</v>
      </c>
      <c r="DH145" s="608">
        <v>0.18699999999999939</v>
      </c>
      <c r="DI145" s="608">
        <v>9.9999999999999645E-2</v>
      </c>
      <c r="DJ145" s="608">
        <v>0.17900000000000027</v>
      </c>
      <c r="DK145" s="608">
        <v>0.17999999999999972</v>
      </c>
      <c r="DL145" s="608">
        <v>0.18700000000000028</v>
      </c>
      <c r="DM145" s="608">
        <v>0.18700000000000028</v>
      </c>
      <c r="DN145" s="608">
        <v>0.12600000000000033</v>
      </c>
      <c r="DO145" s="608">
        <v>0.10099999999999998</v>
      </c>
      <c r="DP145" s="608">
        <v>-0.22299999999999986</v>
      </c>
      <c r="DQ145" s="608">
        <v>-0.51900000000000013</v>
      </c>
      <c r="DR145" s="608">
        <v>-0.81400000000000006</v>
      </c>
      <c r="DS145" s="608">
        <v>-1.2290000000000001</v>
      </c>
      <c r="DT145" s="608">
        <v>-1.4199999999999995</v>
      </c>
      <c r="DU145" s="608">
        <v>-1.7970000000000002</v>
      </c>
      <c r="DV145" s="608">
        <v>-1.88</v>
      </c>
      <c r="DW145" s="608">
        <v>-2.0510000000000002</v>
      </c>
      <c r="DX145" s="608">
        <v>-2.1419999999999995</v>
      </c>
      <c r="DY145" s="608">
        <v>-2.0860000000000003</v>
      </c>
      <c r="DZ145" s="608">
        <v>-2.242</v>
      </c>
      <c r="EA145" s="608">
        <v>-2.2319999999999998</v>
      </c>
      <c r="EB145" s="608">
        <v>-2.3479999999999999</v>
      </c>
      <c r="EC145" s="608">
        <v>-2.8029999999999999</v>
      </c>
      <c r="ED145" s="608">
        <v>-3.1219999999999999</v>
      </c>
      <c r="EE145" s="608">
        <v>-3.4790000000000001</v>
      </c>
      <c r="EF145" s="608">
        <v>-0.25</v>
      </c>
      <c r="EG145" s="608">
        <v>-1.431</v>
      </c>
      <c r="EH145" s="608">
        <v>-1.8380000000000001</v>
      </c>
      <c r="EI145" s="608">
        <v>-1.9020000000000001</v>
      </c>
      <c r="EJ145" s="608">
        <v>-2.0869999999999997</v>
      </c>
      <c r="EK145" s="608">
        <v>-2.2210000000000001</v>
      </c>
      <c r="EL145" s="608">
        <v>-2.2199999999999998</v>
      </c>
      <c r="EM145" s="608">
        <v>-2.71</v>
      </c>
      <c r="EN145" s="608">
        <v>-2.5170000000000003</v>
      </c>
      <c r="EO145" s="608">
        <v>-2.5809999999999995</v>
      </c>
      <c r="EP145" s="608">
        <v>-2.6639999999999997</v>
      </c>
      <c r="EQ145" s="608">
        <v>-2.6590000000000007</v>
      </c>
      <c r="ER145" s="608">
        <v>-1.2629999999999999</v>
      </c>
      <c r="ES145" s="608">
        <v>-1.4050000000000002</v>
      </c>
      <c r="ET145" s="608">
        <v>-1.3739999999999997</v>
      </c>
      <c r="EU145" s="608">
        <v>-1.202</v>
      </c>
      <c r="EV145" s="608">
        <v>-1.081999999999999</v>
      </c>
      <c r="EW145" s="608">
        <v>-1.3659999999999997</v>
      </c>
      <c r="EX145" s="608">
        <v>-1.1449999999999996</v>
      </c>
      <c r="EY145" s="608">
        <v>-0.89400000000000013</v>
      </c>
      <c r="EZ145" s="608">
        <v>-0.49499999999999922</v>
      </c>
      <c r="FA145" s="608">
        <v>-0.13000000000000078</v>
      </c>
      <c r="FB145" s="608">
        <v>0.17100000000000115</v>
      </c>
      <c r="FC145" s="608">
        <v>1.2349999999999994</v>
      </c>
      <c r="FD145" s="608">
        <v>1.286999999999999</v>
      </c>
      <c r="FE145" s="608">
        <v>1.2400000000000002</v>
      </c>
      <c r="FF145" s="608">
        <v>1.3230000000000004</v>
      </c>
      <c r="FG145" s="608">
        <v>1.4109999999999996</v>
      </c>
      <c r="FH145" s="608">
        <v>1.4749999999999996</v>
      </c>
      <c r="FI145" s="608">
        <v>1.2729999999999997</v>
      </c>
      <c r="FJ145" s="608">
        <v>1.0700000000000003</v>
      </c>
      <c r="FK145" s="608">
        <v>0.99599999999999955</v>
      </c>
      <c r="FL145" s="608">
        <v>0.8329999999999993</v>
      </c>
      <c r="FM145" s="608">
        <v>0.83000000000000007</v>
      </c>
      <c r="FN145" s="608">
        <v>0.17900000000000027</v>
      </c>
      <c r="FO145" s="608">
        <v>0.19000000000000039</v>
      </c>
      <c r="FP145" s="608">
        <v>-0.12300000000000022</v>
      </c>
      <c r="FQ145" s="608">
        <v>-0.43900000000000006</v>
      </c>
      <c r="FR145" s="608">
        <v>-0.75800000000000001</v>
      </c>
      <c r="FS145" s="608">
        <v>-1.0650000000000004</v>
      </c>
      <c r="FT145" s="608">
        <v>-1.4089999999999998</v>
      </c>
      <c r="FU145" s="608">
        <v>-1.694</v>
      </c>
      <c r="FV145" s="608">
        <v>-1.9049999999999998</v>
      </c>
      <c r="FW145" s="608">
        <v>-1.8159999999999998</v>
      </c>
      <c r="FX145" s="608">
        <v>-1.9049999999999998</v>
      </c>
      <c r="FY145" s="608">
        <v>-2.077</v>
      </c>
      <c r="FZ145" s="608">
        <v>-2.2920000000000003</v>
      </c>
      <c r="GA145" s="608">
        <v>-2.3149999999999999</v>
      </c>
      <c r="GB145" s="608">
        <v>-2.2410000000000005</v>
      </c>
      <c r="GC145" s="608">
        <v>-2.4930000000000003</v>
      </c>
      <c r="GD145" s="608">
        <v>-2.7590000000000003</v>
      </c>
      <c r="GE145" s="608">
        <v>-2.8049999999999997</v>
      </c>
      <c r="GF145" s="608">
        <v>0.25700000000000056</v>
      </c>
      <c r="GG145" s="608">
        <v>-0.81299999999999972</v>
      </c>
      <c r="GH145" s="608">
        <v>-1.0200000000000005</v>
      </c>
      <c r="GI145" s="608">
        <v>-1.1210000000000004</v>
      </c>
      <c r="GJ145" s="608">
        <v>-1.2380000000000004</v>
      </c>
      <c r="GK145" s="608">
        <v>-1.4180000000000001</v>
      </c>
      <c r="GL145" s="608">
        <v>-1.5300000000000002</v>
      </c>
      <c r="GM145" s="608">
        <v>-1.7910000000000004</v>
      </c>
      <c r="GN145" s="608">
        <v>-1.7189999999999994</v>
      </c>
      <c r="GO145" s="608">
        <v>-1.6509999999999998</v>
      </c>
      <c r="GP145" s="608">
        <v>-1.7530000000000001</v>
      </c>
      <c r="GQ145" s="608">
        <v>-1.5750000000000011</v>
      </c>
      <c r="GR145" s="608">
        <v>-0.30700000000000038</v>
      </c>
      <c r="GS145" s="608">
        <v>-0.58399999999999963</v>
      </c>
      <c r="GT145" s="608">
        <v>-0.72199999999999953</v>
      </c>
      <c r="GU145" s="608">
        <v>-0.75900000000000034</v>
      </c>
      <c r="GV145" s="608">
        <v>-0.73200000000000109</v>
      </c>
      <c r="GW145" s="608">
        <v>-0.80600000000000094</v>
      </c>
      <c r="GX145" s="608">
        <v>-0.50600000000000023</v>
      </c>
      <c r="GY145" s="608">
        <v>-0.35999999999999943</v>
      </c>
      <c r="GZ145" s="608">
        <v>-0.5990000000000002</v>
      </c>
      <c r="HA145" s="608">
        <v>-8.3000000000000185E-2</v>
      </c>
      <c r="HB145" s="608">
        <v>3.0000000000001137E-3</v>
      </c>
      <c r="HC145" s="608">
        <v>0.81900000000000084</v>
      </c>
      <c r="HD145" s="608">
        <v>0.81199999999999939</v>
      </c>
      <c r="HE145" s="608">
        <v>0.76399999999999935</v>
      </c>
      <c r="HF145" s="608">
        <v>0.83999999999999986</v>
      </c>
      <c r="HG145" s="608">
        <v>1.0759999999999996</v>
      </c>
      <c r="HH145" s="608">
        <v>0.79600000000000026</v>
      </c>
      <c r="HI145" s="608">
        <v>0.61699999999999999</v>
      </c>
      <c r="HJ145" s="608">
        <v>0.45600000000000041</v>
      </c>
      <c r="HK145" s="608">
        <v>0.51199999999999957</v>
      </c>
      <c r="HL145" s="608">
        <v>0.52200000000000024</v>
      </c>
      <c r="HM145" s="608">
        <v>0.53099999999999969</v>
      </c>
      <c r="HN145" s="608">
        <v>0.11800000000000033</v>
      </c>
      <c r="HO145" s="608">
        <v>0.13300000000000001</v>
      </c>
      <c r="HP145" s="608">
        <v>-0.18499999999999961</v>
      </c>
      <c r="HQ145" s="608">
        <v>-0.49400000000000022</v>
      </c>
      <c r="HR145" s="608">
        <v>-0.80299999999999994</v>
      </c>
      <c r="HS145" s="608">
        <v>-1.101</v>
      </c>
      <c r="HT145" s="608">
        <v>-1.4100000000000001</v>
      </c>
      <c r="HU145" s="608">
        <v>-1.802</v>
      </c>
      <c r="HV145" s="608">
        <v>-2.1260000000000003</v>
      </c>
      <c r="HW145" s="608">
        <v>-2.1139999999999999</v>
      </c>
      <c r="HX145" s="608">
        <v>-2.1019999999999994</v>
      </c>
      <c r="HY145" s="608">
        <v>-2.3120000000000003</v>
      </c>
      <c r="HZ145" s="608">
        <v>-2.5110000000000001</v>
      </c>
      <c r="IA145" s="608">
        <v>-2.5460000000000003</v>
      </c>
      <c r="IB145" s="608">
        <v>-2.6109999999999998</v>
      </c>
      <c r="IC145" s="608">
        <v>-3.1019999999999999</v>
      </c>
      <c r="ID145" s="608">
        <v>-3.3520000000000003</v>
      </c>
      <c r="IE145" s="608">
        <v>-3.7710000000000008</v>
      </c>
      <c r="IF145" s="608">
        <v>-0.88300000000000001</v>
      </c>
      <c r="IG145" s="608">
        <v>-1.8780000000000001</v>
      </c>
      <c r="IH145" s="608">
        <v>-2.2779999999999996</v>
      </c>
      <c r="II145" s="608">
        <v>-2.58</v>
      </c>
      <c r="IJ145" s="608">
        <v>-2.5840000000000001</v>
      </c>
      <c r="IK145" s="608">
        <v>-2.7179999999999995</v>
      </c>
      <c r="IL145" s="608">
        <v>-2.57</v>
      </c>
      <c r="IM145" s="608">
        <v>-3.1359999999999997</v>
      </c>
      <c r="IN145" s="608">
        <v>-2.9090000000000007</v>
      </c>
      <c r="IO145" s="608">
        <v>-2.7780000000000005</v>
      </c>
      <c r="IP145" s="608">
        <v>-2.6349999999999998</v>
      </c>
      <c r="IQ145" s="608">
        <v>-2.4370000000000003</v>
      </c>
      <c r="IR145" s="608">
        <v>-1.1419999999999995</v>
      </c>
      <c r="IS145" s="608">
        <v>-1.4440000000000008</v>
      </c>
      <c r="IT145" s="608">
        <v>-1.2030000000000003</v>
      </c>
      <c r="IU145" s="608">
        <v>-1.2180000000000009</v>
      </c>
      <c r="IV145" s="608">
        <v>-1.3280000000000003</v>
      </c>
      <c r="IW145" s="608">
        <v>-1.7289999999999992</v>
      </c>
      <c r="IX145" s="608">
        <v>-1.5759999999999987</v>
      </c>
      <c r="IY145" s="608">
        <v>-1.4739999999999993</v>
      </c>
      <c r="IZ145" s="608">
        <v>-1.4269999999999996</v>
      </c>
      <c r="JA145" s="608">
        <v>-0.99800000000000022</v>
      </c>
      <c r="JB145" s="608">
        <v>-1.0429999999999993</v>
      </c>
      <c r="JC145" s="608">
        <v>1.423</v>
      </c>
      <c r="JD145" s="608">
        <v>1.5739999999999998</v>
      </c>
      <c r="JE145" s="608">
        <v>1.6239999999999988</v>
      </c>
      <c r="JF145" s="608">
        <v>1.8869999999999996</v>
      </c>
      <c r="JG145" s="608">
        <v>2.0820000000000007</v>
      </c>
      <c r="JH145" s="608">
        <v>2.5170000000000003</v>
      </c>
      <c r="JI145" s="608">
        <v>2.6159999999999997</v>
      </c>
      <c r="JJ145" s="608">
        <v>2.452</v>
      </c>
      <c r="JK145" s="608">
        <v>2.5839999999999987</v>
      </c>
      <c r="JL145" s="608">
        <v>2.5759999999999996</v>
      </c>
      <c r="JM145" s="608">
        <v>2.5780000000000003</v>
      </c>
      <c r="JN145" s="608">
        <v>0.33399999999999963</v>
      </c>
      <c r="JO145" s="608">
        <v>0.34600000000000009</v>
      </c>
      <c r="JP145" s="608">
        <v>2.8999999999999915E-2</v>
      </c>
      <c r="JQ145" s="608">
        <v>-0.26700000000000035</v>
      </c>
      <c r="JR145" s="608">
        <v>-0.55900000000000016</v>
      </c>
      <c r="JS145" s="608">
        <v>-0.83800000000000008</v>
      </c>
      <c r="JT145" s="608">
        <v>-1.0760000000000001</v>
      </c>
      <c r="JU145" s="608">
        <v>-1.2730000000000006</v>
      </c>
      <c r="JV145" s="608">
        <v>-1.4929999999999999</v>
      </c>
      <c r="JW145" s="608">
        <v>-1.4740000000000002</v>
      </c>
      <c r="JX145" s="608">
        <v>-1.6289999999999996</v>
      </c>
      <c r="JY145" s="608">
        <v>-1.7120000000000002</v>
      </c>
      <c r="JZ145" s="608">
        <v>-1.9410000000000003</v>
      </c>
      <c r="KA145" s="608">
        <v>-1.9820000000000002</v>
      </c>
      <c r="KB145" s="608">
        <v>-2.0629999999999997</v>
      </c>
      <c r="KC145" s="608">
        <v>-2.5070000000000006</v>
      </c>
      <c r="KD145" s="608">
        <v>-2.8170000000000002</v>
      </c>
      <c r="KE145" s="608">
        <v>-2.8600000000000003</v>
      </c>
      <c r="KF145" s="608">
        <v>-0.91199999999999992</v>
      </c>
      <c r="KG145" s="608">
        <v>-1.8130000000000006</v>
      </c>
      <c r="KH145" s="608">
        <v>-2.0289999999999999</v>
      </c>
      <c r="KI145" s="608">
        <v>-2.237000000000001</v>
      </c>
      <c r="KJ145" s="608">
        <v>-2.3339999999999996</v>
      </c>
      <c r="KK145" s="608">
        <v>-2.327</v>
      </c>
      <c r="KL145" s="608">
        <v>-2.2080000000000002</v>
      </c>
      <c r="KM145" s="608">
        <v>-2.3109999999999991</v>
      </c>
      <c r="KN145" s="608">
        <v>-2.0199999999999996</v>
      </c>
      <c r="KO145" s="608">
        <v>-1.8839999999999995</v>
      </c>
      <c r="KP145" s="608">
        <v>-1.6440000000000001</v>
      </c>
      <c r="KQ145" s="608">
        <v>-1.4970000000000008</v>
      </c>
      <c r="KR145" s="608">
        <v>-0.18100000000000094</v>
      </c>
      <c r="KS145" s="608">
        <v>-0.46299999999999919</v>
      </c>
      <c r="KT145" s="608">
        <v>-0.42900000000000027</v>
      </c>
      <c r="KU145" s="608">
        <v>-0.37299999999999933</v>
      </c>
      <c r="KV145" s="608">
        <v>-0.44899999999999984</v>
      </c>
      <c r="KW145" s="608">
        <v>-0.58800000000000097</v>
      </c>
      <c r="KX145" s="608">
        <v>-0.45100000000000051</v>
      </c>
      <c r="KY145" s="608">
        <v>-0.2840000000000007</v>
      </c>
      <c r="KZ145" s="608">
        <v>-0.1899999999999995</v>
      </c>
      <c r="LA145" s="608">
        <v>-5.7000000000000384E-2</v>
      </c>
      <c r="LB145" s="608">
        <v>0.14000000000000057</v>
      </c>
      <c r="LC145" s="608">
        <v>1.294999999999999</v>
      </c>
      <c r="LD145" s="608">
        <v>1.3329999999999993</v>
      </c>
      <c r="LE145" s="608">
        <v>1.3499999999999996</v>
      </c>
      <c r="LF145" s="608">
        <v>1.4370000000000003</v>
      </c>
      <c r="LG145" s="608">
        <v>1.3570000000000002</v>
      </c>
      <c r="LH145" s="608">
        <v>0.87600000000000033</v>
      </c>
      <c r="LI145" s="608">
        <v>0.6800000000000006</v>
      </c>
      <c r="LJ145" s="608">
        <v>0.68300000000000072</v>
      </c>
      <c r="LK145" s="608">
        <v>0.79699999999999971</v>
      </c>
      <c r="LL145" s="608">
        <v>0.83699999999999974</v>
      </c>
      <c r="LM145" s="608">
        <v>0.86699999999999999</v>
      </c>
      <c r="LN145" s="608">
        <v>0.24900000000000055</v>
      </c>
      <c r="LO145" s="608">
        <v>0.22599999999999998</v>
      </c>
      <c r="LP145" s="608">
        <v>3.0000000000001137E-3</v>
      </c>
      <c r="LQ145" s="608">
        <v>-0.32000000000000028</v>
      </c>
      <c r="LR145" s="608">
        <v>-0.61799999999999988</v>
      </c>
      <c r="LS145" s="608">
        <v>-0.90700000000000003</v>
      </c>
      <c r="LT145" s="608">
        <v>-1.1869999999999998</v>
      </c>
      <c r="LU145" s="608">
        <v>-1.2970000000000002</v>
      </c>
      <c r="LV145" s="608">
        <v>-1.427</v>
      </c>
      <c r="LW145" s="608">
        <v>-1.585</v>
      </c>
      <c r="LX145" s="608">
        <v>-1.5939999999999999</v>
      </c>
      <c r="LY145" s="608">
        <v>-1.6909999999999994</v>
      </c>
      <c r="LZ145" s="608">
        <v>-1.8739999999999997</v>
      </c>
      <c r="MA145" s="608">
        <v>-2.0030000000000001</v>
      </c>
      <c r="MB145" s="608">
        <v>-2.1560000000000006</v>
      </c>
      <c r="MC145" s="608">
        <v>-2.2549999999999999</v>
      </c>
      <c r="MD145" s="608">
        <v>-1.9569999999999999</v>
      </c>
      <c r="ME145" s="608">
        <v>-1.4070000000000009</v>
      </c>
      <c r="MF145" s="608">
        <v>0.13100000000000023</v>
      </c>
      <c r="MG145" s="608">
        <v>-0.57500000000000107</v>
      </c>
      <c r="MH145" s="608">
        <v>-0.60199999999999854</v>
      </c>
      <c r="MI145" s="608">
        <v>-0.42700000000000138</v>
      </c>
      <c r="MJ145" s="608">
        <v>-0.14199999999999946</v>
      </c>
      <c r="MK145" s="608">
        <v>-0.10200000000000031</v>
      </c>
      <c r="ML145" s="608">
        <v>2.8000000000000469E-2</v>
      </c>
      <c r="MM145" s="608">
        <v>-1.2999999999999901E-2</v>
      </c>
      <c r="MN145" s="608">
        <v>-0.125</v>
      </c>
      <c r="MO145" s="608">
        <v>-3.700000000000081E-2</v>
      </c>
      <c r="MP145" s="608">
        <v>-7.7999999999999403E-2</v>
      </c>
      <c r="MQ145" s="608">
        <v>-3.700000000000081E-2</v>
      </c>
      <c r="MR145" s="608">
        <v>1.1310000000000002</v>
      </c>
      <c r="MS145" s="608">
        <v>0.64300000000000068</v>
      </c>
      <c r="MT145" s="608">
        <v>0.40100000000000158</v>
      </c>
      <c r="MU145" s="608">
        <v>0.11099999999999888</v>
      </c>
      <c r="MV145" s="608">
        <v>-3.8999999999999702E-2</v>
      </c>
      <c r="MW145" s="608">
        <v>-0.19200000000000017</v>
      </c>
      <c r="MX145" s="608">
        <v>-0.15599999999999881</v>
      </c>
      <c r="MY145" s="608">
        <v>-0.17300000000000004</v>
      </c>
      <c r="MZ145" s="608">
        <v>-0.29499999999999993</v>
      </c>
      <c r="NA145" s="608">
        <v>-0.17300000000000004</v>
      </c>
      <c r="NB145" s="608">
        <v>4.5999999999999375E-2</v>
      </c>
      <c r="NC145" s="608">
        <v>-0.1639999999999997</v>
      </c>
      <c r="ND145" s="608">
        <v>1.9000000000000128E-2</v>
      </c>
      <c r="NE145" s="608">
        <v>0.3149999999999995</v>
      </c>
      <c r="NF145" s="608">
        <v>0.16000000000000014</v>
      </c>
      <c r="NG145" s="608">
        <v>0.13400000000000034</v>
      </c>
      <c r="NH145" s="608">
        <v>-0.14400000000000013</v>
      </c>
      <c r="NI145" s="608">
        <v>-0.22300000000000075</v>
      </c>
      <c r="NJ145" s="608">
        <v>-0.18299999999999983</v>
      </c>
      <c r="NK145" s="608">
        <v>-0.15599999999999969</v>
      </c>
      <c r="NL145" s="608">
        <v>-0.15700000000000003</v>
      </c>
      <c r="NM145" s="608">
        <v>-0.14499999999999957</v>
      </c>
      <c r="NN145" s="608">
        <v>-1.7999999999999794E-2</v>
      </c>
      <c r="NO145" s="608">
        <v>-3.0000000000001137E-3</v>
      </c>
      <c r="NP145" s="608">
        <v>-0.29199999999999982</v>
      </c>
      <c r="NQ145" s="608">
        <v>-0.58999999999999986</v>
      </c>
      <c r="NR145" s="608">
        <v>0</v>
      </c>
      <c r="NS145" s="608">
        <v>0</v>
      </c>
      <c r="NT145" s="608">
        <v>0</v>
      </c>
      <c r="NU145" s="608">
        <v>0</v>
      </c>
      <c r="NV145" s="608">
        <v>0</v>
      </c>
      <c r="NW145" s="608">
        <v>-1.585</v>
      </c>
      <c r="NX145" s="608">
        <v>-1.5939999999999999</v>
      </c>
      <c r="NY145" s="608">
        <v>-1.6909999999999994</v>
      </c>
      <c r="NZ145" s="608">
        <v>-1.8739999999999997</v>
      </c>
      <c r="OA145" s="608">
        <v>-2.0030000000000001</v>
      </c>
      <c r="OB145" s="608">
        <v>-2.1560000000000006</v>
      </c>
      <c r="OC145" s="608">
        <v>-2.2549999999999999</v>
      </c>
      <c r="OD145" s="608">
        <v>-1.9569999999999999</v>
      </c>
      <c r="OE145" s="608">
        <v>-1.4070000000000009</v>
      </c>
      <c r="OF145" s="608">
        <v>0.13100000000000023</v>
      </c>
      <c r="OG145" s="608">
        <v>-0.57500000000000107</v>
      </c>
      <c r="OH145" s="608">
        <v>-0.60199999999999854</v>
      </c>
      <c r="OI145" s="608">
        <v>-0.42700000000000138</v>
      </c>
      <c r="OJ145" s="608">
        <v>-0.14199999999999946</v>
      </c>
      <c r="OK145" s="608">
        <v>-0.10200000000000031</v>
      </c>
      <c r="OL145" s="608">
        <v>2.8000000000000469E-2</v>
      </c>
      <c r="OM145" s="608">
        <v>-1.2999999999999901E-2</v>
      </c>
      <c r="ON145" s="608">
        <v>-0.125</v>
      </c>
      <c r="OO145" s="608">
        <v>-3.700000000000081E-2</v>
      </c>
      <c r="OP145" s="608">
        <v>-7.7999999999999403E-2</v>
      </c>
      <c r="OQ145" s="608">
        <v>-3.700000000000081E-2</v>
      </c>
      <c r="OR145" s="608">
        <v>1.1310000000000002</v>
      </c>
      <c r="OS145" s="608">
        <v>0.64300000000000068</v>
      </c>
      <c r="OT145" s="608">
        <v>0.40100000000000158</v>
      </c>
      <c r="OU145" s="608">
        <v>0.11099999999999888</v>
      </c>
      <c r="OV145" s="608">
        <v>-3.8999999999999702E-2</v>
      </c>
      <c r="OW145" s="608">
        <v>-0.19200000000000017</v>
      </c>
      <c r="OX145" s="608">
        <v>-0.15599999999999881</v>
      </c>
      <c r="OY145" s="608">
        <v>-0.17300000000000004</v>
      </c>
      <c r="OZ145" s="608">
        <v>-0.29499999999999993</v>
      </c>
      <c r="PA145" s="608">
        <v>-0.17300000000000004</v>
      </c>
      <c r="PB145" s="608">
        <v>4.5999999999999375E-2</v>
      </c>
      <c r="PC145" s="608">
        <v>-0.1639999999999997</v>
      </c>
      <c r="PD145" s="608">
        <v>1.9000000000000128E-2</v>
      </c>
      <c r="PE145" s="608">
        <v>0.3149999999999995</v>
      </c>
      <c r="PF145" s="608">
        <v>0.16000000000000014</v>
      </c>
      <c r="PG145" s="608">
        <v>0.13400000000000034</v>
      </c>
      <c r="PH145" s="608">
        <v>-0.14400000000000013</v>
      </c>
      <c r="PI145" s="608">
        <v>-0.22300000000000075</v>
      </c>
      <c r="PJ145" s="608">
        <v>-0.18299999999999983</v>
      </c>
      <c r="PK145" s="608">
        <v>-0.15599999999999969</v>
      </c>
      <c r="PL145" s="608">
        <v>-0.15700000000000003</v>
      </c>
      <c r="PM145" s="608">
        <v>-0.14499999999999957</v>
      </c>
      <c r="PN145" s="608">
        <v>-1.7999999999999794E-2</v>
      </c>
      <c r="PO145" s="608">
        <v>-3.0000000000001137E-3</v>
      </c>
      <c r="PP145" s="608">
        <v>-0.29199999999999982</v>
      </c>
      <c r="PQ145" s="608">
        <v>-0.58999999999999986</v>
      </c>
      <c r="PR145" s="608">
        <v>0</v>
      </c>
      <c r="PS145" s="608">
        <v>0</v>
      </c>
      <c r="PT145" s="608">
        <v>0</v>
      </c>
      <c r="PU145" s="608">
        <v>0</v>
      </c>
      <c r="PV145" s="608">
        <v>0</v>
      </c>
      <c r="PW145" s="608">
        <v>-1.585</v>
      </c>
      <c r="PX145" s="608">
        <v>-1.5939999999999999</v>
      </c>
      <c r="PY145" s="608">
        <v>-1.6909999999999994</v>
      </c>
      <c r="PZ145" s="608">
        <v>-1.8739999999999997</v>
      </c>
      <c r="QA145" s="608">
        <v>-2.0030000000000001</v>
      </c>
      <c r="QB145" s="608">
        <v>-2.1560000000000006</v>
      </c>
      <c r="QC145" s="608">
        <v>-2.2549999999999999</v>
      </c>
      <c r="QD145" s="608">
        <v>-1.9569999999999999</v>
      </c>
      <c r="QE145" s="608">
        <v>-1.4070000000000009</v>
      </c>
      <c r="QF145" s="608">
        <v>0.13100000000000023</v>
      </c>
      <c r="QG145" s="608">
        <v>-0.57500000000000107</v>
      </c>
      <c r="QH145" s="608">
        <v>-0.60199999999999854</v>
      </c>
      <c r="QI145" s="608">
        <v>-0.42700000000000138</v>
      </c>
      <c r="QJ145" s="608">
        <v>-0.14199999999999946</v>
      </c>
      <c r="QK145" s="608">
        <v>-0.10200000000000031</v>
      </c>
      <c r="QL145" s="608">
        <v>2.8000000000000469E-2</v>
      </c>
      <c r="QM145" s="608">
        <v>-1.2999999999999901E-2</v>
      </c>
      <c r="QN145" s="608">
        <v>-0.125</v>
      </c>
      <c r="QO145" s="608">
        <v>-3.700000000000081E-2</v>
      </c>
      <c r="QP145" s="608">
        <v>-7.7999999999999403E-2</v>
      </c>
      <c r="QQ145" s="608">
        <v>-3.700000000000081E-2</v>
      </c>
      <c r="QR145" s="608">
        <v>1.1310000000000002</v>
      </c>
      <c r="QS145" s="608">
        <v>0.64300000000000068</v>
      </c>
      <c r="QT145" s="608">
        <v>0.40100000000000158</v>
      </c>
      <c r="QU145" s="608">
        <v>0.11099999999999888</v>
      </c>
      <c r="QV145" s="608">
        <v>-3.8999999999999702E-2</v>
      </c>
      <c r="QW145" s="608">
        <v>-0.19200000000000017</v>
      </c>
      <c r="QX145" s="608">
        <v>-0.15599999999999881</v>
      </c>
      <c r="QY145" s="608">
        <v>-0.17300000000000004</v>
      </c>
      <c r="QZ145" s="608">
        <v>-0.29499999999999993</v>
      </c>
      <c r="RA145" s="608">
        <v>-0.17300000000000004</v>
      </c>
      <c r="RB145" s="608">
        <v>4.5999999999999375E-2</v>
      </c>
      <c r="RC145" s="608">
        <v>-0.1639999999999997</v>
      </c>
      <c r="RD145" s="608">
        <v>1.9000000000000128E-2</v>
      </c>
      <c r="RE145" s="608">
        <v>0.3149999999999995</v>
      </c>
      <c r="RF145" s="608">
        <v>0.16000000000000014</v>
      </c>
      <c r="RG145" s="608">
        <v>0.13400000000000034</v>
      </c>
      <c r="RH145" s="608">
        <v>-0.14400000000000013</v>
      </c>
      <c r="RI145" s="608">
        <v>-0.22300000000000075</v>
      </c>
      <c r="RJ145" s="608">
        <v>-0.18299999999999983</v>
      </c>
      <c r="RK145" s="608">
        <v>-0.15599999999999969</v>
      </c>
      <c r="RL145" s="608">
        <v>-0.15700000000000003</v>
      </c>
      <c r="RM145" s="608">
        <v>-0.14499999999999957</v>
      </c>
      <c r="RN145" s="608">
        <v>-1.7999999999999794E-2</v>
      </c>
      <c r="RO145" s="608">
        <v>-3.0000000000001137E-3</v>
      </c>
      <c r="RP145" s="608">
        <v>-0.29199999999999982</v>
      </c>
      <c r="RQ145" s="608">
        <v>-0.58999999999999986</v>
      </c>
      <c r="RR145" s="608">
        <v>0</v>
      </c>
      <c r="RS145" s="608">
        <v>0</v>
      </c>
      <c r="RT145" s="608">
        <v>0</v>
      </c>
      <c r="RU145" s="608">
        <v>0</v>
      </c>
      <c r="RV145" s="608">
        <v>0</v>
      </c>
      <c r="RW145" s="608">
        <v>-1.585</v>
      </c>
      <c r="RX145" s="608">
        <v>-1.5939999999999999</v>
      </c>
      <c r="RY145" s="608">
        <v>-1.6909999999999994</v>
      </c>
      <c r="RZ145" s="608">
        <v>-1.8739999999999997</v>
      </c>
      <c r="SA145" s="608">
        <v>-2.0030000000000001</v>
      </c>
      <c r="SB145" s="608">
        <v>-2.1560000000000006</v>
      </c>
      <c r="SC145" s="608">
        <v>-2.2549999999999999</v>
      </c>
      <c r="SD145" s="608">
        <v>-1.9569999999999999</v>
      </c>
      <c r="SE145" s="608">
        <v>-1.4070000000000009</v>
      </c>
      <c r="SF145" s="608">
        <v>0.13100000000000023</v>
      </c>
      <c r="SG145" s="608">
        <v>-0.57500000000000107</v>
      </c>
      <c r="SH145" s="608">
        <v>-0.60199999999999854</v>
      </c>
      <c r="SI145" s="608">
        <v>-0.42700000000000138</v>
      </c>
      <c r="SJ145" s="275">
        <f t="shared" si="151"/>
        <v>-0.42700000000000138</v>
      </c>
      <c r="SK145" s="262"/>
      <c r="SL145" s="250"/>
      <c r="SM145" s="250"/>
      <c r="SN145" s="250"/>
    </row>
    <row r="146" spans="1:508" outlineLevel="3" x14ac:dyDescent="0.25">
      <c r="A146" s="250"/>
      <c r="B146" s="259"/>
      <c r="C146" s="444">
        <f t="shared" ref="C146:C149" si="153">INT($C$29)+3</f>
        <v>4</v>
      </c>
      <c r="D146" s="275"/>
      <c r="E146" s="324">
        <f t="shared" si="152"/>
        <v>5</v>
      </c>
      <c r="F146" s="330"/>
      <c r="G146" s="275"/>
      <c r="H146" s="536"/>
      <c r="I146" s="548" t="s">
        <v>875</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0</v>
      </c>
      <c r="AQ146" s="608">
        <v>0</v>
      </c>
      <c r="AR146" s="608">
        <v>0</v>
      </c>
      <c r="AS146" s="608">
        <v>0</v>
      </c>
      <c r="AT146" s="608">
        <v>0</v>
      </c>
      <c r="AU146" s="608">
        <v>0</v>
      </c>
      <c r="AV146" s="608">
        <v>0</v>
      </c>
      <c r="AW146" s="608">
        <v>0</v>
      </c>
      <c r="AX146" s="608">
        <v>0</v>
      </c>
      <c r="AY146" s="608">
        <v>0</v>
      </c>
      <c r="AZ146" s="608">
        <v>0</v>
      </c>
      <c r="BA146" s="608">
        <v>0</v>
      </c>
      <c r="BB146" s="608">
        <v>0</v>
      </c>
      <c r="BC146" s="608">
        <v>0</v>
      </c>
      <c r="BD146" s="608">
        <v>0</v>
      </c>
      <c r="BE146" s="608">
        <v>0</v>
      </c>
      <c r="BF146" s="608">
        <v>0</v>
      </c>
      <c r="BG146" s="608">
        <v>0</v>
      </c>
      <c r="BH146" s="608">
        <v>0</v>
      </c>
      <c r="BI146" s="608">
        <v>0</v>
      </c>
      <c r="BJ146" s="608">
        <v>0</v>
      </c>
      <c r="BK146" s="608">
        <v>0</v>
      </c>
      <c r="BL146" s="608">
        <v>0</v>
      </c>
      <c r="BM146" s="608">
        <v>0</v>
      </c>
      <c r="BN146" s="608">
        <v>0</v>
      </c>
      <c r="BO146" s="608">
        <v>0</v>
      </c>
      <c r="BP146" s="608">
        <v>0</v>
      </c>
      <c r="BQ146" s="608">
        <v>0</v>
      </c>
      <c r="BR146" s="608">
        <v>0</v>
      </c>
      <c r="BS146" s="608">
        <v>0</v>
      </c>
      <c r="BT146" s="608">
        <v>0</v>
      </c>
      <c r="BU146" s="608">
        <v>0</v>
      </c>
      <c r="BV146" s="608">
        <v>0</v>
      </c>
      <c r="BW146" s="608">
        <v>0</v>
      </c>
      <c r="BX146" s="608">
        <v>0</v>
      </c>
      <c r="BY146" s="608">
        <v>0</v>
      </c>
      <c r="BZ146" s="608">
        <v>0</v>
      </c>
      <c r="CA146" s="608">
        <v>0</v>
      </c>
      <c r="CB146" s="608">
        <v>0</v>
      </c>
      <c r="CC146" s="608">
        <v>0</v>
      </c>
      <c r="CD146" s="608">
        <v>0</v>
      </c>
      <c r="CE146" s="608">
        <v>0</v>
      </c>
      <c r="CF146" s="608">
        <v>0</v>
      </c>
      <c r="CG146" s="608">
        <v>0</v>
      </c>
      <c r="CH146" s="608">
        <v>0</v>
      </c>
      <c r="CI146" s="608">
        <v>0</v>
      </c>
      <c r="CJ146" s="608">
        <v>0</v>
      </c>
      <c r="CK146" s="608">
        <v>0</v>
      </c>
      <c r="CL146" s="608">
        <v>0</v>
      </c>
      <c r="CM146" s="608">
        <v>0</v>
      </c>
      <c r="CN146" s="608">
        <v>0</v>
      </c>
      <c r="CO146" s="608">
        <v>0</v>
      </c>
      <c r="CP146" s="608">
        <v>0</v>
      </c>
      <c r="CQ146" s="608">
        <v>0</v>
      </c>
      <c r="CR146" s="608">
        <v>0</v>
      </c>
      <c r="CS146" s="608">
        <v>0</v>
      </c>
      <c r="CT146" s="608">
        <v>0</v>
      </c>
      <c r="CU146" s="608">
        <v>0</v>
      </c>
      <c r="CV146" s="608">
        <v>0</v>
      </c>
      <c r="CW146" s="608">
        <v>0</v>
      </c>
      <c r="CX146" s="608">
        <v>0</v>
      </c>
      <c r="CY146" s="608">
        <v>0</v>
      </c>
      <c r="CZ146" s="608">
        <v>0</v>
      </c>
      <c r="DA146" s="608">
        <v>0</v>
      </c>
      <c r="DB146" s="608">
        <v>0</v>
      </c>
      <c r="DC146" s="608">
        <v>0</v>
      </c>
      <c r="DD146" s="608">
        <v>0</v>
      </c>
      <c r="DE146" s="608">
        <v>0</v>
      </c>
      <c r="DF146" s="608">
        <v>0</v>
      </c>
      <c r="DG146" s="608">
        <v>0</v>
      </c>
      <c r="DH146" s="608">
        <v>0</v>
      </c>
      <c r="DI146" s="608">
        <v>0</v>
      </c>
      <c r="DJ146" s="608">
        <v>0</v>
      </c>
      <c r="DK146" s="608">
        <v>0</v>
      </c>
      <c r="DL146" s="608">
        <v>0</v>
      </c>
      <c r="DM146" s="608">
        <v>0</v>
      </c>
      <c r="DN146" s="608">
        <v>0</v>
      </c>
      <c r="DO146" s="608">
        <v>0</v>
      </c>
      <c r="DP146" s="608">
        <v>0</v>
      </c>
      <c r="DQ146" s="608">
        <v>0</v>
      </c>
      <c r="DR146" s="608">
        <v>0</v>
      </c>
      <c r="DS146" s="608">
        <v>0</v>
      </c>
      <c r="DT146" s="608">
        <v>0</v>
      </c>
      <c r="DU146" s="608">
        <v>0</v>
      </c>
      <c r="DV146" s="608">
        <v>0</v>
      </c>
      <c r="DW146" s="608">
        <v>0</v>
      </c>
      <c r="DX146" s="608">
        <v>0</v>
      </c>
      <c r="DY146" s="608">
        <v>0</v>
      </c>
      <c r="DZ146" s="608">
        <v>0</v>
      </c>
      <c r="EA146" s="608">
        <v>0</v>
      </c>
      <c r="EB146" s="608">
        <v>0</v>
      </c>
      <c r="EC146" s="608">
        <v>0</v>
      </c>
      <c r="ED146" s="608">
        <v>0</v>
      </c>
      <c r="EE146" s="608">
        <v>0</v>
      </c>
      <c r="EF146" s="608">
        <v>0</v>
      </c>
      <c r="EG146" s="608">
        <v>0</v>
      </c>
      <c r="EH146" s="608">
        <v>0</v>
      </c>
      <c r="EI146" s="608">
        <v>0</v>
      </c>
      <c r="EJ146" s="608">
        <v>0</v>
      </c>
      <c r="EK146" s="608">
        <v>0</v>
      </c>
      <c r="EL146" s="608">
        <v>0</v>
      </c>
      <c r="EM146" s="608">
        <v>0</v>
      </c>
      <c r="EN146" s="608">
        <v>0</v>
      </c>
      <c r="EO146" s="608">
        <v>0</v>
      </c>
      <c r="EP146" s="608">
        <v>0</v>
      </c>
      <c r="EQ146" s="608">
        <v>0</v>
      </c>
      <c r="ER146" s="608">
        <v>0</v>
      </c>
      <c r="ES146" s="608">
        <v>0</v>
      </c>
      <c r="ET146" s="608">
        <v>0</v>
      </c>
      <c r="EU146" s="608">
        <v>0</v>
      </c>
      <c r="EV146" s="608">
        <v>0</v>
      </c>
      <c r="EW146" s="608">
        <v>0</v>
      </c>
      <c r="EX146" s="608">
        <v>0</v>
      </c>
      <c r="EY146" s="608">
        <v>0</v>
      </c>
      <c r="EZ146" s="608">
        <v>0</v>
      </c>
      <c r="FA146" s="608">
        <v>0</v>
      </c>
      <c r="FB146" s="608">
        <v>0</v>
      </c>
      <c r="FC146" s="608">
        <v>0</v>
      </c>
      <c r="FD146" s="608">
        <v>0</v>
      </c>
      <c r="FE146" s="608">
        <v>0</v>
      </c>
      <c r="FF146" s="608">
        <v>0</v>
      </c>
      <c r="FG146" s="608">
        <v>0</v>
      </c>
      <c r="FH146" s="608">
        <v>0</v>
      </c>
      <c r="FI146" s="608">
        <v>0</v>
      </c>
      <c r="FJ146" s="608">
        <v>0</v>
      </c>
      <c r="FK146" s="608">
        <v>0</v>
      </c>
      <c r="FL146" s="608">
        <v>0</v>
      </c>
      <c r="FM146" s="608">
        <v>0</v>
      </c>
      <c r="FN146" s="608">
        <v>0</v>
      </c>
      <c r="FO146" s="608">
        <v>0</v>
      </c>
      <c r="FP146" s="608">
        <v>0</v>
      </c>
      <c r="FQ146" s="608">
        <v>0</v>
      </c>
      <c r="FR146" s="608">
        <v>0</v>
      </c>
      <c r="FS146" s="608">
        <v>0</v>
      </c>
      <c r="FT146" s="608">
        <v>0</v>
      </c>
      <c r="FU146" s="608">
        <v>0</v>
      </c>
      <c r="FV146" s="608">
        <v>0</v>
      </c>
      <c r="FW146" s="608">
        <v>0</v>
      </c>
      <c r="FX146" s="608">
        <v>0</v>
      </c>
      <c r="FY146" s="608">
        <v>0</v>
      </c>
      <c r="FZ146" s="608">
        <v>0</v>
      </c>
      <c r="GA146" s="608">
        <v>0</v>
      </c>
      <c r="GB146" s="608">
        <v>0</v>
      </c>
      <c r="GC146" s="608">
        <v>0</v>
      </c>
      <c r="GD146" s="608">
        <v>0</v>
      </c>
      <c r="GE146" s="608">
        <v>0</v>
      </c>
      <c r="GF146" s="608">
        <v>0</v>
      </c>
      <c r="GG146" s="608">
        <v>0</v>
      </c>
      <c r="GH146" s="608">
        <v>0</v>
      </c>
      <c r="GI146" s="608">
        <v>0</v>
      </c>
      <c r="GJ146" s="608">
        <v>0</v>
      </c>
      <c r="GK146" s="608">
        <v>0</v>
      </c>
      <c r="GL146" s="608">
        <v>0</v>
      </c>
      <c r="GM146" s="608">
        <v>0</v>
      </c>
      <c r="GN146" s="608">
        <v>0</v>
      </c>
      <c r="GO146" s="608">
        <v>0</v>
      </c>
      <c r="GP146" s="608">
        <v>0</v>
      </c>
      <c r="GQ146" s="608">
        <v>0</v>
      </c>
      <c r="GR146" s="608">
        <v>0</v>
      </c>
      <c r="GS146" s="608">
        <v>0</v>
      </c>
      <c r="GT146" s="608">
        <v>0</v>
      </c>
      <c r="GU146" s="608">
        <v>0</v>
      </c>
      <c r="GV146" s="608">
        <v>0</v>
      </c>
      <c r="GW146" s="608">
        <v>0</v>
      </c>
      <c r="GX146" s="608">
        <v>0</v>
      </c>
      <c r="GY146" s="608">
        <v>0</v>
      </c>
      <c r="GZ146" s="608">
        <v>0</v>
      </c>
      <c r="HA146" s="608">
        <v>0</v>
      </c>
      <c r="HB146" s="608">
        <v>0</v>
      </c>
      <c r="HC146" s="608">
        <v>0</v>
      </c>
      <c r="HD146" s="608">
        <v>0</v>
      </c>
      <c r="HE146" s="608">
        <v>0</v>
      </c>
      <c r="HF146" s="608">
        <v>0</v>
      </c>
      <c r="HG146" s="608">
        <v>0</v>
      </c>
      <c r="HH146" s="608">
        <v>0</v>
      </c>
      <c r="HI146" s="608">
        <v>0</v>
      </c>
      <c r="HJ146" s="608">
        <v>0</v>
      </c>
      <c r="HK146" s="608">
        <v>0</v>
      </c>
      <c r="HL146" s="608">
        <v>0</v>
      </c>
      <c r="HM146" s="608">
        <v>0</v>
      </c>
      <c r="HN146" s="608">
        <v>0</v>
      </c>
      <c r="HO146" s="608">
        <v>0</v>
      </c>
      <c r="HP146" s="608">
        <v>0</v>
      </c>
      <c r="HQ146" s="608">
        <v>0</v>
      </c>
      <c r="HR146" s="608">
        <v>0</v>
      </c>
      <c r="HS146" s="608">
        <v>0</v>
      </c>
      <c r="HT146" s="608">
        <v>0</v>
      </c>
      <c r="HU146" s="608">
        <v>0</v>
      </c>
      <c r="HV146" s="608">
        <v>0</v>
      </c>
      <c r="HW146" s="608">
        <v>0</v>
      </c>
      <c r="HX146" s="608">
        <v>0</v>
      </c>
      <c r="HY146" s="608">
        <v>0</v>
      </c>
      <c r="HZ146" s="608">
        <v>0</v>
      </c>
      <c r="IA146" s="608">
        <v>0</v>
      </c>
      <c r="IB146" s="608">
        <v>0</v>
      </c>
      <c r="IC146" s="608">
        <v>0</v>
      </c>
      <c r="ID146" s="608">
        <v>0</v>
      </c>
      <c r="IE146" s="608">
        <v>0</v>
      </c>
      <c r="IF146" s="608">
        <v>0</v>
      </c>
      <c r="IG146" s="608">
        <v>0</v>
      </c>
      <c r="IH146" s="608">
        <v>0</v>
      </c>
      <c r="II146" s="608">
        <v>0</v>
      </c>
      <c r="IJ146" s="608">
        <v>0</v>
      </c>
      <c r="IK146" s="608">
        <v>0</v>
      </c>
      <c r="IL146" s="608">
        <v>0</v>
      </c>
      <c r="IM146" s="608">
        <v>0</v>
      </c>
      <c r="IN146" s="608">
        <v>0</v>
      </c>
      <c r="IO146" s="608">
        <v>0</v>
      </c>
      <c r="IP146" s="608">
        <v>0</v>
      </c>
      <c r="IQ146" s="608">
        <v>0</v>
      </c>
      <c r="IR146" s="608">
        <v>0</v>
      </c>
      <c r="IS146" s="608">
        <v>0</v>
      </c>
      <c r="IT146" s="608">
        <v>0</v>
      </c>
      <c r="IU146" s="608">
        <v>0</v>
      </c>
      <c r="IV146" s="608">
        <v>0</v>
      </c>
      <c r="IW146" s="608">
        <v>0</v>
      </c>
      <c r="IX146" s="608">
        <v>0</v>
      </c>
      <c r="IY146" s="608">
        <v>0</v>
      </c>
      <c r="IZ146" s="608">
        <v>0</v>
      </c>
      <c r="JA146" s="608">
        <v>0</v>
      </c>
      <c r="JB146" s="608">
        <v>0</v>
      </c>
      <c r="JC146" s="608">
        <v>0</v>
      </c>
      <c r="JD146" s="608">
        <v>0</v>
      </c>
      <c r="JE146" s="608">
        <v>0</v>
      </c>
      <c r="JF146" s="608">
        <v>0</v>
      </c>
      <c r="JG146" s="608">
        <v>0</v>
      </c>
      <c r="JH146" s="608">
        <v>0</v>
      </c>
      <c r="JI146" s="608">
        <v>0</v>
      </c>
      <c r="JJ146" s="608">
        <v>0</v>
      </c>
      <c r="JK146" s="608">
        <v>0</v>
      </c>
      <c r="JL146" s="608">
        <v>0</v>
      </c>
      <c r="JM146" s="608">
        <v>0</v>
      </c>
      <c r="JN146" s="608">
        <v>0</v>
      </c>
      <c r="JO146" s="608">
        <v>0</v>
      </c>
      <c r="JP146" s="608">
        <v>0</v>
      </c>
      <c r="JQ146" s="608">
        <v>0</v>
      </c>
      <c r="JR146" s="608">
        <v>0</v>
      </c>
      <c r="JS146" s="608">
        <v>0</v>
      </c>
      <c r="JT146" s="608">
        <v>0</v>
      </c>
      <c r="JU146" s="608">
        <v>0</v>
      </c>
      <c r="JV146" s="608">
        <v>0</v>
      </c>
      <c r="JW146" s="608">
        <v>0</v>
      </c>
      <c r="JX146" s="608">
        <v>0</v>
      </c>
      <c r="JY146" s="608">
        <v>0</v>
      </c>
      <c r="JZ146" s="608">
        <v>0</v>
      </c>
      <c r="KA146" s="608">
        <v>0</v>
      </c>
      <c r="KB146" s="608">
        <v>0</v>
      </c>
      <c r="KC146" s="608">
        <v>0</v>
      </c>
      <c r="KD146" s="608">
        <v>0</v>
      </c>
      <c r="KE146" s="608">
        <v>0</v>
      </c>
      <c r="KF146" s="608">
        <v>0</v>
      </c>
      <c r="KG146" s="608">
        <v>0</v>
      </c>
      <c r="KH146" s="608">
        <v>0</v>
      </c>
      <c r="KI146" s="608">
        <v>0</v>
      </c>
      <c r="KJ146" s="608">
        <v>0</v>
      </c>
      <c r="KK146" s="608">
        <v>0</v>
      </c>
      <c r="KL146" s="608">
        <v>0</v>
      </c>
      <c r="KM146" s="608">
        <v>0</v>
      </c>
      <c r="KN146" s="608">
        <v>0</v>
      </c>
      <c r="KO146" s="608">
        <v>0</v>
      </c>
      <c r="KP146" s="608">
        <v>0</v>
      </c>
      <c r="KQ146" s="608">
        <v>0</v>
      </c>
      <c r="KR146" s="608">
        <v>0</v>
      </c>
      <c r="KS146" s="608">
        <v>0</v>
      </c>
      <c r="KT146" s="608">
        <v>0</v>
      </c>
      <c r="KU146" s="608">
        <v>0</v>
      </c>
      <c r="KV146" s="608">
        <v>0</v>
      </c>
      <c r="KW146" s="608">
        <v>0</v>
      </c>
      <c r="KX146" s="608">
        <v>0</v>
      </c>
      <c r="KY146" s="608">
        <v>0</v>
      </c>
      <c r="KZ146" s="608">
        <v>0</v>
      </c>
      <c r="LA146" s="608">
        <v>0</v>
      </c>
      <c r="LB146" s="608">
        <v>0</v>
      </c>
      <c r="LC146" s="608">
        <v>0</v>
      </c>
      <c r="LD146" s="608">
        <v>0</v>
      </c>
      <c r="LE146" s="608">
        <v>0</v>
      </c>
      <c r="LF146" s="608">
        <v>0</v>
      </c>
      <c r="LG146" s="608">
        <v>0</v>
      </c>
      <c r="LH146" s="608">
        <v>0</v>
      </c>
      <c r="LI146" s="608">
        <v>0</v>
      </c>
      <c r="LJ146" s="608">
        <v>0</v>
      </c>
      <c r="LK146" s="608">
        <v>0</v>
      </c>
      <c r="LL146" s="608">
        <v>0</v>
      </c>
      <c r="LM146" s="608">
        <v>0</v>
      </c>
      <c r="LN146" s="608">
        <v>0</v>
      </c>
      <c r="LO146" s="608">
        <v>0</v>
      </c>
      <c r="LP146" s="608">
        <v>0</v>
      </c>
      <c r="LQ146" s="608">
        <v>0</v>
      </c>
      <c r="LR146" s="608">
        <v>0</v>
      </c>
      <c r="LS146" s="608">
        <v>0</v>
      </c>
      <c r="LT146" s="608">
        <v>0</v>
      </c>
      <c r="LU146" s="608">
        <v>0</v>
      </c>
      <c r="LV146" s="608">
        <v>0</v>
      </c>
      <c r="LW146" s="608">
        <v>0</v>
      </c>
      <c r="LX146" s="608">
        <v>0</v>
      </c>
      <c r="LY146" s="608">
        <v>0</v>
      </c>
      <c r="LZ146" s="608">
        <v>0</v>
      </c>
      <c r="MA146" s="608">
        <v>0</v>
      </c>
      <c r="MB146" s="608">
        <v>0</v>
      </c>
      <c r="MC146" s="608">
        <v>0</v>
      </c>
      <c r="MD146" s="608">
        <v>0</v>
      </c>
      <c r="ME146" s="608">
        <v>0</v>
      </c>
      <c r="MF146" s="608">
        <v>0</v>
      </c>
      <c r="MG146" s="608">
        <v>0</v>
      </c>
      <c r="MH146" s="608">
        <v>0</v>
      </c>
      <c r="MI146" s="608">
        <v>0</v>
      </c>
      <c r="MJ146" s="608">
        <v>0</v>
      </c>
      <c r="MK146" s="608">
        <v>0</v>
      </c>
      <c r="ML146" s="608">
        <v>0</v>
      </c>
      <c r="MM146" s="608">
        <v>0</v>
      </c>
      <c r="MN146" s="608">
        <v>0</v>
      </c>
      <c r="MO146" s="608">
        <v>0</v>
      </c>
      <c r="MP146" s="608">
        <v>0</v>
      </c>
      <c r="MQ146" s="608">
        <v>0</v>
      </c>
      <c r="MR146" s="608">
        <v>0</v>
      </c>
      <c r="MS146" s="608">
        <v>0</v>
      </c>
      <c r="MT146" s="608">
        <v>0</v>
      </c>
      <c r="MU146" s="608">
        <v>0</v>
      </c>
      <c r="MV146" s="608">
        <v>0</v>
      </c>
      <c r="MW146" s="608">
        <v>0</v>
      </c>
      <c r="MX146" s="608">
        <v>0</v>
      </c>
      <c r="MY146" s="608">
        <v>0</v>
      </c>
      <c r="MZ146" s="608">
        <v>0</v>
      </c>
      <c r="NA146" s="608">
        <v>0</v>
      </c>
      <c r="NB146" s="608">
        <v>0</v>
      </c>
      <c r="NC146" s="608">
        <v>0</v>
      </c>
      <c r="ND146" s="608">
        <v>0</v>
      </c>
      <c r="NE146" s="608">
        <v>0</v>
      </c>
      <c r="NF146" s="608">
        <v>0</v>
      </c>
      <c r="NG146" s="608">
        <v>0</v>
      </c>
      <c r="NH146" s="608">
        <v>0</v>
      </c>
      <c r="NI146" s="608">
        <v>0</v>
      </c>
      <c r="NJ146" s="608">
        <v>0</v>
      </c>
      <c r="NK146" s="608">
        <v>0</v>
      </c>
      <c r="NL146" s="608">
        <v>0</v>
      </c>
      <c r="NM146" s="608">
        <v>0</v>
      </c>
      <c r="NN146" s="608">
        <v>0</v>
      </c>
      <c r="NO146" s="608">
        <v>0</v>
      </c>
      <c r="NP146" s="608">
        <v>0</v>
      </c>
      <c r="NQ146" s="608">
        <v>0</v>
      </c>
      <c r="NR146" s="608">
        <v>0</v>
      </c>
      <c r="NS146" s="608">
        <v>0</v>
      </c>
      <c r="NT146" s="608">
        <v>0</v>
      </c>
      <c r="NU146" s="608">
        <v>0</v>
      </c>
      <c r="NV146" s="608">
        <v>0</v>
      </c>
      <c r="NW146" s="608">
        <v>0</v>
      </c>
      <c r="NX146" s="608">
        <v>0</v>
      </c>
      <c r="NY146" s="608">
        <v>0</v>
      </c>
      <c r="NZ146" s="608">
        <v>0</v>
      </c>
      <c r="OA146" s="608">
        <v>0</v>
      </c>
      <c r="OB146" s="608">
        <v>0</v>
      </c>
      <c r="OC146" s="608">
        <v>0</v>
      </c>
      <c r="OD146" s="608">
        <v>0</v>
      </c>
      <c r="OE146" s="608">
        <v>0</v>
      </c>
      <c r="OF146" s="608">
        <v>0</v>
      </c>
      <c r="OG146" s="608">
        <v>0</v>
      </c>
      <c r="OH146" s="608">
        <v>0</v>
      </c>
      <c r="OI146" s="608">
        <v>0</v>
      </c>
      <c r="OJ146" s="608">
        <v>0</v>
      </c>
      <c r="OK146" s="608">
        <v>0</v>
      </c>
      <c r="OL146" s="608">
        <v>0</v>
      </c>
      <c r="OM146" s="608">
        <v>0</v>
      </c>
      <c r="ON146" s="608">
        <v>0</v>
      </c>
      <c r="OO146" s="608">
        <v>0</v>
      </c>
      <c r="OP146" s="608">
        <v>0</v>
      </c>
      <c r="OQ146" s="608">
        <v>0</v>
      </c>
      <c r="OR146" s="608">
        <v>0</v>
      </c>
      <c r="OS146" s="608">
        <v>0</v>
      </c>
      <c r="OT146" s="608">
        <v>0</v>
      </c>
      <c r="OU146" s="608">
        <v>0</v>
      </c>
      <c r="OV146" s="608">
        <v>0</v>
      </c>
      <c r="OW146" s="608">
        <v>0</v>
      </c>
      <c r="OX146" s="608">
        <v>0</v>
      </c>
      <c r="OY146" s="608">
        <v>0</v>
      </c>
      <c r="OZ146" s="608">
        <v>0</v>
      </c>
      <c r="PA146" s="608">
        <v>0</v>
      </c>
      <c r="PB146" s="608">
        <v>0</v>
      </c>
      <c r="PC146" s="608">
        <v>0</v>
      </c>
      <c r="PD146" s="608">
        <v>0</v>
      </c>
      <c r="PE146" s="608">
        <v>0</v>
      </c>
      <c r="PF146" s="608">
        <v>0</v>
      </c>
      <c r="PG146" s="608">
        <v>0</v>
      </c>
      <c r="PH146" s="608">
        <v>0</v>
      </c>
      <c r="PI146" s="608">
        <v>0</v>
      </c>
      <c r="PJ146" s="608">
        <v>0</v>
      </c>
      <c r="PK146" s="608">
        <v>0</v>
      </c>
      <c r="PL146" s="608">
        <v>0</v>
      </c>
      <c r="PM146" s="608">
        <v>0</v>
      </c>
      <c r="PN146" s="608">
        <v>0</v>
      </c>
      <c r="PO146" s="608">
        <v>0</v>
      </c>
      <c r="PP146" s="608">
        <v>0</v>
      </c>
      <c r="PQ146" s="608">
        <v>0</v>
      </c>
      <c r="PR146" s="608">
        <v>0</v>
      </c>
      <c r="PS146" s="608">
        <v>0</v>
      </c>
      <c r="PT146" s="608">
        <v>0</v>
      </c>
      <c r="PU146" s="608">
        <v>0</v>
      </c>
      <c r="PV146" s="608">
        <v>0</v>
      </c>
      <c r="PW146" s="608">
        <v>0</v>
      </c>
      <c r="PX146" s="608">
        <v>0</v>
      </c>
      <c r="PY146" s="608">
        <v>0</v>
      </c>
      <c r="PZ146" s="608">
        <v>0</v>
      </c>
      <c r="QA146" s="608">
        <v>0</v>
      </c>
      <c r="QB146" s="608">
        <v>0</v>
      </c>
      <c r="QC146" s="608">
        <v>0</v>
      </c>
      <c r="QD146" s="608">
        <v>0</v>
      </c>
      <c r="QE146" s="608">
        <v>0</v>
      </c>
      <c r="QF146" s="608">
        <v>0</v>
      </c>
      <c r="QG146" s="608">
        <v>0</v>
      </c>
      <c r="QH146" s="608">
        <v>0</v>
      </c>
      <c r="QI146" s="608">
        <v>0</v>
      </c>
      <c r="QJ146" s="608">
        <v>0</v>
      </c>
      <c r="QK146" s="608">
        <v>0</v>
      </c>
      <c r="QL146" s="608">
        <v>0</v>
      </c>
      <c r="QM146" s="608">
        <v>0</v>
      </c>
      <c r="QN146" s="608">
        <v>0</v>
      </c>
      <c r="QO146" s="608">
        <v>0</v>
      </c>
      <c r="QP146" s="608">
        <v>0</v>
      </c>
      <c r="QQ146" s="608">
        <v>0</v>
      </c>
      <c r="QR146" s="608">
        <v>0</v>
      </c>
      <c r="QS146" s="608">
        <v>0</v>
      </c>
      <c r="QT146" s="608">
        <v>0</v>
      </c>
      <c r="QU146" s="608">
        <v>0</v>
      </c>
      <c r="QV146" s="608">
        <v>0</v>
      </c>
      <c r="QW146" s="608">
        <v>0</v>
      </c>
      <c r="QX146" s="608">
        <v>0</v>
      </c>
      <c r="QY146" s="608">
        <v>0</v>
      </c>
      <c r="QZ146" s="608">
        <v>0</v>
      </c>
      <c r="RA146" s="608">
        <v>0</v>
      </c>
      <c r="RB146" s="608">
        <v>0</v>
      </c>
      <c r="RC146" s="608">
        <v>0</v>
      </c>
      <c r="RD146" s="608">
        <v>0</v>
      </c>
      <c r="RE146" s="608">
        <v>0</v>
      </c>
      <c r="RF146" s="608">
        <v>0</v>
      </c>
      <c r="RG146" s="608">
        <v>0</v>
      </c>
      <c r="RH146" s="608">
        <v>0</v>
      </c>
      <c r="RI146" s="608">
        <v>0</v>
      </c>
      <c r="RJ146" s="608">
        <v>0</v>
      </c>
      <c r="RK146" s="608">
        <v>0</v>
      </c>
      <c r="RL146" s="608">
        <v>0</v>
      </c>
      <c r="RM146" s="608">
        <v>0</v>
      </c>
      <c r="RN146" s="608">
        <v>0</v>
      </c>
      <c r="RO146" s="608">
        <v>0</v>
      </c>
      <c r="RP146" s="608">
        <v>0</v>
      </c>
      <c r="RQ146" s="608">
        <v>0</v>
      </c>
      <c r="RR146" s="608">
        <v>0</v>
      </c>
      <c r="RS146" s="608">
        <v>0</v>
      </c>
      <c r="RT146" s="608">
        <v>0</v>
      </c>
      <c r="RU146" s="608">
        <v>0</v>
      </c>
      <c r="RV146" s="608">
        <v>0</v>
      </c>
      <c r="RW146" s="608">
        <v>0</v>
      </c>
      <c r="RX146" s="608">
        <v>0</v>
      </c>
      <c r="RY146" s="608">
        <v>0</v>
      </c>
      <c r="RZ146" s="608">
        <v>0</v>
      </c>
      <c r="SA146" s="608">
        <v>0</v>
      </c>
      <c r="SB146" s="608">
        <v>0</v>
      </c>
      <c r="SC146" s="608">
        <v>0</v>
      </c>
      <c r="SD146" s="608">
        <v>0</v>
      </c>
      <c r="SE146" s="608">
        <v>0</v>
      </c>
      <c r="SF146" s="608">
        <v>0</v>
      </c>
      <c r="SG146" s="608">
        <v>0</v>
      </c>
      <c r="SH146" s="608">
        <v>0</v>
      </c>
      <c r="SI146" s="608">
        <v>0</v>
      </c>
      <c r="SJ146" s="275">
        <f t="shared" ref="SJ146:SJ149" si="154">SI146</f>
        <v>0</v>
      </c>
      <c r="SK146" s="262"/>
      <c r="SL146" s="250"/>
      <c r="SM146" s="250"/>
      <c r="SN146" s="250"/>
    </row>
    <row r="147" spans="1:508" outlineLevel="3" x14ac:dyDescent="0.25">
      <c r="A147" s="250"/>
      <c r="B147" s="259"/>
      <c r="C147" s="444">
        <f t="shared" si="153"/>
        <v>4</v>
      </c>
      <c r="D147" s="275"/>
      <c r="E147" s="324">
        <f t="shared" si="152"/>
        <v>6</v>
      </c>
      <c r="F147" s="330"/>
      <c r="G147" s="275"/>
      <c r="H147" s="536"/>
      <c r="I147" s="548" t="s">
        <v>878</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0</v>
      </c>
      <c r="AQ147" s="608">
        <v>0</v>
      </c>
      <c r="AR147" s="608">
        <v>0</v>
      </c>
      <c r="AS147" s="608">
        <v>0</v>
      </c>
      <c r="AT147" s="608">
        <v>0</v>
      </c>
      <c r="AU147" s="608">
        <v>0</v>
      </c>
      <c r="AV147" s="608">
        <v>0</v>
      </c>
      <c r="AW147" s="608">
        <v>0</v>
      </c>
      <c r="AX147" s="608">
        <v>0</v>
      </c>
      <c r="AY147" s="608">
        <v>0</v>
      </c>
      <c r="AZ147" s="608">
        <v>0</v>
      </c>
      <c r="BA147" s="608">
        <v>0</v>
      </c>
      <c r="BB147" s="608">
        <v>0</v>
      </c>
      <c r="BC147" s="608">
        <v>0</v>
      </c>
      <c r="BD147" s="608">
        <v>0</v>
      </c>
      <c r="BE147" s="608">
        <v>0</v>
      </c>
      <c r="BF147" s="608">
        <v>0</v>
      </c>
      <c r="BG147" s="608">
        <v>0</v>
      </c>
      <c r="BH147" s="608">
        <v>0</v>
      </c>
      <c r="BI147" s="608">
        <v>1.8960000000000008</v>
      </c>
      <c r="BJ147" s="608">
        <v>1.7420000000000009</v>
      </c>
      <c r="BK147" s="608">
        <v>1.4909999999999997</v>
      </c>
      <c r="BL147" s="608">
        <v>1.1660000000000004</v>
      </c>
      <c r="BM147" s="608">
        <v>0.10599999999999898</v>
      </c>
      <c r="BN147" s="608">
        <v>0.1379999999999999</v>
      </c>
      <c r="BO147" s="608">
        <v>7.3000000000000398E-2</v>
      </c>
      <c r="BP147" s="608">
        <v>-7.3999999999999844E-2</v>
      </c>
      <c r="BQ147" s="608">
        <v>0.18399999999999928</v>
      </c>
      <c r="BR147" s="608">
        <v>0.31799999999999962</v>
      </c>
      <c r="BS147" s="608">
        <v>0.45800000000000018</v>
      </c>
      <c r="BT147" s="608">
        <v>0.57500000000000018</v>
      </c>
      <c r="BU147" s="608">
        <v>0.66800000000000015</v>
      </c>
      <c r="BV147" s="608">
        <v>0.75199999999999978</v>
      </c>
      <c r="BW147" s="608">
        <v>1.0049999999999999</v>
      </c>
      <c r="BX147" s="608">
        <v>1.1870000000000003</v>
      </c>
      <c r="BY147" s="608">
        <v>1.4720000000000004</v>
      </c>
      <c r="BZ147" s="608">
        <v>1.7779999999999996</v>
      </c>
      <c r="CA147" s="608">
        <v>2.17</v>
      </c>
      <c r="CB147" s="608">
        <v>2.4669999999999996</v>
      </c>
      <c r="CC147" s="608">
        <v>2.899</v>
      </c>
      <c r="CD147" s="608">
        <v>3.0820000000000007</v>
      </c>
      <c r="CE147" s="608">
        <v>3.6829999999999998</v>
      </c>
      <c r="CF147" s="608">
        <v>2.4319999999999995</v>
      </c>
      <c r="CG147" s="608">
        <v>2.6029999999999998</v>
      </c>
      <c r="CH147" s="608">
        <v>2.6780000000000008</v>
      </c>
      <c r="CI147" s="608">
        <v>2.4400000000000004</v>
      </c>
      <c r="CJ147" s="608">
        <v>2.38</v>
      </c>
      <c r="CK147" s="608">
        <v>2.2700000000000005</v>
      </c>
      <c r="CL147" s="608">
        <v>1.9970000000000008</v>
      </c>
      <c r="CM147" s="608">
        <v>1.7330000000000005</v>
      </c>
      <c r="CN147" s="608">
        <v>1.6269999999999998</v>
      </c>
      <c r="CO147" s="608">
        <v>1.7440000000000007</v>
      </c>
      <c r="CP147" s="608">
        <v>1.5719999999999992</v>
      </c>
      <c r="CQ147" s="608">
        <v>1.3859999999999992</v>
      </c>
      <c r="CR147" s="608">
        <v>0.49300000000000033</v>
      </c>
      <c r="CS147" s="608">
        <v>0.45899999999999963</v>
      </c>
      <c r="CT147" s="608">
        <v>0.42400000000000126</v>
      </c>
      <c r="CU147" s="608">
        <v>0.28200000000000003</v>
      </c>
      <c r="CV147" s="608">
        <v>0.34399999999999942</v>
      </c>
      <c r="CW147" s="608">
        <v>0.39900000000000091</v>
      </c>
      <c r="CX147" s="608">
        <v>0.375</v>
      </c>
      <c r="CY147" s="608">
        <v>1.0999999999999233E-2</v>
      </c>
      <c r="CZ147" s="608">
        <v>0.44100000000000072</v>
      </c>
      <c r="DA147" s="608">
        <v>0.1639999999999997</v>
      </c>
      <c r="DB147" s="608">
        <v>-6.2999999999999723E-2</v>
      </c>
      <c r="DC147" s="608">
        <v>-0.36500000000000021</v>
      </c>
      <c r="DD147" s="608">
        <v>-0.34299999999999997</v>
      </c>
      <c r="DE147" s="608">
        <v>0.13699999999999957</v>
      </c>
      <c r="DF147" s="608">
        <v>-0.14000000000000057</v>
      </c>
      <c r="DG147" s="608">
        <v>-0.26100000000000012</v>
      </c>
      <c r="DH147" s="608">
        <v>-0.52700000000000014</v>
      </c>
      <c r="DI147" s="608">
        <v>-0.58300000000000018</v>
      </c>
      <c r="DJ147" s="608">
        <v>-0.55100000000000016</v>
      </c>
      <c r="DK147" s="608">
        <v>-0.57100000000000062</v>
      </c>
      <c r="DL147" s="608">
        <v>-0.54899999999999949</v>
      </c>
      <c r="DM147" s="608">
        <v>-0.53600000000000048</v>
      </c>
      <c r="DN147" s="608">
        <v>-0.19500000000000028</v>
      </c>
      <c r="DO147" s="608">
        <v>-0.19399999999999995</v>
      </c>
      <c r="DP147" s="608">
        <v>-2.4000000000000021E-2</v>
      </c>
      <c r="DQ147" s="608">
        <v>0.36500000000000021</v>
      </c>
      <c r="DR147" s="608">
        <v>0.82500000000000018</v>
      </c>
      <c r="DS147" s="608">
        <v>1.2269999999999994</v>
      </c>
      <c r="DT147" s="608">
        <v>1.7690000000000001</v>
      </c>
      <c r="DU147" s="608">
        <v>2.1709999999999994</v>
      </c>
      <c r="DV147" s="608">
        <v>2.7320000000000002</v>
      </c>
      <c r="DW147" s="608">
        <v>3.1470000000000002</v>
      </c>
      <c r="DX147" s="608">
        <v>3.6180000000000012</v>
      </c>
      <c r="DY147" s="608">
        <v>3.919999999999999</v>
      </c>
      <c r="DZ147" s="608">
        <v>4.2370000000000001</v>
      </c>
      <c r="EA147" s="608">
        <v>4.3810000000000011</v>
      </c>
      <c r="EB147" s="608">
        <v>4.4319999999999995</v>
      </c>
      <c r="EC147" s="608">
        <v>4.5830000000000002</v>
      </c>
      <c r="ED147" s="608">
        <v>4.4910000000000005</v>
      </c>
      <c r="EE147" s="608">
        <v>4.5669999999999993</v>
      </c>
      <c r="EF147" s="608">
        <v>3.5409999999999995</v>
      </c>
      <c r="EG147" s="608">
        <v>3.0579999999999998</v>
      </c>
      <c r="EH147" s="608">
        <v>2.5289999999999999</v>
      </c>
      <c r="EI147" s="608">
        <v>2.0709999999999997</v>
      </c>
      <c r="EJ147" s="608">
        <v>1.5979999999999999</v>
      </c>
      <c r="EK147" s="608">
        <v>0.96</v>
      </c>
      <c r="EL147" s="608">
        <v>0.32099999999999973</v>
      </c>
      <c r="EM147" s="608">
        <v>-0.38999999999999968</v>
      </c>
      <c r="EN147" s="608">
        <v>-0.82900000000000063</v>
      </c>
      <c r="EO147" s="608">
        <v>-0.59299999999999997</v>
      </c>
      <c r="EP147" s="608">
        <v>-0.32699999999999996</v>
      </c>
      <c r="EQ147" s="608">
        <v>-0.13000000000000078</v>
      </c>
      <c r="ER147" s="608">
        <v>-1.3029999999999999</v>
      </c>
      <c r="ES147" s="608">
        <v>-0.93900000000000006</v>
      </c>
      <c r="ET147" s="608">
        <v>-0.88099999999999845</v>
      </c>
      <c r="EU147" s="608">
        <v>-1.0139999999999993</v>
      </c>
      <c r="EV147" s="608">
        <v>-0.82399999999999984</v>
      </c>
      <c r="EW147" s="608">
        <v>-0.85899999999999999</v>
      </c>
      <c r="EX147" s="608">
        <v>-0.95000000000000107</v>
      </c>
      <c r="EY147" s="608">
        <v>-1.0019999999999989</v>
      </c>
      <c r="EZ147" s="608">
        <v>-1.1059999999999999</v>
      </c>
      <c r="FA147" s="608">
        <v>-0.7240000000000002</v>
      </c>
      <c r="FB147" s="608">
        <v>-0.94199999999999928</v>
      </c>
      <c r="FC147" s="608">
        <v>-0.94100000000000072</v>
      </c>
      <c r="FD147" s="608">
        <v>-0.89100000000000001</v>
      </c>
      <c r="FE147" s="608">
        <v>-0.84700000000000042</v>
      </c>
      <c r="FF147" s="608">
        <v>-0.58499999999999996</v>
      </c>
      <c r="FG147" s="608">
        <v>-0.47800000000000065</v>
      </c>
      <c r="FH147" s="608">
        <v>-0.28200000000000003</v>
      </c>
      <c r="FI147" s="608">
        <v>-0.30900000000000016</v>
      </c>
      <c r="FJ147" s="608">
        <v>-0.30600000000000005</v>
      </c>
      <c r="FK147" s="608">
        <v>-0.28800000000000026</v>
      </c>
      <c r="FL147" s="608">
        <v>-0.28600000000000048</v>
      </c>
      <c r="FM147" s="608">
        <v>-0.28100000000000058</v>
      </c>
      <c r="FN147" s="608">
        <v>-7.6000000000000512E-2</v>
      </c>
      <c r="FO147" s="608">
        <v>-8.3000000000000185E-2</v>
      </c>
      <c r="FP147" s="608">
        <v>0.27099999999999991</v>
      </c>
      <c r="FQ147" s="608">
        <v>0.63600000000000012</v>
      </c>
      <c r="FR147" s="608">
        <v>1.0120000000000005</v>
      </c>
      <c r="FS147" s="608">
        <v>1.4019999999999992</v>
      </c>
      <c r="FT147" s="608">
        <v>1.7610000000000001</v>
      </c>
      <c r="FU147" s="608">
        <v>2.2249999999999996</v>
      </c>
      <c r="FV147" s="608">
        <v>2.9400000000000004</v>
      </c>
      <c r="FW147" s="608">
        <v>3.5710000000000006</v>
      </c>
      <c r="FX147" s="608">
        <v>3.9900000000000011</v>
      </c>
      <c r="FY147" s="608">
        <v>4.4629999999999992</v>
      </c>
      <c r="FZ147" s="608">
        <v>4.9609999999999994</v>
      </c>
      <c r="GA147" s="608">
        <v>4.9819999999999993</v>
      </c>
      <c r="GB147" s="608">
        <v>4.9139999999999988</v>
      </c>
      <c r="GC147" s="608">
        <v>5.0309999999999997</v>
      </c>
      <c r="GD147" s="608">
        <v>4.6909999999999998</v>
      </c>
      <c r="GE147" s="608">
        <v>4.8069999999999995</v>
      </c>
      <c r="GF147" s="608">
        <v>3.7030000000000003</v>
      </c>
      <c r="GG147" s="608">
        <v>3.1830000000000007</v>
      </c>
      <c r="GH147" s="608">
        <v>2.786999999999999</v>
      </c>
      <c r="GI147" s="608">
        <v>2.056</v>
      </c>
      <c r="GJ147" s="608">
        <v>1.6180000000000003</v>
      </c>
      <c r="GK147" s="608">
        <v>0.97900000000000009</v>
      </c>
      <c r="GL147" s="608">
        <v>0.33100000000000041</v>
      </c>
      <c r="GM147" s="608">
        <v>-0.18800000000000061</v>
      </c>
      <c r="GN147" s="608">
        <v>-0.52099999999999991</v>
      </c>
      <c r="GO147" s="608">
        <v>-0.30299999999999994</v>
      </c>
      <c r="GP147" s="608">
        <v>2.4000000000000021E-2</v>
      </c>
      <c r="GQ147" s="608">
        <v>0.23599999999999888</v>
      </c>
      <c r="GR147" s="608">
        <v>-0.95300000000000029</v>
      </c>
      <c r="GS147" s="608">
        <v>-0.55900000000000016</v>
      </c>
      <c r="GT147" s="608">
        <v>-0.45800000000000018</v>
      </c>
      <c r="GU147" s="608">
        <v>-0.55499999999999972</v>
      </c>
      <c r="GV147" s="608">
        <v>-0.48900000000000077</v>
      </c>
      <c r="GW147" s="608">
        <v>-0.48300000000000054</v>
      </c>
      <c r="GX147" s="608">
        <v>-0.68799999999999883</v>
      </c>
      <c r="GY147" s="608">
        <v>-0.85299999999999976</v>
      </c>
      <c r="GZ147" s="608">
        <v>-1.202</v>
      </c>
      <c r="HA147" s="608">
        <v>-0.87899999999999956</v>
      </c>
      <c r="HB147" s="608">
        <v>-1.032</v>
      </c>
      <c r="HC147" s="608">
        <v>-1.4399999999999995</v>
      </c>
      <c r="HD147" s="608">
        <v>-1.4799999999999995</v>
      </c>
      <c r="HE147" s="608">
        <v>-1.0990000000000002</v>
      </c>
      <c r="HF147" s="608">
        <v>-1.093</v>
      </c>
      <c r="HG147" s="608">
        <v>-0.75499999999999989</v>
      </c>
      <c r="HH147" s="608">
        <v>-0.62699999999999978</v>
      </c>
      <c r="HI147" s="608">
        <v>-0.64299999999999979</v>
      </c>
      <c r="HJ147" s="608">
        <v>-0.63400000000000034</v>
      </c>
      <c r="HK147" s="608">
        <v>-0.57000000000000028</v>
      </c>
      <c r="HL147" s="608">
        <v>-0.58599999999999941</v>
      </c>
      <c r="HM147" s="608">
        <v>-0.58700000000000063</v>
      </c>
      <c r="HN147" s="608">
        <v>-0.12399999999999967</v>
      </c>
      <c r="HO147" s="608">
        <v>-0.13400000000000034</v>
      </c>
      <c r="HP147" s="608">
        <v>0.1509999999999998</v>
      </c>
      <c r="HQ147" s="608">
        <v>0.45000000000000018</v>
      </c>
      <c r="HR147" s="608">
        <v>0.75800000000000001</v>
      </c>
      <c r="HS147" s="608">
        <v>1.0809999999999995</v>
      </c>
      <c r="HT147" s="608">
        <v>1.3780000000000001</v>
      </c>
      <c r="HU147" s="608">
        <v>1.6959999999999997</v>
      </c>
      <c r="HV147" s="608">
        <v>2.1879999999999997</v>
      </c>
      <c r="HW147" s="608">
        <v>2.6550000000000002</v>
      </c>
      <c r="HX147" s="608">
        <v>3.069</v>
      </c>
      <c r="HY147" s="608">
        <v>3.3230000000000004</v>
      </c>
      <c r="HZ147" s="608">
        <v>3.6060000000000008</v>
      </c>
      <c r="IA147" s="608">
        <v>3.5710000000000006</v>
      </c>
      <c r="IB147" s="608">
        <v>3.4940000000000007</v>
      </c>
      <c r="IC147" s="608">
        <v>3.6350000000000007</v>
      </c>
      <c r="ID147" s="608">
        <v>3.5970000000000004</v>
      </c>
      <c r="IE147" s="608">
        <v>3.7099999999999991</v>
      </c>
      <c r="IF147" s="608">
        <v>2.3770000000000007</v>
      </c>
      <c r="IG147" s="608">
        <v>2.198999999999999</v>
      </c>
      <c r="IH147" s="608">
        <v>1.8419999999999996</v>
      </c>
      <c r="II147" s="608">
        <v>1.1840000000000002</v>
      </c>
      <c r="IJ147" s="608">
        <v>1.0019999999999998</v>
      </c>
      <c r="IK147" s="608">
        <v>0.62100000000000044</v>
      </c>
      <c r="IL147" s="608">
        <v>0.10099999999999998</v>
      </c>
      <c r="IM147" s="608">
        <v>-0.41199999999999992</v>
      </c>
      <c r="IN147" s="608">
        <v>-0.78800000000000026</v>
      </c>
      <c r="IO147" s="608">
        <v>-0.54800000000000004</v>
      </c>
      <c r="IP147" s="608">
        <v>-0.20999999999999996</v>
      </c>
      <c r="IQ147" s="608">
        <v>3.6999999999999922E-2</v>
      </c>
      <c r="IR147" s="608">
        <v>-1.0519999999999996</v>
      </c>
      <c r="IS147" s="608">
        <v>-0.76100000000000101</v>
      </c>
      <c r="IT147" s="608">
        <v>-0.62800000000000011</v>
      </c>
      <c r="IU147" s="608">
        <v>-0.62000000000000099</v>
      </c>
      <c r="IV147" s="608">
        <v>-0.50500000000000078</v>
      </c>
      <c r="IW147" s="608">
        <v>-0.50599999999999845</v>
      </c>
      <c r="IX147" s="608">
        <v>-0.59599999999999831</v>
      </c>
      <c r="IY147" s="608">
        <v>-0.66299999999999848</v>
      </c>
      <c r="IZ147" s="608">
        <v>-1.0019999999999998</v>
      </c>
      <c r="JA147" s="608">
        <v>-0.84800000000000075</v>
      </c>
      <c r="JB147" s="608">
        <v>-0.95399999999999974</v>
      </c>
      <c r="JC147" s="608">
        <v>-0.60599999999999898</v>
      </c>
      <c r="JD147" s="608">
        <v>-0.60499999999999954</v>
      </c>
      <c r="JE147" s="608">
        <v>-0.42000000000000082</v>
      </c>
      <c r="JF147" s="608">
        <v>-0.65000000000000036</v>
      </c>
      <c r="JG147" s="608">
        <v>-0.62699999999999978</v>
      </c>
      <c r="JH147" s="608">
        <v>-0.26199999999999957</v>
      </c>
      <c r="JI147" s="608">
        <v>-0.14599999999999991</v>
      </c>
      <c r="JJ147" s="608">
        <v>-8.3999999999999631E-2</v>
      </c>
      <c r="JK147" s="608">
        <v>-3.8000000000000256E-2</v>
      </c>
      <c r="JL147" s="608">
        <v>-1.6000000000000014E-2</v>
      </c>
      <c r="JM147" s="608">
        <v>1.7999999999999794E-2</v>
      </c>
      <c r="JN147" s="608">
        <v>-2.8000000000000469E-2</v>
      </c>
      <c r="JO147" s="608">
        <v>-4.0000000000000036E-2</v>
      </c>
      <c r="JP147" s="608">
        <v>0.28000000000000025</v>
      </c>
      <c r="JQ147" s="608">
        <v>0.57899999999999974</v>
      </c>
      <c r="JR147" s="608">
        <v>0.94299999999999962</v>
      </c>
      <c r="JS147" s="608">
        <v>1.2949999999999999</v>
      </c>
      <c r="JT147" s="608">
        <v>1.5789999999999997</v>
      </c>
      <c r="JU147" s="608">
        <v>2.008</v>
      </c>
      <c r="JV147" s="608">
        <v>2.6020000000000003</v>
      </c>
      <c r="JW147" s="608">
        <v>3.0469999999999997</v>
      </c>
      <c r="JX147" s="608">
        <v>3.46</v>
      </c>
      <c r="JY147" s="608">
        <v>3.7949999999999999</v>
      </c>
      <c r="JZ147" s="608">
        <v>4.1829999999999998</v>
      </c>
      <c r="KA147" s="608">
        <v>4.2110000000000003</v>
      </c>
      <c r="KB147" s="608">
        <v>4.2120000000000006</v>
      </c>
      <c r="KC147" s="608">
        <v>4.2429999999999994</v>
      </c>
      <c r="KD147" s="608">
        <v>3.9750000000000005</v>
      </c>
      <c r="KE147" s="608">
        <v>4.1099999999999994</v>
      </c>
      <c r="KF147" s="608">
        <v>1.9170000000000007</v>
      </c>
      <c r="KG147" s="608">
        <v>1.593</v>
      </c>
      <c r="KH147" s="608">
        <v>1.1150000000000002</v>
      </c>
      <c r="KI147" s="608">
        <v>0.60999999999999943</v>
      </c>
      <c r="KJ147" s="608">
        <v>7.5000000000001066E-2</v>
      </c>
      <c r="KK147" s="608">
        <v>-0.38500000000000068</v>
      </c>
      <c r="KL147" s="608">
        <v>-0.9319999999999995</v>
      </c>
      <c r="KM147" s="608">
        <v>-1.3329999999999993</v>
      </c>
      <c r="KN147" s="608">
        <v>-1.6819999999999995</v>
      </c>
      <c r="KO147" s="608">
        <v>-1.2569999999999997</v>
      </c>
      <c r="KP147" s="608">
        <v>-0.66000000000000014</v>
      </c>
      <c r="KQ147" s="608">
        <v>-0.48500000000000121</v>
      </c>
      <c r="KR147" s="608">
        <v>-1.7230000000000008</v>
      </c>
      <c r="KS147" s="608">
        <v>-1.1259999999999994</v>
      </c>
      <c r="KT147" s="608">
        <v>-0.73099999999999987</v>
      </c>
      <c r="KU147" s="608">
        <v>-0.63100000000000023</v>
      </c>
      <c r="KV147" s="608">
        <v>-0.42999999999999972</v>
      </c>
      <c r="KW147" s="608">
        <v>-0.27300000000000146</v>
      </c>
      <c r="KX147" s="608">
        <v>-0.2629999999999999</v>
      </c>
      <c r="KY147" s="608">
        <v>-0.25</v>
      </c>
      <c r="KZ147" s="608">
        <v>-0.29699999999999882</v>
      </c>
      <c r="LA147" s="608">
        <v>-0.32900000000000063</v>
      </c>
      <c r="LB147" s="608">
        <v>-0.29800000000000004</v>
      </c>
      <c r="LC147" s="608">
        <v>0.25199999999999978</v>
      </c>
      <c r="LD147" s="608">
        <v>0.39699999999999935</v>
      </c>
      <c r="LE147" s="608">
        <v>0.40499999999999936</v>
      </c>
      <c r="LF147" s="608">
        <v>0.47800000000000065</v>
      </c>
      <c r="LG147" s="608">
        <v>0.28800000000000026</v>
      </c>
      <c r="LH147" s="608">
        <v>0.28699999999999992</v>
      </c>
      <c r="LI147" s="608">
        <v>0.31700000000000017</v>
      </c>
      <c r="LJ147" s="608">
        <v>0.36600000000000055</v>
      </c>
      <c r="LK147" s="608">
        <v>0.37199999999999989</v>
      </c>
      <c r="LL147" s="608">
        <v>0.38300000000000001</v>
      </c>
      <c r="LM147" s="608">
        <v>0.38900000000000023</v>
      </c>
      <c r="LN147" s="608">
        <v>0.10800000000000054</v>
      </c>
      <c r="LO147" s="608">
        <v>4.4999999999999929E-2</v>
      </c>
      <c r="LP147" s="608">
        <v>0.39599999999999991</v>
      </c>
      <c r="LQ147" s="608">
        <v>0.63999999999999968</v>
      </c>
      <c r="LR147" s="608">
        <v>0.89100000000000001</v>
      </c>
      <c r="LS147" s="608">
        <v>1.1500000000000004</v>
      </c>
      <c r="LT147" s="608">
        <v>1.4750000000000005</v>
      </c>
      <c r="LU147" s="608">
        <v>1.8019999999999996</v>
      </c>
      <c r="LV147" s="608">
        <v>2.3449999999999998</v>
      </c>
      <c r="LW147" s="608">
        <v>2.6310000000000002</v>
      </c>
      <c r="LX147" s="608">
        <v>2.7430000000000003</v>
      </c>
      <c r="LY147" s="608">
        <v>3.016</v>
      </c>
      <c r="LZ147" s="608">
        <v>3.3929999999999998</v>
      </c>
      <c r="MA147" s="608">
        <v>3.3689999999999998</v>
      </c>
      <c r="MB147" s="608">
        <v>3.6310000000000002</v>
      </c>
      <c r="MC147" s="608">
        <v>3.7299999999999995</v>
      </c>
      <c r="MD147" s="608">
        <v>3.4450000000000003</v>
      </c>
      <c r="ME147" s="608">
        <v>3.827</v>
      </c>
      <c r="MF147" s="608">
        <v>1.6069999999999993</v>
      </c>
      <c r="MG147" s="608">
        <v>1.5999999999999996</v>
      </c>
      <c r="MH147" s="608">
        <v>1.3770000000000007</v>
      </c>
      <c r="MI147" s="608">
        <v>1.0189999999999984</v>
      </c>
      <c r="MJ147" s="608">
        <v>0.79900000000000126</v>
      </c>
      <c r="MK147" s="608">
        <v>0.64400000000000013</v>
      </c>
      <c r="ML147" s="608">
        <v>0.36100000000000065</v>
      </c>
      <c r="MM147" s="608">
        <v>0.2419999999999991</v>
      </c>
      <c r="MN147" s="608">
        <v>0.20500000000000007</v>
      </c>
      <c r="MO147" s="608">
        <v>0.82600000000000051</v>
      </c>
      <c r="MP147" s="608">
        <v>0.76500000000000057</v>
      </c>
      <c r="MQ147" s="608">
        <v>0.75699999999999967</v>
      </c>
      <c r="MR147" s="608">
        <v>-0.15000000000000036</v>
      </c>
      <c r="MS147" s="608">
        <v>3.5000000000000142E-2</v>
      </c>
      <c r="MT147" s="608">
        <v>0.43299999999999983</v>
      </c>
      <c r="MU147" s="608">
        <v>0.43599999999999994</v>
      </c>
      <c r="MV147" s="608">
        <v>0.5990000000000002</v>
      </c>
      <c r="MW147" s="608">
        <v>0.65300000000000047</v>
      </c>
      <c r="MX147" s="608">
        <v>0.58300000000000018</v>
      </c>
      <c r="MY147" s="608">
        <v>0.55400000000000027</v>
      </c>
      <c r="MZ147" s="608">
        <v>3.2999999999999474E-2</v>
      </c>
      <c r="NA147" s="608">
        <v>0.38600000000000012</v>
      </c>
      <c r="NB147" s="608">
        <v>8.6999999999999744E-2</v>
      </c>
      <c r="NC147" s="608">
        <v>-0.32899999999999974</v>
      </c>
      <c r="ND147" s="608">
        <v>-0.22900000000000009</v>
      </c>
      <c r="NE147" s="608">
        <v>0.13099999999999934</v>
      </c>
      <c r="NF147" s="608">
        <v>4.2000000000000703E-2</v>
      </c>
      <c r="NG147" s="608">
        <v>-0.16099999999999959</v>
      </c>
      <c r="NH147" s="608">
        <v>-0.29499999999999993</v>
      </c>
      <c r="NI147" s="608">
        <v>-0.4300000000000006</v>
      </c>
      <c r="NJ147" s="608">
        <v>-0.40200000000000014</v>
      </c>
      <c r="NK147" s="608">
        <v>-0.39700000000000024</v>
      </c>
      <c r="NL147" s="608">
        <v>-0.40200000000000014</v>
      </c>
      <c r="NM147" s="608">
        <v>-0.39199999999999946</v>
      </c>
      <c r="NN147" s="608">
        <v>-0.18299999999999983</v>
      </c>
      <c r="NO147" s="608">
        <v>-0.19399999999999995</v>
      </c>
      <c r="NP147" s="608">
        <v>8.9999999999999858E-2</v>
      </c>
      <c r="NQ147" s="608">
        <v>0.38199999999999967</v>
      </c>
      <c r="NR147" s="608">
        <v>0</v>
      </c>
      <c r="NS147" s="608">
        <v>0</v>
      </c>
      <c r="NT147" s="608">
        <v>0</v>
      </c>
      <c r="NU147" s="608">
        <v>0</v>
      </c>
      <c r="NV147" s="608">
        <v>0</v>
      </c>
      <c r="NW147" s="608">
        <v>2.6310000000000002</v>
      </c>
      <c r="NX147" s="608">
        <v>2.7430000000000003</v>
      </c>
      <c r="NY147" s="608">
        <v>3.016</v>
      </c>
      <c r="NZ147" s="608">
        <v>3.3929999999999998</v>
      </c>
      <c r="OA147" s="608">
        <v>3.3689999999999998</v>
      </c>
      <c r="OB147" s="608">
        <v>3.6310000000000002</v>
      </c>
      <c r="OC147" s="608">
        <v>3.7299999999999995</v>
      </c>
      <c r="OD147" s="608">
        <v>3.4450000000000003</v>
      </c>
      <c r="OE147" s="608">
        <v>3.827</v>
      </c>
      <c r="OF147" s="608">
        <v>1.6069999999999993</v>
      </c>
      <c r="OG147" s="608">
        <v>1.5999999999999996</v>
      </c>
      <c r="OH147" s="608">
        <v>1.3770000000000007</v>
      </c>
      <c r="OI147" s="608">
        <v>1.0189999999999984</v>
      </c>
      <c r="OJ147" s="608">
        <v>0.79900000000000126</v>
      </c>
      <c r="OK147" s="608">
        <v>0.64400000000000013</v>
      </c>
      <c r="OL147" s="608">
        <v>0.36100000000000065</v>
      </c>
      <c r="OM147" s="608">
        <v>0.2419999999999991</v>
      </c>
      <c r="ON147" s="608">
        <v>0.20500000000000007</v>
      </c>
      <c r="OO147" s="608">
        <v>0.82600000000000051</v>
      </c>
      <c r="OP147" s="608">
        <v>0.76500000000000057</v>
      </c>
      <c r="OQ147" s="608">
        <v>0.75699999999999967</v>
      </c>
      <c r="OR147" s="608">
        <v>-0.15000000000000036</v>
      </c>
      <c r="OS147" s="608">
        <v>3.5000000000000142E-2</v>
      </c>
      <c r="OT147" s="608">
        <v>0.43299999999999983</v>
      </c>
      <c r="OU147" s="608">
        <v>0.43599999999999994</v>
      </c>
      <c r="OV147" s="608">
        <v>0.5990000000000002</v>
      </c>
      <c r="OW147" s="608">
        <v>0.65300000000000047</v>
      </c>
      <c r="OX147" s="608">
        <v>0.58300000000000018</v>
      </c>
      <c r="OY147" s="608">
        <v>0.55400000000000027</v>
      </c>
      <c r="OZ147" s="608">
        <v>3.2999999999999474E-2</v>
      </c>
      <c r="PA147" s="608">
        <v>0.38600000000000012</v>
      </c>
      <c r="PB147" s="608">
        <v>8.6999999999999744E-2</v>
      </c>
      <c r="PC147" s="608">
        <v>-0.32899999999999974</v>
      </c>
      <c r="PD147" s="608">
        <v>-0.22900000000000009</v>
      </c>
      <c r="PE147" s="608">
        <v>0.13099999999999934</v>
      </c>
      <c r="PF147" s="608">
        <v>4.2000000000000703E-2</v>
      </c>
      <c r="PG147" s="608">
        <v>-0.16099999999999959</v>
      </c>
      <c r="PH147" s="608">
        <v>-0.29499999999999993</v>
      </c>
      <c r="PI147" s="608">
        <v>-0.4300000000000006</v>
      </c>
      <c r="PJ147" s="608">
        <v>-0.40200000000000014</v>
      </c>
      <c r="PK147" s="608">
        <v>-0.39700000000000024</v>
      </c>
      <c r="PL147" s="608">
        <v>-0.40200000000000014</v>
      </c>
      <c r="PM147" s="608">
        <v>-0.39199999999999946</v>
      </c>
      <c r="PN147" s="608">
        <v>-0.18299999999999983</v>
      </c>
      <c r="PO147" s="608">
        <v>-0.19399999999999995</v>
      </c>
      <c r="PP147" s="608">
        <v>8.9999999999999858E-2</v>
      </c>
      <c r="PQ147" s="608">
        <v>0.38199999999999967</v>
      </c>
      <c r="PR147" s="608">
        <v>0</v>
      </c>
      <c r="PS147" s="608">
        <v>0</v>
      </c>
      <c r="PT147" s="608">
        <v>0</v>
      </c>
      <c r="PU147" s="608">
        <v>0</v>
      </c>
      <c r="PV147" s="608">
        <v>0</v>
      </c>
      <c r="PW147" s="608">
        <v>2.6310000000000002</v>
      </c>
      <c r="PX147" s="608">
        <v>2.7430000000000003</v>
      </c>
      <c r="PY147" s="608">
        <v>3.016</v>
      </c>
      <c r="PZ147" s="608">
        <v>3.3929999999999998</v>
      </c>
      <c r="QA147" s="608">
        <v>3.3689999999999998</v>
      </c>
      <c r="QB147" s="608">
        <v>3.6310000000000002</v>
      </c>
      <c r="QC147" s="608">
        <v>3.7299999999999995</v>
      </c>
      <c r="QD147" s="608">
        <v>3.4450000000000003</v>
      </c>
      <c r="QE147" s="608">
        <v>3.827</v>
      </c>
      <c r="QF147" s="608">
        <v>1.6069999999999993</v>
      </c>
      <c r="QG147" s="608">
        <v>1.5999999999999996</v>
      </c>
      <c r="QH147" s="608">
        <v>1.3770000000000007</v>
      </c>
      <c r="QI147" s="608">
        <v>1.0189999999999984</v>
      </c>
      <c r="QJ147" s="608">
        <v>0.79900000000000126</v>
      </c>
      <c r="QK147" s="608">
        <v>0.64400000000000013</v>
      </c>
      <c r="QL147" s="608">
        <v>0.36100000000000065</v>
      </c>
      <c r="QM147" s="608">
        <v>0.2419999999999991</v>
      </c>
      <c r="QN147" s="608">
        <v>0.20500000000000007</v>
      </c>
      <c r="QO147" s="608">
        <v>0.82600000000000051</v>
      </c>
      <c r="QP147" s="608">
        <v>0.76500000000000057</v>
      </c>
      <c r="QQ147" s="608">
        <v>0.75699999999999967</v>
      </c>
      <c r="QR147" s="608">
        <v>-0.15000000000000036</v>
      </c>
      <c r="QS147" s="608">
        <v>3.5000000000000142E-2</v>
      </c>
      <c r="QT147" s="608">
        <v>0.43299999999999983</v>
      </c>
      <c r="QU147" s="608">
        <v>0.43599999999999994</v>
      </c>
      <c r="QV147" s="608">
        <v>0.5990000000000002</v>
      </c>
      <c r="QW147" s="608">
        <v>0.65300000000000047</v>
      </c>
      <c r="QX147" s="608">
        <v>0.58300000000000018</v>
      </c>
      <c r="QY147" s="608">
        <v>0.55400000000000027</v>
      </c>
      <c r="QZ147" s="608">
        <v>3.2999999999999474E-2</v>
      </c>
      <c r="RA147" s="608">
        <v>0.38600000000000012</v>
      </c>
      <c r="RB147" s="608">
        <v>8.6999999999999744E-2</v>
      </c>
      <c r="RC147" s="608">
        <v>-0.32899999999999974</v>
      </c>
      <c r="RD147" s="608">
        <v>-0.22900000000000009</v>
      </c>
      <c r="RE147" s="608">
        <v>0.13099999999999934</v>
      </c>
      <c r="RF147" s="608">
        <v>4.2000000000000703E-2</v>
      </c>
      <c r="RG147" s="608">
        <v>-0.16099999999999959</v>
      </c>
      <c r="RH147" s="608">
        <v>-0.29499999999999993</v>
      </c>
      <c r="RI147" s="608">
        <v>-0.4300000000000006</v>
      </c>
      <c r="RJ147" s="608">
        <v>-0.40200000000000014</v>
      </c>
      <c r="RK147" s="608">
        <v>-0.39700000000000024</v>
      </c>
      <c r="RL147" s="608">
        <v>-0.40200000000000014</v>
      </c>
      <c r="RM147" s="608">
        <v>-0.39199999999999946</v>
      </c>
      <c r="RN147" s="608">
        <v>-0.18299999999999983</v>
      </c>
      <c r="RO147" s="608">
        <v>-0.19399999999999995</v>
      </c>
      <c r="RP147" s="608">
        <v>8.9999999999999858E-2</v>
      </c>
      <c r="RQ147" s="608">
        <v>0.38199999999999967</v>
      </c>
      <c r="RR147" s="608">
        <v>0</v>
      </c>
      <c r="RS147" s="608">
        <v>0</v>
      </c>
      <c r="RT147" s="608">
        <v>0</v>
      </c>
      <c r="RU147" s="608">
        <v>0</v>
      </c>
      <c r="RV147" s="608">
        <v>0</v>
      </c>
      <c r="RW147" s="608">
        <v>2.6310000000000002</v>
      </c>
      <c r="RX147" s="608">
        <v>2.7430000000000003</v>
      </c>
      <c r="RY147" s="608">
        <v>3.016</v>
      </c>
      <c r="RZ147" s="608">
        <v>3.3929999999999998</v>
      </c>
      <c r="SA147" s="608">
        <v>3.3689999999999998</v>
      </c>
      <c r="SB147" s="608">
        <v>3.6310000000000002</v>
      </c>
      <c r="SC147" s="608">
        <v>3.7299999999999995</v>
      </c>
      <c r="SD147" s="608">
        <v>3.4450000000000003</v>
      </c>
      <c r="SE147" s="608">
        <v>3.827</v>
      </c>
      <c r="SF147" s="608">
        <v>1.6069999999999993</v>
      </c>
      <c r="SG147" s="608">
        <v>1.5999999999999996</v>
      </c>
      <c r="SH147" s="608">
        <v>1.3770000000000007</v>
      </c>
      <c r="SI147" s="608">
        <v>1.0189999999999984</v>
      </c>
      <c r="SJ147" s="275">
        <f t="shared" si="154"/>
        <v>1.0189999999999984</v>
      </c>
      <c r="SK147" s="262"/>
      <c r="SL147" s="250"/>
      <c r="SM147" s="250"/>
      <c r="SN147" s="250"/>
    </row>
    <row r="148" spans="1:508" outlineLevel="3" x14ac:dyDescent="0.25">
      <c r="A148" s="250"/>
      <c r="B148" s="259"/>
      <c r="C148" s="444">
        <f t="shared" si="153"/>
        <v>4</v>
      </c>
      <c r="D148" s="275"/>
      <c r="E148" s="324">
        <f t="shared" si="152"/>
        <v>7</v>
      </c>
      <c r="F148" s="330"/>
      <c r="G148" s="275"/>
      <c r="H148" s="536"/>
      <c r="I148" s="551" t="s">
        <v>879</v>
      </c>
      <c r="J148" s="537"/>
      <c r="K148" s="795">
        <v>0</v>
      </c>
      <c r="L148" s="795">
        <v>0</v>
      </c>
      <c r="M148" s="795">
        <v>0</v>
      </c>
      <c r="N148" s="795">
        <v>0</v>
      </c>
      <c r="O148" s="795">
        <v>0</v>
      </c>
      <c r="P148" s="795">
        <v>0</v>
      </c>
      <c r="Q148" s="795">
        <v>0</v>
      </c>
      <c r="R148" s="795">
        <v>0</v>
      </c>
      <c r="S148" s="795">
        <v>0</v>
      </c>
      <c r="T148" s="795">
        <v>0</v>
      </c>
      <c r="U148" s="795">
        <v>0</v>
      </c>
      <c r="V148" s="795">
        <v>0</v>
      </c>
      <c r="W148" s="795">
        <v>0</v>
      </c>
      <c r="X148" s="795">
        <v>0</v>
      </c>
      <c r="Y148" s="795">
        <v>0</v>
      </c>
      <c r="Z148" s="795">
        <v>0</v>
      </c>
      <c r="AA148" s="795">
        <v>0</v>
      </c>
      <c r="AB148" s="795">
        <v>0</v>
      </c>
      <c r="AC148" s="795">
        <v>0</v>
      </c>
      <c r="AD148" s="795">
        <v>0</v>
      </c>
      <c r="AE148" s="795">
        <v>0</v>
      </c>
      <c r="AF148" s="795">
        <v>0</v>
      </c>
      <c r="AG148" s="795">
        <v>0</v>
      </c>
      <c r="AH148" s="795">
        <v>0</v>
      </c>
      <c r="AI148" s="795">
        <v>0</v>
      </c>
      <c r="AJ148" s="795">
        <v>0</v>
      </c>
      <c r="AK148" s="795">
        <v>0</v>
      </c>
      <c r="AL148" s="795">
        <v>0</v>
      </c>
      <c r="AM148" s="795">
        <v>0</v>
      </c>
      <c r="AN148" s="795">
        <v>0</v>
      </c>
      <c r="AO148" s="795">
        <v>0</v>
      </c>
      <c r="AP148" s="795">
        <v>0</v>
      </c>
      <c r="AQ148" s="795">
        <v>0</v>
      </c>
      <c r="AR148" s="795">
        <v>0</v>
      </c>
      <c r="AS148" s="795">
        <v>0</v>
      </c>
      <c r="AT148" s="795">
        <v>0</v>
      </c>
      <c r="AU148" s="795">
        <v>0</v>
      </c>
      <c r="AV148" s="795">
        <v>0</v>
      </c>
      <c r="AW148" s="795">
        <v>0</v>
      </c>
      <c r="AX148" s="795">
        <v>0</v>
      </c>
      <c r="AY148" s="795">
        <v>0</v>
      </c>
      <c r="AZ148" s="795">
        <v>0</v>
      </c>
      <c r="BA148" s="795">
        <v>0</v>
      </c>
      <c r="BB148" s="795">
        <v>0</v>
      </c>
      <c r="BC148" s="795">
        <v>0</v>
      </c>
      <c r="BD148" s="795">
        <v>0</v>
      </c>
      <c r="BE148" s="795">
        <v>0</v>
      </c>
      <c r="BF148" s="795">
        <v>0</v>
      </c>
      <c r="BG148" s="795">
        <v>0</v>
      </c>
      <c r="BH148" s="795">
        <v>0.83499999999999996</v>
      </c>
      <c r="BI148" s="795">
        <v>1.9150000000000009</v>
      </c>
      <c r="BJ148" s="795">
        <v>1.7569999999999997</v>
      </c>
      <c r="BK148" s="795">
        <v>1.4960000000000004</v>
      </c>
      <c r="BL148" s="795">
        <v>1.1750000000000007</v>
      </c>
      <c r="BM148" s="795">
        <v>0.22699999999999942</v>
      </c>
      <c r="BN148" s="795">
        <v>0.17500000000000071</v>
      </c>
      <c r="BO148" s="795">
        <v>0.11899999999999977</v>
      </c>
      <c r="BP148" s="795">
        <v>-0.27299999999999969</v>
      </c>
      <c r="BQ148" s="795">
        <v>-0.48900000000000077</v>
      </c>
      <c r="BR148" s="795">
        <v>-0.81299999999999972</v>
      </c>
      <c r="BS148" s="795">
        <v>-1.1600000000000001</v>
      </c>
      <c r="BT148" s="795">
        <v>-1.4800000000000004</v>
      </c>
      <c r="BU148" s="795">
        <v>-1.7119999999999997</v>
      </c>
      <c r="BV148" s="795">
        <v>-1.7729999999999997</v>
      </c>
      <c r="BW148" s="795">
        <v>-1.7520000000000007</v>
      </c>
      <c r="BX148" s="795">
        <v>-1.7389999999999999</v>
      </c>
      <c r="BY148" s="795">
        <v>-1.9259999999999993</v>
      </c>
      <c r="BZ148" s="795">
        <v>-2.2200000000000002</v>
      </c>
      <c r="CA148" s="795">
        <v>-2.3200000000000003</v>
      </c>
      <c r="CB148" s="795">
        <v>-2.5059999999999993</v>
      </c>
      <c r="CC148" s="795">
        <v>-2.9729999999999999</v>
      </c>
      <c r="CD148" s="795">
        <v>-3.4009999999999989</v>
      </c>
      <c r="CE148" s="795">
        <v>-3.5290000000000008</v>
      </c>
      <c r="CF148" s="795">
        <v>-1.3319999999999999</v>
      </c>
      <c r="CG148" s="795">
        <v>-1.7199999999999998</v>
      </c>
      <c r="CH148" s="795">
        <v>-1.4469999999999992</v>
      </c>
      <c r="CI148" s="795">
        <v>-1.4180000000000001</v>
      </c>
      <c r="CJ148" s="795">
        <v>-1.2810000000000006</v>
      </c>
      <c r="CK148" s="795">
        <v>-1.165</v>
      </c>
      <c r="CL148" s="795">
        <v>-1.093</v>
      </c>
      <c r="CM148" s="795">
        <v>-1.2439999999999998</v>
      </c>
      <c r="CN148" s="795">
        <v>-0.95899999999999963</v>
      </c>
      <c r="CO148" s="795">
        <v>-0.59600000000000009</v>
      </c>
      <c r="CP148" s="795">
        <v>-0.60200000000000031</v>
      </c>
      <c r="CQ148" s="795">
        <v>-0.56500000000000039</v>
      </c>
      <c r="CR148" s="795">
        <v>0.7029999999999994</v>
      </c>
      <c r="CS148" s="795">
        <v>0.16500000000000092</v>
      </c>
      <c r="CT148" s="795">
        <v>9.5000000000000639E-2</v>
      </c>
      <c r="CU148" s="795">
        <v>-1.9999999999999574E-2</v>
      </c>
      <c r="CV148" s="795">
        <v>-4.8999999999999488E-2</v>
      </c>
      <c r="CW148" s="795">
        <v>-1.9999999999988916E-3</v>
      </c>
      <c r="CX148" s="795">
        <v>0.14100000000000001</v>
      </c>
      <c r="CY148" s="795">
        <v>-0.1120000000000001</v>
      </c>
      <c r="CZ148" s="795">
        <v>0.35000000000000053</v>
      </c>
      <c r="DA148" s="795">
        <v>0.33800000000000008</v>
      </c>
      <c r="DB148" s="795">
        <v>0.28099999999999969</v>
      </c>
      <c r="DC148" s="795">
        <v>0.52199999999999935</v>
      </c>
      <c r="DD148" s="795">
        <v>0.4659999999999993</v>
      </c>
      <c r="DE148" s="795">
        <v>0.56799999999999962</v>
      </c>
      <c r="DF148" s="795">
        <v>0.45399999999999974</v>
      </c>
      <c r="DG148" s="795">
        <v>0.34999999999999964</v>
      </c>
      <c r="DH148" s="795">
        <v>0.18699999999999939</v>
      </c>
      <c r="DI148" s="795">
        <v>9.9999999999999645E-2</v>
      </c>
      <c r="DJ148" s="795">
        <v>0.17900000000000027</v>
      </c>
      <c r="DK148" s="795">
        <v>0.17999999999999972</v>
      </c>
      <c r="DL148" s="795">
        <v>0.18700000000000028</v>
      </c>
      <c r="DM148" s="795">
        <v>0.18700000000000028</v>
      </c>
      <c r="DN148" s="795">
        <v>0.12600000000000033</v>
      </c>
      <c r="DO148" s="795">
        <v>0.10099999999999998</v>
      </c>
      <c r="DP148" s="795">
        <v>-0.22299999999999986</v>
      </c>
      <c r="DQ148" s="795">
        <v>-0.51900000000000013</v>
      </c>
      <c r="DR148" s="795">
        <v>-0.81400000000000006</v>
      </c>
      <c r="DS148" s="795">
        <v>-1.2290000000000001</v>
      </c>
      <c r="DT148" s="795">
        <v>-1.4199999999999995</v>
      </c>
      <c r="DU148" s="795">
        <v>-1.7970000000000002</v>
      </c>
      <c r="DV148" s="795">
        <v>-1.88</v>
      </c>
      <c r="DW148" s="795">
        <v>-2.0510000000000002</v>
      </c>
      <c r="DX148" s="795">
        <v>-2.1419999999999995</v>
      </c>
      <c r="DY148" s="795">
        <v>-2.0860000000000003</v>
      </c>
      <c r="DZ148" s="795">
        <v>-2.242</v>
      </c>
      <c r="EA148" s="795">
        <v>-2.2319999999999998</v>
      </c>
      <c r="EB148" s="795">
        <v>-2.3479999999999999</v>
      </c>
      <c r="EC148" s="795">
        <v>-2.8029999999999999</v>
      </c>
      <c r="ED148" s="795">
        <v>-3.1219999999999999</v>
      </c>
      <c r="EE148" s="795">
        <v>-3.4790000000000001</v>
      </c>
      <c r="EF148" s="795">
        <v>-0.25</v>
      </c>
      <c r="EG148" s="795">
        <v>-1.431</v>
      </c>
      <c r="EH148" s="795">
        <v>-1.8380000000000001</v>
      </c>
      <c r="EI148" s="795">
        <v>-1.9020000000000001</v>
      </c>
      <c r="EJ148" s="795">
        <v>-2.0869999999999997</v>
      </c>
      <c r="EK148" s="795">
        <v>-2.2210000000000001</v>
      </c>
      <c r="EL148" s="795">
        <v>-2.2199999999999998</v>
      </c>
      <c r="EM148" s="795">
        <v>-2.71</v>
      </c>
      <c r="EN148" s="795">
        <v>-2.5170000000000003</v>
      </c>
      <c r="EO148" s="795">
        <v>-2.5809999999999995</v>
      </c>
      <c r="EP148" s="795">
        <v>-2.6639999999999997</v>
      </c>
      <c r="EQ148" s="795">
        <v>-2.6590000000000007</v>
      </c>
      <c r="ER148" s="795">
        <v>-1.2629999999999999</v>
      </c>
      <c r="ES148" s="795">
        <v>-1.4050000000000002</v>
      </c>
      <c r="ET148" s="795">
        <v>-1.3739999999999997</v>
      </c>
      <c r="EU148" s="795">
        <v>-1.202</v>
      </c>
      <c r="EV148" s="795">
        <v>-1.081999999999999</v>
      </c>
      <c r="EW148" s="795">
        <v>-1.3659999999999997</v>
      </c>
      <c r="EX148" s="795">
        <v>-1.1449999999999996</v>
      </c>
      <c r="EY148" s="795">
        <v>-0.89400000000000013</v>
      </c>
      <c r="EZ148" s="795">
        <v>-0.49499999999999922</v>
      </c>
      <c r="FA148" s="795">
        <v>-0.13000000000000078</v>
      </c>
      <c r="FB148" s="795">
        <v>0.17100000000000115</v>
      </c>
      <c r="FC148" s="795">
        <v>1.2349999999999994</v>
      </c>
      <c r="FD148" s="795">
        <v>1.286999999999999</v>
      </c>
      <c r="FE148" s="795">
        <v>1.2400000000000002</v>
      </c>
      <c r="FF148" s="795">
        <v>1.3230000000000004</v>
      </c>
      <c r="FG148" s="795">
        <v>1.4109999999999996</v>
      </c>
      <c r="FH148" s="795">
        <v>1.4749999999999996</v>
      </c>
      <c r="FI148" s="795">
        <v>1.2729999999999997</v>
      </c>
      <c r="FJ148" s="795">
        <v>1.0700000000000003</v>
      </c>
      <c r="FK148" s="795">
        <v>0.99599999999999955</v>
      </c>
      <c r="FL148" s="795">
        <v>0.8329999999999993</v>
      </c>
      <c r="FM148" s="795">
        <v>0.83000000000000007</v>
      </c>
      <c r="FN148" s="795">
        <v>0.17900000000000027</v>
      </c>
      <c r="FO148" s="795">
        <v>0.19000000000000039</v>
      </c>
      <c r="FP148" s="795">
        <v>-0.12300000000000022</v>
      </c>
      <c r="FQ148" s="795">
        <v>-0.43900000000000006</v>
      </c>
      <c r="FR148" s="795">
        <v>-0.75800000000000001</v>
      </c>
      <c r="FS148" s="795">
        <v>-1.0650000000000004</v>
      </c>
      <c r="FT148" s="795">
        <v>-1.4089999999999998</v>
      </c>
      <c r="FU148" s="795">
        <v>-1.694</v>
      </c>
      <c r="FV148" s="795">
        <v>-1.9049999999999998</v>
      </c>
      <c r="FW148" s="795">
        <v>-1.8159999999999998</v>
      </c>
      <c r="FX148" s="795">
        <v>-1.9049999999999998</v>
      </c>
      <c r="FY148" s="795">
        <v>-2.077</v>
      </c>
      <c r="FZ148" s="795">
        <v>-2.2920000000000003</v>
      </c>
      <c r="GA148" s="795">
        <v>-2.3149999999999999</v>
      </c>
      <c r="GB148" s="795">
        <v>-2.2410000000000005</v>
      </c>
      <c r="GC148" s="795">
        <v>-2.4930000000000003</v>
      </c>
      <c r="GD148" s="795">
        <v>-2.7590000000000003</v>
      </c>
      <c r="GE148" s="795">
        <v>-2.8049999999999997</v>
      </c>
      <c r="GF148" s="795">
        <v>0.25700000000000056</v>
      </c>
      <c r="GG148" s="795">
        <v>-0.81299999999999972</v>
      </c>
      <c r="GH148" s="795">
        <v>-1.0200000000000005</v>
      </c>
      <c r="GI148" s="795">
        <v>-1.1210000000000004</v>
      </c>
      <c r="GJ148" s="795">
        <v>-1.2380000000000004</v>
      </c>
      <c r="GK148" s="795">
        <v>-1.4180000000000001</v>
      </c>
      <c r="GL148" s="795">
        <v>-1.5300000000000002</v>
      </c>
      <c r="GM148" s="795">
        <v>-1.7910000000000004</v>
      </c>
      <c r="GN148" s="795">
        <v>-1.7189999999999994</v>
      </c>
      <c r="GO148" s="795">
        <v>-1.6509999999999998</v>
      </c>
      <c r="GP148" s="795">
        <v>-1.7530000000000001</v>
      </c>
      <c r="GQ148" s="795">
        <v>-1.5750000000000011</v>
      </c>
      <c r="GR148" s="795">
        <v>-0.30700000000000038</v>
      </c>
      <c r="GS148" s="795">
        <v>-0.58399999999999963</v>
      </c>
      <c r="GT148" s="795">
        <v>-0.72199999999999953</v>
      </c>
      <c r="GU148" s="795">
        <v>-0.75900000000000034</v>
      </c>
      <c r="GV148" s="795">
        <v>-0.73200000000000109</v>
      </c>
      <c r="GW148" s="795">
        <v>-0.80600000000000094</v>
      </c>
      <c r="GX148" s="795">
        <v>-0.50600000000000023</v>
      </c>
      <c r="GY148" s="795">
        <v>-0.35999999999999943</v>
      </c>
      <c r="GZ148" s="795">
        <v>-0.5990000000000002</v>
      </c>
      <c r="HA148" s="795">
        <v>-8.3000000000000185E-2</v>
      </c>
      <c r="HB148" s="795">
        <v>3.0000000000001137E-3</v>
      </c>
      <c r="HC148" s="795">
        <v>0.81900000000000084</v>
      </c>
      <c r="HD148" s="795">
        <v>0.81199999999999939</v>
      </c>
      <c r="HE148" s="795">
        <v>0.76399999999999935</v>
      </c>
      <c r="HF148" s="795">
        <v>0.83999999999999986</v>
      </c>
      <c r="HG148" s="795">
        <v>1.0759999999999996</v>
      </c>
      <c r="HH148" s="795">
        <v>0.79600000000000026</v>
      </c>
      <c r="HI148" s="795">
        <v>0.61699999999999999</v>
      </c>
      <c r="HJ148" s="795">
        <v>0.45600000000000041</v>
      </c>
      <c r="HK148" s="795">
        <v>0.51199999999999957</v>
      </c>
      <c r="HL148" s="795">
        <v>0.52200000000000024</v>
      </c>
      <c r="HM148" s="795">
        <v>0.53099999999999969</v>
      </c>
      <c r="HN148" s="795">
        <v>0.11800000000000033</v>
      </c>
      <c r="HO148" s="795">
        <v>0.13300000000000001</v>
      </c>
      <c r="HP148" s="795">
        <v>-0.18499999999999961</v>
      </c>
      <c r="HQ148" s="795">
        <v>-0.49400000000000022</v>
      </c>
      <c r="HR148" s="795">
        <v>-0.80299999999999994</v>
      </c>
      <c r="HS148" s="795">
        <v>-1.101</v>
      </c>
      <c r="HT148" s="795">
        <v>-1.4100000000000001</v>
      </c>
      <c r="HU148" s="795">
        <v>-1.802</v>
      </c>
      <c r="HV148" s="795">
        <v>-2.1260000000000003</v>
      </c>
      <c r="HW148" s="795">
        <v>-2.1139999999999999</v>
      </c>
      <c r="HX148" s="795">
        <v>-2.1019999999999994</v>
      </c>
      <c r="HY148" s="795">
        <v>-2.3120000000000003</v>
      </c>
      <c r="HZ148" s="795">
        <v>-2.5110000000000001</v>
      </c>
      <c r="IA148" s="795">
        <v>-2.5460000000000003</v>
      </c>
      <c r="IB148" s="795">
        <v>-2.6109999999999998</v>
      </c>
      <c r="IC148" s="795">
        <v>-3.1019999999999999</v>
      </c>
      <c r="ID148" s="795">
        <v>-3.3520000000000003</v>
      </c>
      <c r="IE148" s="795">
        <v>-3.7710000000000008</v>
      </c>
      <c r="IF148" s="795">
        <v>-0.88300000000000001</v>
      </c>
      <c r="IG148" s="795">
        <v>-1.8780000000000001</v>
      </c>
      <c r="IH148" s="795">
        <v>-2.2779999999999996</v>
      </c>
      <c r="II148" s="795">
        <v>-2.58</v>
      </c>
      <c r="IJ148" s="795">
        <v>-2.5840000000000001</v>
      </c>
      <c r="IK148" s="795">
        <v>-2.7179999999999995</v>
      </c>
      <c r="IL148" s="795">
        <v>-2.57</v>
      </c>
      <c r="IM148" s="795">
        <v>-3.1359999999999997</v>
      </c>
      <c r="IN148" s="795">
        <v>-2.9090000000000007</v>
      </c>
      <c r="IO148" s="795">
        <v>-2.7780000000000005</v>
      </c>
      <c r="IP148" s="795">
        <v>-2.6349999999999998</v>
      </c>
      <c r="IQ148" s="795">
        <v>-2.4370000000000003</v>
      </c>
      <c r="IR148" s="795">
        <v>-1.1419999999999995</v>
      </c>
      <c r="IS148" s="795">
        <v>-1.4440000000000008</v>
      </c>
      <c r="IT148" s="795">
        <v>-1.2030000000000003</v>
      </c>
      <c r="IU148" s="795">
        <v>-1.2180000000000009</v>
      </c>
      <c r="IV148" s="795">
        <v>-1.3280000000000003</v>
      </c>
      <c r="IW148" s="795">
        <v>-1.7289999999999992</v>
      </c>
      <c r="IX148" s="795">
        <v>-1.5759999999999987</v>
      </c>
      <c r="IY148" s="795">
        <v>-1.4739999999999993</v>
      </c>
      <c r="IZ148" s="795">
        <v>-1.4269999999999996</v>
      </c>
      <c r="JA148" s="795">
        <v>-0.99800000000000022</v>
      </c>
      <c r="JB148" s="795">
        <v>-1.0429999999999993</v>
      </c>
      <c r="JC148" s="795">
        <v>1.423</v>
      </c>
      <c r="JD148" s="795">
        <v>1.5739999999999998</v>
      </c>
      <c r="JE148" s="795">
        <v>1.6239999999999988</v>
      </c>
      <c r="JF148" s="795">
        <v>1.8869999999999996</v>
      </c>
      <c r="JG148" s="795">
        <v>2.0820000000000007</v>
      </c>
      <c r="JH148" s="795">
        <v>2.5170000000000003</v>
      </c>
      <c r="JI148" s="795">
        <v>2.6159999999999997</v>
      </c>
      <c r="JJ148" s="795">
        <v>2.452</v>
      </c>
      <c r="JK148" s="795">
        <v>2.5839999999999987</v>
      </c>
      <c r="JL148" s="795">
        <v>2.5759999999999996</v>
      </c>
      <c r="JM148" s="795">
        <v>2.5780000000000003</v>
      </c>
      <c r="JN148" s="795">
        <v>0.33399999999999963</v>
      </c>
      <c r="JO148" s="795">
        <v>0.34600000000000009</v>
      </c>
      <c r="JP148" s="795">
        <v>2.8999999999999915E-2</v>
      </c>
      <c r="JQ148" s="795">
        <v>-0.26700000000000035</v>
      </c>
      <c r="JR148" s="795">
        <v>-0.55900000000000016</v>
      </c>
      <c r="JS148" s="795">
        <v>-0.83800000000000008</v>
      </c>
      <c r="JT148" s="795">
        <v>-1.0760000000000001</v>
      </c>
      <c r="JU148" s="795">
        <v>-1.2730000000000006</v>
      </c>
      <c r="JV148" s="795">
        <v>-1.4929999999999999</v>
      </c>
      <c r="JW148" s="795">
        <v>-1.4740000000000002</v>
      </c>
      <c r="JX148" s="795">
        <v>-1.6289999999999996</v>
      </c>
      <c r="JY148" s="795">
        <v>-1.7120000000000002</v>
      </c>
      <c r="JZ148" s="795">
        <v>-1.9410000000000003</v>
      </c>
      <c r="KA148" s="795">
        <v>-1.9820000000000002</v>
      </c>
      <c r="KB148" s="795">
        <v>-2.0629999999999997</v>
      </c>
      <c r="KC148" s="795">
        <v>-2.5070000000000006</v>
      </c>
      <c r="KD148" s="795">
        <v>-2.8170000000000002</v>
      </c>
      <c r="KE148" s="795">
        <v>-2.8600000000000003</v>
      </c>
      <c r="KF148" s="795">
        <v>-0.91199999999999992</v>
      </c>
      <c r="KG148" s="795">
        <v>-1.8130000000000006</v>
      </c>
      <c r="KH148" s="795">
        <v>-2.0289999999999999</v>
      </c>
      <c r="KI148" s="795">
        <v>-2.237000000000001</v>
      </c>
      <c r="KJ148" s="795">
        <v>-2.3339999999999996</v>
      </c>
      <c r="KK148" s="795">
        <v>-2.327</v>
      </c>
      <c r="KL148" s="795">
        <v>-2.2080000000000002</v>
      </c>
      <c r="KM148" s="795">
        <v>-2.3109999999999991</v>
      </c>
      <c r="KN148" s="795">
        <v>-2.0199999999999996</v>
      </c>
      <c r="KO148" s="795">
        <v>-1.8839999999999995</v>
      </c>
      <c r="KP148" s="795">
        <v>-1.6440000000000001</v>
      </c>
      <c r="KQ148" s="795">
        <v>-1.4970000000000008</v>
      </c>
      <c r="KR148" s="795">
        <v>-0.18100000000000094</v>
      </c>
      <c r="KS148" s="795">
        <v>-0.46299999999999919</v>
      </c>
      <c r="KT148" s="795">
        <v>-0.42900000000000027</v>
      </c>
      <c r="KU148" s="795">
        <v>-0.37299999999999933</v>
      </c>
      <c r="KV148" s="795">
        <v>-0.44899999999999984</v>
      </c>
      <c r="KW148" s="795">
        <v>-0.58800000000000097</v>
      </c>
      <c r="KX148" s="795">
        <v>-0.45100000000000051</v>
      </c>
      <c r="KY148" s="795">
        <v>-0.2840000000000007</v>
      </c>
      <c r="KZ148" s="795">
        <v>-0.1899999999999995</v>
      </c>
      <c r="LA148" s="795">
        <v>-5.7000000000000384E-2</v>
      </c>
      <c r="LB148" s="795">
        <v>0.14000000000000057</v>
      </c>
      <c r="LC148" s="795">
        <v>1.294999999999999</v>
      </c>
      <c r="LD148" s="795">
        <v>1.3329999999999993</v>
      </c>
      <c r="LE148" s="795">
        <v>1.3499999999999996</v>
      </c>
      <c r="LF148" s="795">
        <v>1.4370000000000003</v>
      </c>
      <c r="LG148" s="795">
        <v>1.3570000000000002</v>
      </c>
      <c r="LH148" s="795">
        <v>0.87600000000000033</v>
      </c>
      <c r="LI148" s="795">
        <v>0.6800000000000006</v>
      </c>
      <c r="LJ148" s="795">
        <v>0.68300000000000072</v>
      </c>
      <c r="LK148" s="795">
        <v>0.79699999999999971</v>
      </c>
      <c r="LL148" s="795">
        <v>0.83699999999999974</v>
      </c>
      <c r="LM148" s="795">
        <v>0.86699999999999999</v>
      </c>
      <c r="LN148" s="795">
        <v>0.24900000000000055</v>
      </c>
      <c r="LO148" s="795">
        <v>0.22599999999999998</v>
      </c>
      <c r="LP148" s="795">
        <v>3.0000000000001137E-3</v>
      </c>
      <c r="LQ148" s="795">
        <v>-0.32000000000000028</v>
      </c>
      <c r="LR148" s="795">
        <v>-0.61799999999999988</v>
      </c>
      <c r="LS148" s="795">
        <v>-0.90700000000000003</v>
      </c>
      <c r="LT148" s="795">
        <v>-1.1869999999999998</v>
      </c>
      <c r="LU148" s="795">
        <v>-1.2970000000000002</v>
      </c>
      <c r="LV148" s="795">
        <v>-1.427</v>
      </c>
      <c r="LW148" s="795">
        <v>-1.585</v>
      </c>
      <c r="LX148" s="795">
        <v>-1.5939999999999999</v>
      </c>
      <c r="LY148" s="795">
        <v>-1.6909999999999994</v>
      </c>
      <c r="LZ148" s="795">
        <v>-1.8739999999999997</v>
      </c>
      <c r="MA148" s="795">
        <v>-2.0030000000000001</v>
      </c>
      <c r="MB148" s="795">
        <v>-2.1560000000000006</v>
      </c>
      <c r="MC148" s="795">
        <v>-2.2549999999999999</v>
      </c>
      <c r="MD148" s="795">
        <v>-1.9569999999999999</v>
      </c>
      <c r="ME148" s="795">
        <v>-1.4070000000000009</v>
      </c>
      <c r="MF148" s="795">
        <v>0.13100000000000023</v>
      </c>
      <c r="MG148" s="795">
        <v>-0.57500000000000107</v>
      </c>
      <c r="MH148" s="795">
        <v>-0.60199999999999854</v>
      </c>
      <c r="MI148" s="795">
        <v>-0.42700000000000138</v>
      </c>
      <c r="MJ148" s="795">
        <v>-0.14199999999999946</v>
      </c>
      <c r="MK148" s="795">
        <v>-0.10200000000000031</v>
      </c>
      <c r="ML148" s="795">
        <v>2.8000000000000469E-2</v>
      </c>
      <c r="MM148" s="795">
        <v>-1.2999999999999901E-2</v>
      </c>
      <c r="MN148" s="795">
        <v>-0.125</v>
      </c>
      <c r="MO148" s="795">
        <v>-3.700000000000081E-2</v>
      </c>
      <c r="MP148" s="795">
        <v>-7.7999999999999403E-2</v>
      </c>
      <c r="MQ148" s="795">
        <v>-3.700000000000081E-2</v>
      </c>
      <c r="MR148" s="795">
        <v>1.1310000000000002</v>
      </c>
      <c r="MS148" s="795">
        <v>0.64300000000000068</v>
      </c>
      <c r="MT148" s="795">
        <v>0.40100000000000158</v>
      </c>
      <c r="MU148" s="795">
        <v>0.11099999999999888</v>
      </c>
      <c r="MV148" s="795">
        <v>-3.8999999999999702E-2</v>
      </c>
      <c r="MW148" s="795">
        <v>-0.19200000000000017</v>
      </c>
      <c r="MX148" s="795">
        <v>-0.15599999999999881</v>
      </c>
      <c r="MY148" s="795">
        <v>-0.17300000000000004</v>
      </c>
      <c r="MZ148" s="795">
        <v>-0.29499999999999993</v>
      </c>
      <c r="NA148" s="795">
        <v>-0.17300000000000004</v>
      </c>
      <c r="NB148" s="795">
        <v>4.5999999999999375E-2</v>
      </c>
      <c r="NC148" s="795">
        <v>-0.1639999999999997</v>
      </c>
      <c r="ND148" s="795">
        <v>1.9000000000000128E-2</v>
      </c>
      <c r="NE148" s="795">
        <v>0.3149999999999995</v>
      </c>
      <c r="NF148" s="795">
        <v>0.16000000000000014</v>
      </c>
      <c r="NG148" s="795">
        <v>0.13400000000000034</v>
      </c>
      <c r="NH148" s="795">
        <v>-0.14400000000000013</v>
      </c>
      <c r="NI148" s="795">
        <v>-0.22300000000000075</v>
      </c>
      <c r="NJ148" s="795">
        <v>-0.18299999999999983</v>
      </c>
      <c r="NK148" s="795">
        <v>-0.15599999999999969</v>
      </c>
      <c r="NL148" s="795">
        <v>-0.15700000000000003</v>
      </c>
      <c r="NM148" s="795">
        <v>-0.14499999999999957</v>
      </c>
      <c r="NN148" s="795">
        <v>-1.7999999999999794E-2</v>
      </c>
      <c r="NO148" s="795">
        <v>-3.0000000000001137E-3</v>
      </c>
      <c r="NP148" s="795">
        <v>-0.29199999999999982</v>
      </c>
      <c r="NQ148" s="795">
        <v>-0.58999999999999986</v>
      </c>
      <c r="NR148" s="795">
        <v>0</v>
      </c>
      <c r="NS148" s="795">
        <v>0</v>
      </c>
      <c r="NT148" s="795">
        <v>0</v>
      </c>
      <c r="NU148" s="795">
        <v>0</v>
      </c>
      <c r="NV148" s="795">
        <v>0</v>
      </c>
      <c r="NW148" s="795">
        <v>-1.585</v>
      </c>
      <c r="NX148" s="795">
        <v>-1.5939999999999999</v>
      </c>
      <c r="NY148" s="795">
        <v>-1.6909999999999994</v>
      </c>
      <c r="NZ148" s="795">
        <v>-1.8739999999999997</v>
      </c>
      <c r="OA148" s="795">
        <v>-2.0030000000000001</v>
      </c>
      <c r="OB148" s="795">
        <v>-2.1560000000000006</v>
      </c>
      <c r="OC148" s="795">
        <v>-2.2549999999999999</v>
      </c>
      <c r="OD148" s="795">
        <v>-1.9569999999999999</v>
      </c>
      <c r="OE148" s="795">
        <v>-1.4070000000000009</v>
      </c>
      <c r="OF148" s="795">
        <v>0.13100000000000023</v>
      </c>
      <c r="OG148" s="795">
        <v>-0.57500000000000107</v>
      </c>
      <c r="OH148" s="795">
        <v>-0.60199999999999854</v>
      </c>
      <c r="OI148" s="795">
        <v>-0.42700000000000138</v>
      </c>
      <c r="OJ148" s="795">
        <v>-0.14199999999999946</v>
      </c>
      <c r="OK148" s="795">
        <v>-0.10200000000000031</v>
      </c>
      <c r="OL148" s="795">
        <v>2.8000000000000469E-2</v>
      </c>
      <c r="OM148" s="795">
        <v>-1.2999999999999901E-2</v>
      </c>
      <c r="ON148" s="795">
        <v>-0.125</v>
      </c>
      <c r="OO148" s="795">
        <v>-3.700000000000081E-2</v>
      </c>
      <c r="OP148" s="795">
        <v>-7.7999999999999403E-2</v>
      </c>
      <c r="OQ148" s="795">
        <v>-3.700000000000081E-2</v>
      </c>
      <c r="OR148" s="795">
        <v>1.1310000000000002</v>
      </c>
      <c r="OS148" s="795">
        <v>0.64300000000000068</v>
      </c>
      <c r="OT148" s="795">
        <v>0.40100000000000158</v>
      </c>
      <c r="OU148" s="795">
        <v>0.11099999999999888</v>
      </c>
      <c r="OV148" s="795">
        <v>-3.8999999999999702E-2</v>
      </c>
      <c r="OW148" s="795">
        <v>-0.19200000000000017</v>
      </c>
      <c r="OX148" s="795">
        <v>-0.15599999999999881</v>
      </c>
      <c r="OY148" s="795">
        <v>-0.17300000000000004</v>
      </c>
      <c r="OZ148" s="795">
        <v>-0.29499999999999993</v>
      </c>
      <c r="PA148" s="795">
        <v>-0.17300000000000004</v>
      </c>
      <c r="PB148" s="795">
        <v>4.5999999999999375E-2</v>
      </c>
      <c r="PC148" s="795">
        <v>-0.1639999999999997</v>
      </c>
      <c r="PD148" s="795">
        <v>1.9000000000000128E-2</v>
      </c>
      <c r="PE148" s="795">
        <v>0.3149999999999995</v>
      </c>
      <c r="PF148" s="795">
        <v>0.16000000000000014</v>
      </c>
      <c r="PG148" s="795">
        <v>0.13400000000000034</v>
      </c>
      <c r="PH148" s="795">
        <v>-0.14400000000000013</v>
      </c>
      <c r="PI148" s="795">
        <v>-0.22300000000000075</v>
      </c>
      <c r="PJ148" s="795">
        <v>-0.18299999999999983</v>
      </c>
      <c r="PK148" s="795">
        <v>-0.15599999999999969</v>
      </c>
      <c r="PL148" s="795">
        <v>-0.15700000000000003</v>
      </c>
      <c r="PM148" s="795">
        <v>-0.14499999999999957</v>
      </c>
      <c r="PN148" s="795">
        <v>-1.7999999999999794E-2</v>
      </c>
      <c r="PO148" s="795">
        <v>-3.0000000000001137E-3</v>
      </c>
      <c r="PP148" s="795">
        <v>-0.29199999999999982</v>
      </c>
      <c r="PQ148" s="795">
        <v>-0.58999999999999986</v>
      </c>
      <c r="PR148" s="795">
        <v>0</v>
      </c>
      <c r="PS148" s="795">
        <v>0</v>
      </c>
      <c r="PT148" s="795">
        <v>0</v>
      </c>
      <c r="PU148" s="795">
        <v>0</v>
      </c>
      <c r="PV148" s="795">
        <v>0</v>
      </c>
      <c r="PW148" s="795">
        <v>-1.585</v>
      </c>
      <c r="PX148" s="795">
        <v>-1.5939999999999999</v>
      </c>
      <c r="PY148" s="795">
        <v>-1.6909999999999994</v>
      </c>
      <c r="PZ148" s="795">
        <v>-1.8739999999999997</v>
      </c>
      <c r="QA148" s="795">
        <v>-2.0030000000000001</v>
      </c>
      <c r="QB148" s="795">
        <v>-2.1560000000000006</v>
      </c>
      <c r="QC148" s="795">
        <v>-2.2549999999999999</v>
      </c>
      <c r="QD148" s="795">
        <v>-1.9569999999999999</v>
      </c>
      <c r="QE148" s="795">
        <v>-1.4070000000000009</v>
      </c>
      <c r="QF148" s="795">
        <v>0.13100000000000023</v>
      </c>
      <c r="QG148" s="795">
        <v>-0.57500000000000107</v>
      </c>
      <c r="QH148" s="795">
        <v>-0.60199999999999854</v>
      </c>
      <c r="QI148" s="795">
        <v>-0.42700000000000138</v>
      </c>
      <c r="QJ148" s="795">
        <v>-0.14199999999999946</v>
      </c>
      <c r="QK148" s="795">
        <v>-0.10200000000000031</v>
      </c>
      <c r="QL148" s="795">
        <v>2.8000000000000469E-2</v>
      </c>
      <c r="QM148" s="795">
        <v>-1.2999999999999901E-2</v>
      </c>
      <c r="QN148" s="795">
        <v>-0.125</v>
      </c>
      <c r="QO148" s="795">
        <v>-3.700000000000081E-2</v>
      </c>
      <c r="QP148" s="795">
        <v>-7.7999999999999403E-2</v>
      </c>
      <c r="QQ148" s="795">
        <v>-3.700000000000081E-2</v>
      </c>
      <c r="QR148" s="795">
        <v>1.1310000000000002</v>
      </c>
      <c r="QS148" s="795">
        <v>0.64300000000000068</v>
      </c>
      <c r="QT148" s="795">
        <v>0.40100000000000158</v>
      </c>
      <c r="QU148" s="795">
        <v>0.11099999999999888</v>
      </c>
      <c r="QV148" s="795">
        <v>-3.8999999999999702E-2</v>
      </c>
      <c r="QW148" s="795">
        <v>-0.19200000000000017</v>
      </c>
      <c r="QX148" s="795">
        <v>-0.15599999999999881</v>
      </c>
      <c r="QY148" s="795">
        <v>-0.17300000000000004</v>
      </c>
      <c r="QZ148" s="795">
        <v>-0.29499999999999993</v>
      </c>
      <c r="RA148" s="795">
        <v>-0.17300000000000004</v>
      </c>
      <c r="RB148" s="795">
        <v>4.5999999999999375E-2</v>
      </c>
      <c r="RC148" s="795">
        <v>-0.1639999999999997</v>
      </c>
      <c r="RD148" s="795">
        <v>1.9000000000000128E-2</v>
      </c>
      <c r="RE148" s="795">
        <v>0.3149999999999995</v>
      </c>
      <c r="RF148" s="795">
        <v>0.16000000000000014</v>
      </c>
      <c r="RG148" s="795">
        <v>0.13400000000000034</v>
      </c>
      <c r="RH148" s="795">
        <v>-0.14400000000000013</v>
      </c>
      <c r="RI148" s="795">
        <v>-0.22300000000000075</v>
      </c>
      <c r="RJ148" s="795">
        <v>-0.18299999999999983</v>
      </c>
      <c r="RK148" s="795">
        <v>-0.15599999999999969</v>
      </c>
      <c r="RL148" s="795">
        <v>-0.15700000000000003</v>
      </c>
      <c r="RM148" s="795">
        <v>-0.14499999999999957</v>
      </c>
      <c r="RN148" s="795">
        <v>-1.7999999999999794E-2</v>
      </c>
      <c r="RO148" s="795">
        <v>-3.0000000000001137E-3</v>
      </c>
      <c r="RP148" s="795">
        <v>-0.29199999999999982</v>
      </c>
      <c r="RQ148" s="795">
        <v>-0.58999999999999986</v>
      </c>
      <c r="RR148" s="795">
        <v>0</v>
      </c>
      <c r="RS148" s="795">
        <v>0</v>
      </c>
      <c r="RT148" s="795">
        <v>0</v>
      </c>
      <c r="RU148" s="795">
        <v>0</v>
      </c>
      <c r="RV148" s="795">
        <v>0</v>
      </c>
      <c r="RW148" s="795">
        <v>-1.585</v>
      </c>
      <c r="RX148" s="795">
        <v>-1.5939999999999999</v>
      </c>
      <c r="RY148" s="795">
        <v>-1.6909999999999994</v>
      </c>
      <c r="RZ148" s="795">
        <v>-1.8739999999999997</v>
      </c>
      <c r="SA148" s="795">
        <v>-2.0030000000000001</v>
      </c>
      <c r="SB148" s="795">
        <v>-2.1560000000000006</v>
      </c>
      <c r="SC148" s="795">
        <v>-2.2549999999999999</v>
      </c>
      <c r="SD148" s="795">
        <v>-1.9569999999999999</v>
      </c>
      <c r="SE148" s="795">
        <v>-1.4070000000000009</v>
      </c>
      <c r="SF148" s="795">
        <v>0.13100000000000023</v>
      </c>
      <c r="SG148" s="795">
        <v>-0.57500000000000107</v>
      </c>
      <c r="SH148" s="795">
        <v>-0.60199999999999854</v>
      </c>
      <c r="SI148" s="795">
        <v>-0.42700000000000138</v>
      </c>
      <c r="SJ148" s="275">
        <f t="shared" si="154"/>
        <v>-0.42700000000000138</v>
      </c>
      <c r="SK148" s="262"/>
      <c r="SL148" s="250"/>
      <c r="SM148" s="250"/>
      <c r="SN148" s="250"/>
    </row>
    <row r="149" spans="1:508" outlineLevel="3" x14ac:dyDescent="0.25">
      <c r="A149" s="250"/>
      <c r="B149" s="259"/>
      <c r="C149" s="444">
        <f t="shared" si="153"/>
        <v>4</v>
      </c>
      <c r="D149" s="275"/>
      <c r="E149" s="324">
        <f t="shared" si="152"/>
        <v>8</v>
      </c>
      <c r="F149" s="330"/>
      <c r="G149" s="275"/>
      <c r="H149" s="536"/>
      <c r="I149" s="548" t="s">
        <v>875</v>
      </c>
      <c r="J149" s="537"/>
      <c r="K149" s="795">
        <v>0</v>
      </c>
      <c r="L149" s="795">
        <v>0</v>
      </c>
      <c r="M149" s="795">
        <v>0</v>
      </c>
      <c r="N149" s="795">
        <v>0</v>
      </c>
      <c r="O149" s="795">
        <v>0</v>
      </c>
      <c r="P149" s="795">
        <v>0</v>
      </c>
      <c r="Q149" s="795">
        <v>0</v>
      </c>
      <c r="R149" s="795">
        <v>0</v>
      </c>
      <c r="S149" s="795">
        <v>0</v>
      </c>
      <c r="T149" s="795">
        <v>0</v>
      </c>
      <c r="U149" s="795">
        <v>0</v>
      </c>
      <c r="V149" s="795">
        <v>0</v>
      </c>
      <c r="W149" s="795">
        <v>0</v>
      </c>
      <c r="X149" s="795">
        <v>0</v>
      </c>
      <c r="Y149" s="795">
        <v>0</v>
      </c>
      <c r="Z149" s="795">
        <v>0</v>
      </c>
      <c r="AA149" s="795">
        <v>0</v>
      </c>
      <c r="AB149" s="795">
        <v>0</v>
      </c>
      <c r="AC149" s="795">
        <v>0</v>
      </c>
      <c r="AD149" s="795">
        <v>0</v>
      </c>
      <c r="AE149" s="795">
        <v>0</v>
      </c>
      <c r="AF149" s="795">
        <v>0</v>
      </c>
      <c r="AG149" s="795">
        <v>0</v>
      </c>
      <c r="AH149" s="795">
        <v>0</v>
      </c>
      <c r="AI149" s="795">
        <v>0</v>
      </c>
      <c r="AJ149" s="795">
        <v>0</v>
      </c>
      <c r="AK149" s="795">
        <v>0</v>
      </c>
      <c r="AL149" s="795">
        <v>0</v>
      </c>
      <c r="AM149" s="795">
        <v>0</v>
      </c>
      <c r="AN149" s="795">
        <v>0</v>
      </c>
      <c r="AO149" s="795">
        <v>0</v>
      </c>
      <c r="AP149" s="795">
        <v>0</v>
      </c>
      <c r="AQ149" s="795">
        <v>0</v>
      </c>
      <c r="AR149" s="795">
        <v>0</v>
      </c>
      <c r="AS149" s="795">
        <v>0</v>
      </c>
      <c r="AT149" s="795">
        <v>0</v>
      </c>
      <c r="AU149" s="795">
        <v>0</v>
      </c>
      <c r="AV149" s="795">
        <v>0</v>
      </c>
      <c r="AW149" s="795">
        <v>0</v>
      </c>
      <c r="AX149" s="795">
        <v>0</v>
      </c>
      <c r="AY149" s="795">
        <v>0</v>
      </c>
      <c r="AZ149" s="795">
        <v>0</v>
      </c>
      <c r="BA149" s="795">
        <v>0</v>
      </c>
      <c r="BB149" s="795">
        <v>0</v>
      </c>
      <c r="BC149" s="795">
        <v>0</v>
      </c>
      <c r="BD149" s="795">
        <v>0</v>
      </c>
      <c r="BE149" s="795">
        <v>0</v>
      </c>
      <c r="BF149" s="795">
        <v>0</v>
      </c>
      <c r="BG149" s="795">
        <v>0</v>
      </c>
      <c r="BH149" s="795">
        <v>0</v>
      </c>
      <c r="BI149" s="795">
        <v>0</v>
      </c>
      <c r="BJ149" s="795">
        <v>0</v>
      </c>
      <c r="BK149" s="795">
        <v>0</v>
      </c>
      <c r="BL149" s="795">
        <v>0</v>
      </c>
      <c r="BM149" s="795">
        <v>0</v>
      </c>
      <c r="BN149" s="795">
        <v>0</v>
      </c>
      <c r="BO149" s="795">
        <v>0</v>
      </c>
      <c r="BP149" s="795">
        <v>0</v>
      </c>
      <c r="BQ149" s="795">
        <v>0</v>
      </c>
      <c r="BR149" s="795">
        <v>0</v>
      </c>
      <c r="BS149" s="795">
        <v>0</v>
      </c>
      <c r="BT149" s="795">
        <v>0</v>
      </c>
      <c r="BU149" s="795">
        <v>0</v>
      </c>
      <c r="BV149" s="795">
        <v>0</v>
      </c>
      <c r="BW149" s="795">
        <v>0</v>
      </c>
      <c r="BX149" s="795">
        <v>0</v>
      </c>
      <c r="BY149" s="795">
        <v>0</v>
      </c>
      <c r="BZ149" s="795">
        <v>0</v>
      </c>
      <c r="CA149" s="795">
        <v>0</v>
      </c>
      <c r="CB149" s="795">
        <v>0</v>
      </c>
      <c r="CC149" s="795">
        <v>0</v>
      </c>
      <c r="CD149" s="795">
        <v>0</v>
      </c>
      <c r="CE149" s="795">
        <v>0</v>
      </c>
      <c r="CF149" s="795">
        <v>0</v>
      </c>
      <c r="CG149" s="795">
        <v>0</v>
      </c>
      <c r="CH149" s="795">
        <v>0</v>
      </c>
      <c r="CI149" s="795">
        <v>0</v>
      </c>
      <c r="CJ149" s="795">
        <v>0</v>
      </c>
      <c r="CK149" s="795">
        <v>0</v>
      </c>
      <c r="CL149" s="795">
        <v>0</v>
      </c>
      <c r="CM149" s="795">
        <v>0</v>
      </c>
      <c r="CN149" s="795">
        <v>0</v>
      </c>
      <c r="CO149" s="795">
        <v>0</v>
      </c>
      <c r="CP149" s="795">
        <v>0</v>
      </c>
      <c r="CQ149" s="795">
        <v>0</v>
      </c>
      <c r="CR149" s="795">
        <v>0</v>
      </c>
      <c r="CS149" s="795">
        <v>0</v>
      </c>
      <c r="CT149" s="795">
        <v>0</v>
      </c>
      <c r="CU149" s="795">
        <v>0</v>
      </c>
      <c r="CV149" s="795">
        <v>0</v>
      </c>
      <c r="CW149" s="795">
        <v>0</v>
      </c>
      <c r="CX149" s="795">
        <v>0</v>
      </c>
      <c r="CY149" s="795">
        <v>0</v>
      </c>
      <c r="CZ149" s="795">
        <v>0</v>
      </c>
      <c r="DA149" s="795">
        <v>0</v>
      </c>
      <c r="DB149" s="795">
        <v>0</v>
      </c>
      <c r="DC149" s="795">
        <v>0</v>
      </c>
      <c r="DD149" s="795">
        <v>0</v>
      </c>
      <c r="DE149" s="795">
        <v>0</v>
      </c>
      <c r="DF149" s="795">
        <v>0</v>
      </c>
      <c r="DG149" s="795">
        <v>0</v>
      </c>
      <c r="DH149" s="795">
        <v>0</v>
      </c>
      <c r="DI149" s="795">
        <v>0</v>
      </c>
      <c r="DJ149" s="795">
        <v>0</v>
      </c>
      <c r="DK149" s="795">
        <v>0</v>
      </c>
      <c r="DL149" s="795">
        <v>0</v>
      </c>
      <c r="DM149" s="795">
        <v>0</v>
      </c>
      <c r="DN149" s="795">
        <v>0</v>
      </c>
      <c r="DO149" s="795">
        <v>0</v>
      </c>
      <c r="DP149" s="795">
        <v>0</v>
      </c>
      <c r="DQ149" s="795">
        <v>0</v>
      </c>
      <c r="DR149" s="795">
        <v>0</v>
      </c>
      <c r="DS149" s="795">
        <v>0</v>
      </c>
      <c r="DT149" s="795">
        <v>0</v>
      </c>
      <c r="DU149" s="795">
        <v>0</v>
      </c>
      <c r="DV149" s="795">
        <v>0</v>
      </c>
      <c r="DW149" s="795">
        <v>0</v>
      </c>
      <c r="DX149" s="795">
        <v>0</v>
      </c>
      <c r="DY149" s="795">
        <v>0</v>
      </c>
      <c r="DZ149" s="795">
        <v>0</v>
      </c>
      <c r="EA149" s="795">
        <v>0</v>
      </c>
      <c r="EB149" s="795">
        <v>0</v>
      </c>
      <c r="EC149" s="795">
        <v>0</v>
      </c>
      <c r="ED149" s="795">
        <v>0</v>
      </c>
      <c r="EE149" s="795">
        <v>0</v>
      </c>
      <c r="EF149" s="795">
        <v>0</v>
      </c>
      <c r="EG149" s="795">
        <v>0</v>
      </c>
      <c r="EH149" s="795">
        <v>0</v>
      </c>
      <c r="EI149" s="795">
        <v>0</v>
      </c>
      <c r="EJ149" s="795">
        <v>0</v>
      </c>
      <c r="EK149" s="795">
        <v>0</v>
      </c>
      <c r="EL149" s="795">
        <v>0</v>
      </c>
      <c r="EM149" s="795">
        <v>0</v>
      </c>
      <c r="EN149" s="795">
        <v>0</v>
      </c>
      <c r="EO149" s="795">
        <v>0</v>
      </c>
      <c r="EP149" s="795">
        <v>0</v>
      </c>
      <c r="EQ149" s="795">
        <v>0</v>
      </c>
      <c r="ER149" s="795">
        <v>0</v>
      </c>
      <c r="ES149" s="795">
        <v>0</v>
      </c>
      <c r="ET149" s="795">
        <v>0</v>
      </c>
      <c r="EU149" s="795">
        <v>0</v>
      </c>
      <c r="EV149" s="795">
        <v>0</v>
      </c>
      <c r="EW149" s="795">
        <v>0</v>
      </c>
      <c r="EX149" s="795">
        <v>0</v>
      </c>
      <c r="EY149" s="795">
        <v>0</v>
      </c>
      <c r="EZ149" s="795">
        <v>0</v>
      </c>
      <c r="FA149" s="795">
        <v>0</v>
      </c>
      <c r="FB149" s="795">
        <v>0</v>
      </c>
      <c r="FC149" s="795">
        <v>0</v>
      </c>
      <c r="FD149" s="795">
        <v>0</v>
      </c>
      <c r="FE149" s="795">
        <v>0</v>
      </c>
      <c r="FF149" s="795">
        <v>0</v>
      </c>
      <c r="FG149" s="795">
        <v>0</v>
      </c>
      <c r="FH149" s="795">
        <v>0</v>
      </c>
      <c r="FI149" s="795">
        <v>0</v>
      </c>
      <c r="FJ149" s="795">
        <v>0</v>
      </c>
      <c r="FK149" s="795">
        <v>0</v>
      </c>
      <c r="FL149" s="795">
        <v>0</v>
      </c>
      <c r="FM149" s="795">
        <v>0</v>
      </c>
      <c r="FN149" s="795">
        <v>0</v>
      </c>
      <c r="FO149" s="795">
        <v>0</v>
      </c>
      <c r="FP149" s="795">
        <v>0</v>
      </c>
      <c r="FQ149" s="795">
        <v>0</v>
      </c>
      <c r="FR149" s="795">
        <v>0</v>
      </c>
      <c r="FS149" s="795">
        <v>0</v>
      </c>
      <c r="FT149" s="795">
        <v>0</v>
      </c>
      <c r="FU149" s="795">
        <v>0</v>
      </c>
      <c r="FV149" s="795">
        <v>0</v>
      </c>
      <c r="FW149" s="795">
        <v>0</v>
      </c>
      <c r="FX149" s="795">
        <v>0</v>
      </c>
      <c r="FY149" s="795">
        <v>0</v>
      </c>
      <c r="FZ149" s="795">
        <v>0</v>
      </c>
      <c r="GA149" s="795">
        <v>0</v>
      </c>
      <c r="GB149" s="795">
        <v>0</v>
      </c>
      <c r="GC149" s="795">
        <v>0</v>
      </c>
      <c r="GD149" s="795">
        <v>0</v>
      </c>
      <c r="GE149" s="795">
        <v>0</v>
      </c>
      <c r="GF149" s="795">
        <v>0</v>
      </c>
      <c r="GG149" s="795">
        <v>0</v>
      </c>
      <c r="GH149" s="795">
        <v>0</v>
      </c>
      <c r="GI149" s="795">
        <v>0</v>
      </c>
      <c r="GJ149" s="795">
        <v>0</v>
      </c>
      <c r="GK149" s="795">
        <v>0</v>
      </c>
      <c r="GL149" s="795">
        <v>0</v>
      </c>
      <c r="GM149" s="795">
        <v>0</v>
      </c>
      <c r="GN149" s="795">
        <v>0</v>
      </c>
      <c r="GO149" s="795">
        <v>0</v>
      </c>
      <c r="GP149" s="795">
        <v>0</v>
      </c>
      <c r="GQ149" s="795">
        <v>0</v>
      </c>
      <c r="GR149" s="795">
        <v>0</v>
      </c>
      <c r="GS149" s="795">
        <v>0</v>
      </c>
      <c r="GT149" s="795">
        <v>0</v>
      </c>
      <c r="GU149" s="795">
        <v>0</v>
      </c>
      <c r="GV149" s="795">
        <v>0</v>
      </c>
      <c r="GW149" s="795">
        <v>0</v>
      </c>
      <c r="GX149" s="795">
        <v>0</v>
      </c>
      <c r="GY149" s="795">
        <v>0</v>
      </c>
      <c r="GZ149" s="795">
        <v>0</v>
      </c>
      <c r="HA149" s="795">
        <v>0</v>
      </c>
      <c r="HB149" s="795">
        <v>0</v>
      </c>
      <c r="HC149" s="795">
        <v>0</v>
      </c>
      <c r="HD149" s="795">
        <v>0</v>
      </c>
      <c r="HE149" s="795">
        <v>0</v>
      </c>
      <c r="HF149" s="795">
        <v>0</v>
      </c>
      <c r="HG149" s="795">
        <v>0</v>
      </c>
      <c r="HH149" s="795">
        <v>0</v>
      </c>
      <c r="HI149" s="795">
        <v>0</v>
      </c>
      <c r="HJ149" s="795">
        <v>0</v>
      </c>
      <c r="HK149" s="795">
        <v>0</v>
      </c>
      <c r="HL149" s="795">
        <v>0</v>
      </c>
      <c r="HM149" s="795">
        <v>0</v>
      </c>
      <c r="HN149" s="795">
        <v>0</v>
      </c>
      <c r="HO149" s="795">
        <v>0</v>
      </c>
      <c r="HP149" s="795">
        <v>0</v>
      </c>
      <c r="HQ149" s="795">
        <v>0</v>
      </c>
      <c r="HR149" s="795">
        <v>0</v>
      </c>
      <c r="HS149" s="795">
        <v>0</v>
      </c>
      <c r="HT149" s="795">
        <v>0</v>
      </c>
      <c r="HU149" s="795">
        <v>0</v>
      </c>
      <c r="HV149" s="795">
        <v>0</v>
      </c>
      <c r="HW149" s="795">
        <v>0</v>
      </c>
      <c r="HX149" s="795">
        <v>0</v>
      </c>
      <c r="HY149" s="795">
        <v>0</v>
      </c>
      <c r="HZ149" s="795">
        <v>0</v>
      </c>
      <c r="IA149" s="795">
        <v>0</v>
      </c>
      <c r="IB149" s="795">
        <v>0</v>
      </c>
      <c r="IC149" s="795">
        <v>0</v>
      </c>
      <c r="ID149" s="795">
        <v>0</v>
      </c>
      <c r="IE149" s="795">
        <v>0</v>
      </c>
      <c r="IF149" s="795">
        <v>0</v>
      </c>
      <c r="IG149" s="795">
        <v>0</v>
      </c>
      <c r="IH149" s="795">
        <v>0</v>
      </c>
      <c r="II149" s="795">
        <v>0</v>
      </c>
      <c r="IJ149" s="795">
        <v>0</v>
      </c>
      <c r="IK149" s="795">
        <v>0</v>
      </c>
      <c r="IL149" s="795">
        <v>0</v>
      </c>
      <c r="IM149" s="795">
        <v>0</v>
      </c>
      <c r="IN149" s="795">
        <v>0</v>
      </c>
      <c r="IO149" s="795">
        <v>0</v>
      </c>
      <c r="IP149" s="795">
        <v>0</v>
      </c>
      <c r="IQ149" s="795">
        <v>0</v>
      </c>
      <c r="IR149" s="795">
        <v>0</v>
      </c>
      <c r="IS149" s="795">
        <v>0</v>
      </c>
      <c r="IT149" s="795">
        <v>0</v>
      </c>
      <c r="IU149" s="795">
        <v>0</v>
      </c>
      <c r="IV149" s="795">
        <v>0</v>
      </c>
      <c r="IW149" s="795">
        <v>0</v>
      </c>
      <c r="IX149" s="795">
        <v>0</v>
      </c>
      <c r="IY149" s="795">
        <v>0</v>
      </c>
      <c r="IZ149" s="795">
        <v>0</v>
      </c>
      <c r="JA149" s="795">
        <v>0</v>
      </c>
      <c r="JB149" s="795">
        <v>0</v>
      </c>
      <c r="JC149" s="795">
        <v>0</v>
      </c>
      <c r="JD149" s="795">
        <v>0</v>
      </c>
      <c r="JE149" s="795">
        <v>0</v>
      </c>
      <c r="JF149" s="795">
        <v>0</v>
      </c>
      <c r="JG149" s="795">
        <v>0</v>
      </c>
      <c r="JH149" s="795">
        <v>0</v>
      </c>
      <c r="JI149" s="795">
        <v>0</v>
      </c>
      <c r="JJ149" s="795">
        <v>0</v>
      </c>
      <c r="JK149" s="795">
        <v>0</v>
      </c>
      <c r="JL149" s="795">
        <v>0</v>
      </c>
      <c r="JM149" s="795">
        <v>0</v>
      </c>
      <c r="JN149" s="795">
        <v>0</v>
      </c>
      <c r="JO149" s="795">
        <v>0</v>
      </c>
      <c r="JP149" s="795">
        <v>0</v>
      </c>
      <c r="JQ149" s="795">
        <v>0</v>
      </c>
      <c r="JR149" s="795">
        <v>0</v>
      </c>
      <c r="JS149" s="795">
        <v>0</v>
      </c>
      <c r="JT149" s="795">
        <v>0</v>
      </c>
      <c r="JU149" s="795">
        <v>0</v>
      </c>
      <c r="JV149" s="795">
        <v>0</v>
      </c>
      <c r="JW149" s="795">
        <v>0</v>
      </c>
      <c r="JX149" s="795">
        <v>0</v>
      </c>
      <c r="JY149" s="795">
        <v>0</v>
      </c>
      <c r="JZ149" s="795">
        <v>0</v>
      </c>
      <c r="KA149" s="795">
        <v>0</v>
      </c>
      <c r="KB149" s="795">
        <v>0</v>
      </c>
      <c r="KC149" s="795">
        <v>0</v>
      </c>
      <c r="KD149" s="795">
        <v>0</v>
      </c>
      <c r="KE149" s="795">
        <v>0</v>
      </c>
      <c r="KF149" s="795">
        <v>0</v>
      </c>
      <c r="KG149" s="795">
        <v>0</v>
      </c>
      <c r="KH149" s="795">
        <v>0</v>
      </c>
      <c r="KI149" s="795">
        <v>0</v>
      </c>
      <c r="KJ149" s="795">
        <v>0</v>
      </c>
      <c r="KK149" s="795">
        <v>0</v>
      </c>
      <c r="KL149" s="795">
        <v>0</v>
      </c>
      <c r="KM149" s="795">
        <v>0</v>
      </c>
      <c r="KN149" s="795">
        <v>0</v>
      </c>
      <c r="KO149" s="795">
        <v>0</v>
      </c>
      <c r="KP149" s="795">
        <v>0</v>
      </c>
      <c r="KQ149" s="795">
        <v>0</v>
      </c>
      <c r="KR149" s="795">
        <v>0</v>
      </c>
      <c r="KS149" s="795">
        <v>0</v>
      </c>
      <c r="KT149" s="795">
        <v>0</v>
      </c>
      <c r="KU149" s="795">
        <v>0</v>
      </c>
      <c r="KV149" s="795">
        <v>0</v>
      </c>
      <c r="KW149" s="795">
        <v>0</v>
      </c>
      <c r="KX149" s="795">
        <v>0</v>
      </c>
      <c r="KY149" s="795">
        <v>0</v>
      </c>
      <c r="KZ149" s="795">
        <v>0</v>
      </c>
      <c r="LA149" s="795">
        <v>0</v>
      </c>
      <c r="LB149" s="795">
        <v>0</v>
      </c>
      <c r="LC149" s="795">
        <v>0</v>
      </c>
      <c r="LD149" s="795">
        <v>0</v>
      </c>
      <c r="LE149" s="795">
        <v>0</v>
      </c>
      <c r="LF149" s="795">
        <v>0</v>
      </c>
      <c r="LG149" s="795">
        <v>0</v>
      </c>
      <c r="LH149" s="795">
        <v>0</v>
      </c>
      <c r="LI149" s="795">
        <v>0</v>
      </c>
      <c r="LJ149" s="795">
        <v>0</v>
      </c>
      <c r="LK149" s="795">
        <v>0</v>
      </c>
      <c r="LL149" s="795">
        <v>0</v>
      </c>
      <c r="LM149" s="795">
        <v>0</v>
      </c>
      <c r="LN149" s="795">
        <v>0</v>
      </c>
      <c r="LO149" s="795">
        <v>0</v>
      </c>
      <c r="LP149" s="795">
        <v>0</v>
      </c>
      <c r="LQ149" s="795">
        <v>0</v>
      </c>
      <c r="LR149" s="795">
        <v>0</v>
      </c>
      <c r="LS149" s="795">
        <v>0</v>
      </c>
      <c r="LT149" s="795">
        <v>0</v>
      </c>
      <c r="LU149" s="795">
        <v>0</v>
      </c>
      <c r="LV149" s="795">
        <v>0</v>
      </c>
      <c r="LW149" s="795">
        <v>0</v>
      </c>
      <c r="LX149" s="795">
        <v>0</v>
      </c>
      <c r="LY149" s="795">
        <v>0</v>
      </c>
      <c r="LZ149" s="795">
        <v>0</v>
      </c>
      <c r="MA149" s="795">
        <v>0</v>
      </c>
      <c r="MB149" s="795">
        <v>0</v>
      </c>
      <c r="MC149" s="795">
        <v>0</v>
      </c>
      <c r="MD149" s="795">
        <v>0</v>
      </c>
      <c r="ME149" s="795">
        <v>0</v>
      </c>
      <c r="MF149" s="795">
        <v>0</v>
      </c>
      <c r="MG149" s="795">
        <v>0</v>
      </c>
      <c r="MH149" s="795">
        <v>0</v>
      </c>
      <c r="MI149" s="795">
        <v>0</v>
      </c>
      <c r="MJ149" s="795">
        <v>0</v>
      </c>
      <c r="MK149" s="795">
        <v>0</v>
      </c>
      <c r="ML149" s="795">
        <v>0</v>
      </c>
      <c r="MM149" s="795">
        <v>0</v>
      </c>
      <c r="MN149" s="795">
        <v>0</v>
      </c>
      <c r="MO149" s="795">
        <v>0</v>
      </c>
      <c r="MP149" s="795">
        <v>0</v>
      </c>
      <c r="MQ149" s="795">
        <v>0</v>
      </c>
      <c r="MR149" s="795">
        <v>0</v>
      </c>
      <c r="MS149" s="795">
        <v>0</v>
      </c>
      <c r="MT149" s="795">
        <v>0</v>
      </c>
      <c r="MU149" s="795">
        <v>0</v>
      </c>
      <c r="MV149" s="795">
        <v>0</v>
      </c>
      <c r="MW149" s="795">
        <v>0</v>
      </c>
      <c r="MX149" s="795">
        <v>0</v>
      </c>
      <c r="MY149" s="795">
        <v>0</v>
      </c>
      <c r="MZ149" s="795">
        <v>0</v>
      </c>
      <c r="NA149" s="795">
        <v>0</v>
      </c>
      <c r="NB149" s="795">
        <v>0</v>
      </c>
      <c r="NC149" s="795">
        <v>0</v>
      </c>
      <c r="ND149" s="795">
        <v>0</v>
      </c>
      <c r="NE149" s="795">
        <v>0</v>
      </c>
      <c r="NF149" s="795">
        <v>0</v>
      </c>
      <c r="NG149" s="795">
        <v>0</v>
      </c>
      <c r="NH149" s="795">
        <v>0</v>
      </c>
      <c r="NI149" s="795">
        <v>0</v>
      </c>
      <c r="NJ149" s="795">
        <v>0</v>
      </c>
      <c r="NK149" s="795">
        <v>0</v>
      </c>
      <c r="NL149" s="795">
        <v>0</v>
      </c>
      <c r="NM149" s="795">
        <v>0</v>
      </c>
      <c r="NN149" s="795">
        <v>0</v>
      </c>
      <c r="NO149" s="795">
        <v>0</v>
      </c>
      <c r="NP149" s="795">
        <v>0</v>
      </c>
      <c r="NQ149" s="795">
        <v>0</v>
      </c>
      <c r="NR149" s="795">
        <v>0</v>
      </c>
      <c r="NS149" s="795">
        <v>0</v>
      </c>
      <c r="NT149" s="795">
        <v>0</v>
      </c>
      <c r="NU149" s="795">
        <v>0</v>
      </c>
      <c r="NV149" s="795">
        <v>0</v>
      </c>
      <c r="NW149" s="795">
        <v>0</v>
      </c>
      <c r="NX149" s="795">
        <v>0</v>
      </c>
      <c r="NY149" s="795">
        <v>0</v>
      </c>
      <c r="NZ149" s="795">
        <v>0</v>
      </c>
      <c r="OA149" s="795">
        <v>0</v>
      </c>
      <c r="OB149" s="795">
        <v>0</v>
      </c>
      <c r="OC149" s="795">
        <v>0</v>
      </c>
      <c r="OD149" s="795">
        <v>0</v>
      </c>
      <c r="OE149" s="795">
        <v>0</v>
      </c>
      <c r="OF149" s="795">
        <v>0</v>
      </c>
      <c r="OG149" s="795">
        <v>0</v>
      </c>
      <c r="OH149" s="795">
        <v>0</v>
      </c>
      <c r="OI149" s="795">
        <v>0</v>
      </c>
      <c r="OJ149" s="795">
        <v>0</v>
      </c>
      <c r="OK149" s="795">
        <v>0</v>
      </c>
      <c r="OL149" s="795">
        <v>0</v>
      </c>
      <c r="OM149" s="795">
        <v>0</v>
      </c>
      <c r="ON149" s="795">
        <v>0</v>
      </c>
      <c r="OO149" s="795">
        <v>0</v>
      </c>
      <c r="OP149" s="795">
        <v>0</v>
      </c>
      <c r="OQ149" s="795">
        <v>0</v>
      </c>
      <c r="OR149" s="795">
        <v>0</v>
      </c>
      <c r="OS149" s="795">
        <v>0</v>
      </c>
      <c r="OT149" s="795">
        <v>0</v>
      </c>
      <c r="OU149" s="795">
        <v>0</v>
      </c>
      <c r="OV149" s="795">
        <v>0</v>
      </c>
      <c r="OW149" s="795">
        <v>0</v>
      </c>
      <c r="OX149" s="795">
        <v>0</v>
      </c>
      <c r="OY149" s="795">
        <v>0</v>
      </c>
      <c r="OZ149" s="795">
        <v>0</v>
      </c>
      <c r="PA149" s="795">
        <v>0</v>
      </c>
      <c r="PB149" s="795">
        <v>0</v>
      </c>
      <c r="PC149" s="795">
        <v>0</v>
      </c>
      <c r="PD149" s="795">
        <v>0</v>
      </c>
      <c r="PE149" s="795">
        <v>0</v>
      </c>
      <c r="PF149" s="795">
        <v>0</v>
      </c>
      <c r="PG149" s="795">
        <v>0</v>
      </c>
      <c r="PH149" s="795">
        <v>0</v>
      </c>
      <c r="PI149" s="795">
        <v>0</v>
      </c>
      <c r="PJ149" s="795">
        <v>0</v>
      </c>
      <c r="PK149" s="795">
        <v>0</v>
      </c>
      <c r="PL149" s="795">
        <v>0</v>
      </c>
      <c r="PM149" s="795">
        <v>0</v>
      </c>
      <c r="PN149" s="795">
        <v>0</v>
      </c>
      <c r="PO149" s="795">
        <v>0</v>
      </c>
      <c r="PP149" s="795">
        <v>0</v>
      </c>
      <c r="PQ149" s="795">
        <v>0</v>
      </c>
      <c r="PR149" s="795">
        <v>0</v>
      </c>
      <c r="PS149" s="795">
        <v>0</v>
      </c>
      <c r="PT149" s="795">
        <v>0</v>
      </c>
      <c r="PU149" s="795">
        <v>0</v>
      </c>
      <c r="PV149" s="795">
        <v>0</v>
      </c>
      <c r="PW149" s="795">
        <v>0</v>
      </c>
      <c r="PX149" s="795">
        <v>0</v>
      </c>
      <c r="PY149" s="795">
        <v>0</v>
      </c>
      <c r="PZ149" s="795">
        <v>0</v>
      </c>
      <c r="QA149" s="795">
        <v>0</v>
      </c>
      <c r="QB149" s="795">
        <v>0</v>
      </c>
      <c r="QC149" s="795">
        <v>0</v>
      </c>
      <c r="QD149" s="795">
        <v>0</v>
      </c>
      <c r="QE149" s="795">
        <v>0</v>
      </c>
      <c r="QF149" s="795">
        <v>0</v>
      </c>
      <c r="QG149" s="795">
        <v>0</v>
      </c>
      <c r="QH149" s="795">
        <v>0</v>
      </c>
      <c r="QI149" s="795">
        <v>0</v>
      </c>
      <c r="QJ149" s="795">
        <v>0</v>
      </c>
      <c r="QK149" s="795">
        <v>0</v>
      </c>
      <c r="QL149" s="795">
        <v>0</v>
      </c>
      <c r="QM149" s="795">
        <v>0</v>
      </c>
      <c r="QN149" s="795">
        <v>0</v>
      </c>
      <c r="QO149" s="795">
        <v>0</v>
      </c>
      <c r="QP149" s="795">
        <v>0</v>
      </c>
      <c r="QQ149" s="795">
        <v>0</v>
      </c>
      <c r="QR149" s="795">
        <v>0</v>
      </c>
      <c r="QS149" s="795">
        <v>0</v>
      </c>
      <c r="QT149" s="795">
        <v>0</v>
      </c>
      <c r="QU149" s="795">
        <v>0</v>
      </c>
      <c r="QV149" s="795">
        <v>0</v>
      </c>
      <c r="QW149" s="795">
        <v>0</v>
      </c>
      <c r="QX149" s="795">
        <v>0</v>
      </c>
      <c r="QY149" s="795">
        <v>0</v>
      </c>
      <c r="QZ149" s="795">
        <v>0</v>
      </c>
      <c r="RA149" s="795">
        <v>0</v>
      </c>
      <c r="RB149" s="795">
        <v>0</v>
      </c>
      <c r="RC149" s="795">
        <v>0</v>
      </c>
      <c r="RD149" s="795">
        <v>0</v>
      </c>
      <c r="RE149" s="795">
        <v>0</v>
      </c>
      <c r="RF149" s="795">
        <v>0</v>
      </c>
      <c r="RG149" s="795">
        <v>0</v>
      </c>
      <c r="RH149" s="795">
        <v>0</v>
      </c>
      <c r="RI149" s="795">
        <v>0</v>
      </c>
      <c r="RJ149" s="795">
        <v>0</v>
      </c>
      <c r="RK149" s="795">
        <v>0</v>
      </c>
      <c r="RL149" s="795">
        <v>0</v>
      </c>
      <c r="RM149" s="795">
        <v>0</v>
      </c>
      <c r="RN149" s="795">
        <v>0</v>
      </c>
      <c r="RO149" s="795">
        <v>0</v>
      </c>
      <c r="RP149" s="795">
        <v>0</v>
      </c>
      <c r="RQ149" s="795">
        <v>0</v>
      </c>
      <c r="RR149" s="795">
        <v>0</v>
      </c>
      <c r="RS149" s="795">
        <v>0</v>
      </c>
      <c r="RT149" s="795">
        <v>0</v>
      </c>
      <c r="RU149" s="795">
        <v>0</v>
      </c>
      <c r="RV149" s="795">
        <v>0</v>
      </c>
      <c r="RW149" s="795">
        <v>0</v>
      </c>
      <c r="RX149" s="795">
        <v>0</v>
      </c>
      <c r="RY149" s="795">
        <v>0</v>
      </c>
      <c r="RZ149" s="795">
        <v>0</v>
      </c>
      <c r="SA149" s="795">
        <v>0</v>
      </c>
      <c r="SB149" s="795">
        <v>0</v>
      </c>
      <c r="SC149" s="795">
        <v>0</v>
      </c>
      <c r="SD149" s="795">
        <v>0</v>
      </c>
      <c r="SE149" s="795">
        <v>0</v>
      </c>
      <c r="SF149" s="795">
        <v>0</v>
      </c>
      <c r="SG149" s="795">
        <v>0</v>
      </c>
      <c r="SH149" s="795">
        <v>0</v>
      </c>
      <c r="SI149" s="795">
        <v>0</v>
      </c>
      <c r="SJ149" s="275">
        <f t="shared" si="154"/>
        <v>0</v>
      </c>
      <c r="SK149" s="262"/>
      <c r="SL149" s="250"/>
      <c r="SM149" s="250"/>
      <c r="SN149" s="250"/>
    </row>
    <row r="150" spans="1:508" outlineLevel="3" x14ac:dyDescent="0.25">
      <c r="A150" s="250"/>
      <c r="B150" s="259"/>
      <c r="C150" s="444">
        <f>INT($C$29)+3</f>
        <v>4</v>
      </c>
      <c r="D150" s="275"/>
      <c r="E150" s="324">
        <f t="shared" si="152"/>
        <v>9</v>
      </c>
      <c r="F150" s="330"/>
      <c r="G150" s="275"/>
      <c r="H150" s="536"/>
      <c r="I150" s="548" t="s">
        <v>876</v>
      </c>
      <c r="J150" s="537"/>
      <c r="K150" s="795">
        <v>0</v>
      </c>
      <c r="L150" s="795">
        <v>0</v>
      </c>
      <c r="M150" s="795">
        <v>0</v>
      </c>
      <c r="N150" s="795">
        <v>0</v>
      </c>
      <c r="O150" s="795">
        <v>0</v>
      </c>
      <c r="P150" s="795">
        <v>0</v>
      </c>
      <c r="Q150" s="795">
        <v>0</v>
      </c>
      <c r="R150" s="795">
        <v>0</v>
      </c>
      <c r="S150" s="795">
        <v>0</v>
      </c>
      <c r="T150" s="795">
        <v>0</v>
      </c>
      <c r="U150" s="795">
        <v>0</v>
      </c>
      <c r="V150" s="795">
        <v>0</v>
      </c>
      <c r="W150" s="795">
        <v>0</v>
      </c>
      <c r="X150" s="795">
        <v>0</v>
      </c>
      <c r="Y150" s="795">
        <v>0</v>
      </c>
      <c r="Z150" s="795">
        <v>0</v>
      </c>
      <c r="AA150" s="795">
        <v>0</v>
      </c>
      <c r="AB150" s="795">
        <v>0</v>
      </c>
      <c r="AC150" s="795">
        <v>0</v>
      </c>
      <c r="AD150" s="795">
        <v>0</v>
      </c>
      <c r="AE150" s="795">
        <v>0</v>
      </c>
      <c r="AF150" s="795">
        <v>0</v>
      </c>
      <c r="AG150" s="795">
        <v>0</v>
      </c>
      <c r="AH150" s="795">
        <v>0</v>
      </c>
      <c r="AI150" s="795">
        <v>0</v>
      </c>
      <c r="AJ150" s="795">
        <v>0</v>
      </c>
      <c r="AK150" s="795">
        <v>0</v>
      </c>
      <c r="AL150" s="795">
        <v>0</v>
      </c>
      <c r="AM150" s="795">
        <v>0</v>
      </c>
      <c r="AN150" s="795">
        <v>0</v>
      </c>
      <c r="AO150" s="795">
        <v>0</v>
      </c>
      <c r="AP150" s="795">
        <v>0</v>
      </c>
      <c r="AQ150" s="795">
        <v>0</v>
      </c>
      <c r="AR150" s="795">
        <v>0</v>
      </c>
      <c r="AS150" s="795">
        <v>0</v>
      </c>
      <c r="AT150" s="795">
        <v>0</v>
      </c>
      <c r="AU150" s="795">
        <v>0</v>
      </c>
      <c r="AV150" s="795">
        <v>0</v>
      </c>
      <c r="AW150" s="795">
        <v>0</v>
      </c>
      <c r="AX150" s="795">
        <v>0</v>
      </c>
      <c r="AY150" s="795">
        <v>0</v>
      </c>
      <c r="AZ150" s="795">
        <v>0</v>
      </c>
      <c r="BA150" s="795">
        <v>0</v>
      </c>
      <c r="BB150" s="795">
        <v>0</v>
      </c>
      <c r="BC150" s="795">
        <v>0</v>
      </c>
      <c r="BD150" s="795">
        <v>0</v>
      </c>
      <c r="BE150" s="795">
        <v>0</v>
      </c>
      <c r="BF150" s="795">
        <v>0</v>
      </c>
      <c r="BG150" s="795">
        <v>0</v>
      </c>
      <c r="BH150" s="795">
        <v>0</v>
      </c>
      <c r="BI150" s="795">
        <v>1.8960000000000008</v>
      </c>
      <c r="BJ150" s="795">
        <v>1.7420000000000009</v>
      </c>
      <c r="BK150" s="795">
        <v>1.4909999999999997</v>
      </c>
      <c r="BL150" s="795">
        <v>1.1660000000000004</v>
      </c>
      <c r="BM150" s="795">
        <v>0.10599999999999898</v>
      </c>
      <c r="BN150" s="795">
        <v>0.1379999999999999</v>
      </c>
      <c r="BO150" s="795">
        <v>7.3000000000000398E-2</v>
      </c>
      <c r="BP150" s="795">
        <v>-7.3999999999999844E-2</v>
      </c>
      <c r="BQ150" s="795">
        <v>0.18399999999999928</v>
      </c>
      <c r="BR150" s="795">
        <v>0.31799999999999962</v>
      </c>
      <c r="BS150" s="795">
        <v>0.45800000000000018</v>
      </c>
      <c r="BT150" s="795">
        <v>0.57500000000000018</v>
      </c>
      <c r="BU150" s="795">
        <v>0.66800000000000015</v>
      </c>
      <c r="BV150" s="795">
        <v>0.75199999999999978</v>
      </c>
      <c r="BW150" s="795">
        <v>1.0049999999999999</v>
      </c>
      <c r="BX150" s="795">
        <v>1.1870000000000003</v>
      </c>
      <c r="BY150" s="795">
        <v>1.4720000000000004</v>
      </c>
      <c r="BZ150" s="795">
        <v>1.7779999999999996</v>
      </c>
      <c r="CA150" s="795">
        <v>2.17</v>
      </c>
      <c r="CB150" s="795">
        <v>2.4669999999999996</v>
      </c>
      <c r="CC150" s="795">
        <v>2.899</v>
      </c>
      <c r="CD150" s="795">
        <v>3.0820000000000007</v>
      </c>
      <c r="CE150" s="795">
        <v>3.6829999999999998</v>
      </c>
      <c r="CF150" s="795">
        <v>2.4319999999999995</v>
      </c>
      <c r="CG150" s="795">
        <v>2.6029999999999998</v>
      </c>
      <c r="CH150" s="795">
        <v>2.6780000000000008</v>
      </c>
      <c r="CI150" s="795">
        <v>2.4400000000000004</v>
      </c>
      <c r="CJ150" s="795">
        <v>2.38</v>
      </c>
      <c r="CK150" s="795">
        <v>2.2700000000000005</v>
      </c>
      <c r="CL150" s="795">
        <v>1.9970000000000008</v>
      </c>
      <c r="CM150" s="795">
        <v>1.7330000000000005</v>
      </c>
      <c r="CN150" s="795">
        <v>1.6269999999999998</v>
      </c>
      <c r="CO150" s="795">
        <v>1.7440000000000007</v>
      </c>
      <c r="CP150" s="795">
        <v>1.5719999999999992</v>
      </c>
      <c r="CQ150" s="795">
        <v>1.3859999999999992</v>
      </c>
      <c r="CR150" s="795">
        <v>0.49300000000000033</v>
      </c>
      <c r="CS150" s="795">
        <v>0.45899999999999963</v>
      </c>
      <c r="CT150" s="795">
        <v>0.42400000000000126</v>
      </c>
      <c r="CU150" s="795">
        <v>0.28200000000000003</v>
      </c>
      <c r="CV150" s="795">
        <v>0.34399999999999942</v>
      </c>
      <c r="CW150" s="795">
        <v>0.39900000000000091</v>
      </c>
      <c r="CX150" s="795">
        <v>0.375</v>
      </c>
      <c r="CY150" s="795">
        <v>1.0999999999999233E-2</v>
      </c>
      <c r="CZ150" s="795">
        <v>0.44100000000000072</v>
      </c>
      <c r="DA150" s="795">
        <v>0.1639999999999997</v>
      </c>
      <c r="DB150" s="795">
        <v>-6.2999999999999723E-2</v>
      </c>
      <c r="DC150" s="795">
        <v>-0.36500000000000021</v>
      </c>
      <c r="DD150" s="795">
        <v>-0.34299999999999997</v>
      </c>
      <c r="DE150" s="795">
        <v>0.13699999999999957</v>
      </c>
      <c r="DF150" s="795">
        <v>-0.14000000000000057</v>
      </c>
      <c r="DG150" s="795">
        <v>-0.26100000000000012</v>
      </c>
      <c r="DH150" s="795">
        <v>-0.52700000000000014</v>
      </c>
      <c r="DI150" s="795">
        <v>-0.58300000000000018</v>
      </c>
      <c r="DJ150" s="795">
        <v>-0.55100000000000016</v>
      </c>
      <c r="DK150" s="795">
        <v>-0.57100000000000062</v>
      </c>
      <c r="DL150" s="795">
        <v>-0.54899999999999949</v>
      </c>
      <c r="DM150" s="795">
        <v>-0.53600000000000048</v>
      </c>
      <c r="DN150" s="795">
        <v>-0.19500000000000028</v>
      </c>
      <c r="DO150" s="795">
        <v>-0.19399999999999995</v>
      </c>
      <c r="DP150" s="795">
        <v>-2.4000000000000021E-2</v>
      </c>
      <c r="DQ150" s="795">
        <v>0.36500000000000021</v>
      </c>
      <c r="DR150" s="795">
        <v>0.82500000000000018</v>
      </c>
      <c r="DS150" s="795">
        <v>1.2269999999999994</v>
      </c>
      <c r="DT150" s="795">
        <v>1.7690000000000001</v>
      </c>
      <c r="DU150" s="795">
        <v>2.1709999999999994</v>
      </c>
      <c r="DV150" s="795">
        <v>2.7320000000000002</v>
      </c>
      <c r="DW150" s="795">
        <v>3.1470000000000002</v>
      </c>
      <c r="DX150" s="795">
        <v>3.6180000000000012</v>
      </c>
      <c r="DY150" s="795">
        <v>3.919999999999999</v>
      </c>
      <c r="DZ150" s="795">
        <v>4.2370000000000001</v>
      </c>
      <c r="EA150" s="795">
        <v>4.3810000000000011</v>
      </c>
      <c r="EB150" s="795">
        <v>4.4319999999999995</v>
      </c>
      <c r="EC150" s="795">
        <v>4.5830000000000002</v>
      </c>
      <c r="ED150" s="795">
        <v>4.4910000000000005</v>
      </c>
      <c r="EE150" s="795">
        <v>4.5669999999999993</v>
      </c>
      <c r="EF150" s="795">
        <v>3.5409999999999995</v>
      </c>
      <c r="EG150" s="795">
        <v>3.0579999999999998</v>
      </c>
      <c r="EH150" s="795">
        <v>2.5289999999999999</v>
      </c>
      <c r="EI150" s="795">
        <v>2.0709999999999997</v>
      </c>
      <c r="EJ150" s="795">
        <v>1.5979999999999999</v>
      </c>
      <c r="EK150" s="795">
        <v>0.96</v>
      </c>
      <c r="EL150" s="795">
        <v>0.32099999999999973</v>
      </c>
      <c r="EM150" s="795">
        <v>-0.38999999999999968</v>
      </c>
      <c r="EN150" s="795">
        <v>-0.82900000000000063</v>
      </c>
      <c r="EO150" s="795">
        <v>-0.59299999999999997</v>
      </c>
      <c r="EP150" s="795">
        <v>-0.32699999999999996</v>
      </c>
      <c r="EQ150" s="795">
        <v>-0.13000000000000078</v>
      </c>
      <c r="ER150" s="795">
        <v>-1.3029999999999999</v>
      </c>
      <c r="ES150" s="795">
        <v>-0.93900000000000006</v>
      </c>
      <c r="ET150" s="795">
        <v>-0.88099999999999845</v>
      </c>
      <c r="EU150" s="795">
        <v>-1.0139999999999993</v>
      </c>
      <c r="EV150" s="795">
        <v>-0.82399999999999984</v>
      </c>
      <c r="EW150" s="795">
        <v>-0.85899999999999999</v>
      </c>
      <c r="EX150" s="795">
        <v>-0.95000000000000107</v>
      </c>
      <c r="EY150" s="795">
        <v>-1.0019999999999989</v>
      </c>
      <c r="EZ150" s="795">
        <v>-1.1059999999999999</v>
      </c>
      <c r="FA150" s="795">
        <v>-0.7240000000000002</v>
      </c>
      <c r="FB150" s="795">
        <v>-0.94199999999999928</v>
      </c>
      <c r="FC150" s="795">
        <v>-0.94100000000000072</v>
      </c>
      <c r="FD150" s="795">
        <v>-0.89100000000000001</v>
      </c>
      <c r="FE150" s="795">
        <v>-0.84700000000000042</v>
      </c>
      <c r="FF150" s="795">
        <v>-0.58499999999999996</v>
      </c>
      <c r="FG150" s="795">
        <v>-0.47800000000000065</v>
      </c>
      <c r="FH150" s="795">
        <v>-0.28200000000000003</v>
      </c>
      <c r="FI150" s="795">
        <v>-0.30900000000000016</v>
      </c>
      <c r="FJ150" s="795">
        <v>-0.30600000000000005</v>
      </c>
      <c r="FK150" s="795">
        <v>-0.28800000000000026</v>
      </c>
      <c r="FL150" s="795">
        <v>-0.28600000000000048</v>
      </c>
      <c r="FM150" s="795">
        <v>-0.28100000000000058</v>
      </c>
      <c r="FN150" s="795">
        <v>-7.6000000000000512E-2</v>
      </c>
      <c r="FO150" s="795">
        <v>-8.3000000000000185E-2</v>
      </c>
      <c r="FP150" s="795">
        <v>0.27099999999999991</v>
      </c>
      <c r="FQ150" s="795">
        <v>0.63600000000000012</v>
      </c>
      <c r="FR150" s="795">
        <v>1.0120000000000005</v>
      </c>
      <c r="FS150" s="795">
        <v>1.4019999999999992</v>
      </c>
      <c r="FT150" s="795">
        <v>1.7610000000000001</v>
      </c>
      <c r="FU150" s="795">
        <v>2.2249999999999996</v>
      </c>
      <c r="FV150" s="795">
        <v>2.9400000000000004</v>
      </c>
      <c r="FW150" s="795">
        <v>3.5710000000000006</v>
      </c>
      <c r="FX150" s="795">
        <v>3.9900000000000011</v>
      </c>
      <c r="FY150" s="795">
        <v>4.4629999999999992</v>
      </c>
      <c r="FZ150" s="795">
        <v>4.9609999999999994</v>
      </c>
      <c r="GA150" s="795">
        <v>4.9819999999999993</v>
      </c>
      <c r="GB150" s="795">
        <v>4.9139999999999988</v>
      </c>
      <c r="GC150" s="795">
        <v>5.0309999999999997</v>
      </c>
      <c r="GD150" s="795">
        <v>4.6909999999999998</v>
      </c>
      <c r="GE150" s="795">
        <v>4.8069999999999995</v>
      </c>
      <c r="GF150" s="795">
        <v>3.7030000000000003</v>
      </c>
      <c r="GG150" s="795">
        <v>3.1830000000000007</v>
      </c>
      <c r="GH150" s="795">
        <v>2.786999999999999</v>
      </c>
      <c r="GI150" s="795">
        <v>2.056</v>
      </c>
      <c r="GJ150" s="795">
        <v>1.6180000000000003</v>
      </c>
      <c r="GK150" s="795">
        <v>0.97900000000000009</v>
      </c>
      <c r="GL150" s="795">
        <v>0.33100000000000041</v>
      </c>
      <c r="GM150" s="795">
        <v>-0.18800000000000061</v>
      </c>
      <c r="GN150" s="795">
        <v>-0.52099999999999991</v>
      </c>
      <c r="GO150" s="795">
        <v>-0.30299999999999994</v>
      </c>
      <c r="GP150" s="795">
        <v>2.4000000000000021E-2</v>
      </c>
      <c r="GQ150" s="795">
        <v>0.23599999999999888</v>
      </c>
      <c r="GR150" s="795">
        <v>-0.95300000000000029</v>
      </c>
      <c r="GS150" s="795">
        <v>-0.55900000000000016</v>
      </c>
      <c r="GT150" s="795">
        <v>-0.45800000000000018</v>
      </c>
      <c r="GU150" s="795">
        <v>-0.55499999999999972</v>
      </c>
      <c r="GV150" s="795">
        <v>-0.48900000000000077</v>
      </c>
      <c r="GW150" s="795">
        <v>-0.48300000000000054</v>
      </c>
      <c r="GX150" s="795">
        <v>-0.68799999999999883</v>
      </c>
      <c r="GY150" s="795">
        <v>-0.85299999999999976</v>
      </c>
      <c r="GZ150" s="795">
        <v>-1.202</v>
      </c>
      <c r="HA150" s="795">
        <v>-0.87899999999999956</v>
      </c>
      <c r="HB150" s="795">
        <v>-1.032</v>
      </c>
      <c r="HC150" s="795">
        <v>-1.4399999999999995</v>
      </c>
      <c r="HD150" s="795">
        <v>-1.4799999999999995</v>
      </c>
      <c r="HE150" s="795">
        <v>-1.0990000000000002</v>
      </c>
      <c r="HF150" s="795">
        <v>-1.093</v>
      </c>
      <c r="HG150" s="795">
        <v>-0.75499999999999989</v>
      </c>
      <c r="HH150" s="795">
        <v>-0.62699999999999978</v>
      </c>
      <c r="HI150" s="795">
        <v>-0.64299999999999979</v>
      </c>
      <c r="HJ150" s="795">
        <v>-0.63400000000000034</v>
      </c>
      <c r="HK150" s="795">
        <v>-0.57000000000000028</v>
      </c>
      <c r="HL150" s="795">
        <v>-0.58599999999999941</v>
      </c>
      <c r="HM150" s="795">
        <v>-0.58700000000000063</v>
      </c>
      <c r="HN150" s="795">
        <v>-0.12399999999999967</v>
      </c>
      <c r="HO150" s="795">
        <v>-0.13400000000000034</v>
      </c>
      <c r="HP150" s="795">
        <v>0.1509999999999998</v>
      </c>
      <c r="HQ150" s="795">
        <v>0.45000000000000018</v>
      </c>
      <c r="HR150" s="795">
        <v>0.75800000000000001</v>
      </c>
      <c r="HS150" s="795">
        <v>1.0809999999999995</v>
      </c>
      <c r="HT150" s="795">
        <v>1.3780000000000001</v>
      </c>
      <c r="HU150" s="795">
        <v>1.6959999999999997</v>
      </c>
      <c r="HV150" s="795">
        <v>2.1879999999999997</v>
      </c>
      <c r="HW150" s="795">
        <v>2.6550000000000002</v>
      </c>
      <c r="HX150" s="795">
        <v>3.069</v>
      </c>
      <c r="HY150" s="795">
        <v>3.3230000000000004</v>
      </c>
      <c r="HZ150" s="795">
        <v>3.6060000000000008</v>
      </c>
      <c r="IA150" s="795">
        <v>3.5710000000000006</v>
      </c>
      <c r="IB150" s="795">
        <v>3.4940000000000007</v>
      </c>
      <c r="IC150" s="795">
        <v>3.6350000000000007</v>
      </c>
      <c r="ID150" s="795">
        <v>3.5970000000000004</v>
      </c>
      <c r="IE150" s="795">
        <v>3.7099999999999991</v>
      </c>
      <c r="IF150" s="795">
        <v>2.3770000000000007</v>
      </c>
      <c r="IG150" s="795">
        <v>2.198999999999999</v>
      </c>
      <c r="IH150" s="795">
        <v>1.8419999999999996</v>
      </c>
      <c r="II150" s="795">
        <v>1.1840000000000002</v>
      </c>
      <c r="IJ150" s="795">
        <v>1.0019999999999998</v>
      </c>
      <c r="IK150" s="795">
        <v>0.62100000000000044</v>
      </c>
      <c r="IL150" s="795">
        <v>0.10099999999999998</v>
      </c>
      <c r="IM150" s="795">
        <v>-0.41199999999999992</v>
      </c>
      <c r="IN150" s="795">
        <v>-0.78800000000000026</v>
      </c>
      <c r="IO150" s="795">
        <v>-0.54800000000000004</v>
      </c>
      <c r="IP150" s="795">
        <v>-0.20999999999999996</v>
      </c>
      <c r="IQ150" s="795">
        <v>3.6999999999999922E-2</v>
      </c>
      <c r="IR150" s="795">
        <v>-1.0519999999999996</v>
      </c>
      <c r="IS150" s="795">
        <v>-0.76100000000000101</v>
      </c>
      <c r="IT150" s="795">
        <v>-0.62800000000000011</v>
      </c>
      <c r="IU150" s="795">
        <v>-0.62000000000000099</v>
      </c>
      <c r="IV150" s="795">
        <v>-0.50500000000000078</v>
      </c>
      <c r="IW150" s="795">
        <v>-0.50599999999999845</v>
      </c>
      <c r="IX150" s="795">
        <v>-0.59599999999999831</v>
      </c>
      <c r="IY150" s="795">
        <v>-0.66299999999999848</v>
      </c>
      <c r="IZ150" s="795">
        <v>-1.0019999999999998</v>
      </c>
      <c r="JA150" s="795">
        <v>-0.84800000000000075</v>
      </c>
      <c r="JB150" s="795">
        <v>-0.95399999999999974</v>
      </c>
      <c r="JC150" s="795">
        <v>-0.60599999999999898</v>
      </c>
      <c r="JD150" s="795">
        <v>-0.60499999999999954</v>
      </c>
      <c r="JE150" s="795">
        <v>-0.42000000000000082</v>
      </c>
      <c r="JF150" s="795">
        <v>-0.65000000000000036</v>
      </c>
      <c r="JG150" s="795">
        <v>-0.62699999999999978</v>
      </c>
      <c r="JH150" s="795">
        <v>-0.26199999999999957</v>
      </c>
      <c r="JI150" s="795">
        <v>-0.14599999999999991</v>
      </c>
      <c r="JJ150" s="795">
        <v>-8.3999999999999631E-2</v>
      </c>
      <c r="JK150" s="795">
        <v>-3.8000000000000256E-2</v>
      </c>
      <c r="JL150" s="795">
        <v>-1.6000000000000014E-2</v>
      </c>
      <c r="JM150" s="795">
        <v>1.7999999999999794E-2</v>
      </c>
      <c r="JN150" s="795">
        <v>-2.8000000000000469E-2</v>
      </c>
      <c r="JO150" s="795">
        <v>-4.0000000000000036E-2</v>
      </c>
      <c r="JP150" s="795">
        <v>0.28000000000000025</v>
      </c>
      <c r="JQ150" s="795">
        <v>0.57899999999999974</v>
      </c>
      <c r="JR150" s="795">
        <v>0.94299999999999962</v>
      </c>
      <c r="JS150" s="795">
        <v>1.2949999999999999</v>
      </c>
      <c r="JT150" s="795">
        <v>1.5789999999999997</v>
      </c>
      <c r="JU150" s="795">
        <v>2.008</v>
      </c>
      <c r="JV150" s="795">
        <v>2.6020000000000003</v>
      </c>
      <c r="JW150" s="795">
        <v>3.0469999999999997</v>
      </c>
      <c r="JX150" s="795">
        <v>3.46</v>
      </c>
      <c r="JY150" s="795">
        <v>3.7949999999999999</v>
      </c>
      <c r="JZ150" s="795">
        <v>4.1829999999999998</v>
      </c>
      <c r="KA150" s="795">
        <v>4.2110000000000003</v>
      </c>
      <c r="KB150" s="795">
        <v>4.2120000000000006</v>
      </c>
      <c r="KC150" s="795">
        <v>4.2429999999999994</v>
      </c>
      <c r="KD150" s="795">
        <v>3.9750000000000005</v>
      </c>
      <c r="KE150" s="795">
        <v>4.1099999999999994</v>
      </c>
      <c r="KF150" s="795">
        <v>1.9170000000000007</v>
      </c>
      <c r="KG150" s="795">
        <v>1.593</v>
      </c>
      <c r="KH150" s="795">
        <v>1.1150000000000002</v>
      </c>
      <c r="KI150" s="795">
        <v>0.60999999999999943</v>
      </c>
      <c r="KJ150" s="795">
        <v>7.5000000000001066E-2</v>
      </c>
      <c r="KK150" s="795">
        <v>-0.38500000000000068</v>
      </c>
      <c r="KL150" s="795">
        <v>-0.9319999999999995</v>
      </c>
      <c r="KM150" s="795">
        <v>-1.3329999999999993</v>
      </c>
      <c r="KN150" s="795">
        <v>-1.6819999999999995</v>
      </c>
      <c r="KO150" s="795">
        <v>-1.2569999999999997</v>
      </c>
      <c r="KP150" s="795">
        <v>-0.66000000000000014</v>
      </c>
      <c r="KQ150" s="795">
        <v>-0.48500000000000121</v>
      </c>
      <c r="KR150" s="795">
        <v>-1.7230000000000008</v>
      </c>
      <c r="KS150" s="795">
        <v>-1.1259999999999994</v>
      </c>
      <c r="KT150" s="795">
        <v>-0.73099999999999987</v>
      </c>
      <c r="KU150" s="795">
        <v>-0.63100000000000023</v>
      </c>
      <c r="KV150" s="795">
        <v>-0.42999999999999972</v>
      </c>
      <c r="KW150" s="795">
        <v>-0.27300000000000146</v>
      </c>
      <c r="KX150" s="795">
        <v>-0.2629999999999999</v>
      </c>
      <c r="KY150" s="795">
        <v>-0.25</v>
      </c>
      <c r="KZ150" s="795">
        <v>-0.29699999999999882</v>
      </c>
      <c r="LA150" s="795">
        <v>-0.32900000000000063</v>
      </c>
      <c r="LB150" s="795">
        <v>-0.29800000000000004</v>
      </c>
      <c r="LC150" s="795">
        <v>0.25199999999999978</v>
      </c>
      <c r="LD150" s="795">
        <v>0.39699999999999935</v>
      </c>
      <c r="LE150" s="795">
        <v>0.40499999999999936</v>
      </c>
      <c r="LF150" s="795">
        <v>0.47800000000000065</v>
      </c>
      <c r="LG150" s="795">
        <v>0.28800000000000026</v>
      </c>
      <c r="LH150" s="795">
        <v>0.28699999999999992</v>
      </c>
      <c r="LI150" s="795">
        <v>0.31700000000000017</v>
      </c>
      <c r="LJ150" s="795">
        <v>0.36600000000000055</v>
      </c>
      <c r="LK150" s="795">
        <v>0.37199999999999989</v>
      </c>
      <c r="LL150" s="795">
        <v>0.38300000000000001</v>
      </c>
      <c r="LM150" s="795">
        <v>0.38900000000000023</v>
      </c>
      <c r="LN150" s="795">
        <v>0.10800000000000054</v>
      </c>
      <c r="LO150" s="795">
        <v>4.4999999999999929E-2</v>
      </c>
      <c r="LP150" s="795">
        <v>0.39599999999999991</v>
      </c>
      <c r="LQ150" s="795">
        <v>0.63999999999999968</v>
      </c>
      <c r="LR150" s="795">
        <v>0.89100000000000001</v>
      </c>
      <c r="LS150" s="795">
        <v>1.1500000000000004</v>
      </c>
      <c r="LT150" s="795">
        <v>1.4750000000000005</v>
      </c>
      <c r="LU150" s="795">
        <v>1.8019999999999996</v>
      </c>
      <c r="LV150" s="795">
        <v>2.3449999999999998</v>
      </c>
      <c r="LW150" s="795">
        <v>2.6310000000000002</v>
      </c>
      <c r="LX150" s="795">
        <v>2.7430000000000003</v>
      </c>
      <c r="LY150" s="795">
        <v>3.016</v>
      </c>
      <c r="LZ150" s="795">
        <v>3.3929999999999998</v>
      </c>
      <c r="MA150" s="795">
        <v>3.3689999999999998</v>
      </c>
      <c r="MB150" s="795">
        <v>3.6310000000000002</v>
      </c>
      <c r="MC150" s="795">
        <v>3.7299999999999995</v>
      </c>
      <c r="MD150" s="795">
        <v>3.4450000000000003</v>
      </c>
      <c r="ME150" s="795">
        <v>3.827</v>
      </c>
      <c r="MF150" s="795">
        <v>1.6069999999999993</v>
      </c>
      <c r="MG150" s="795">
        <v>1.5999999999999996</v>
      </c>
      <c r="MH150" s="795">
        <v>1.3770000000000007</v>
      </c>
      <c r="MI150" s="795">
        <v>1.0189999999999984</v>
      </c>
      <c r="MJ150" s="795">
        <v>0.79900000000000126</v>
      </c>
      <c r="MK150" s="795">
        <v>0.64400000000000013</v>
      </c>
      <c r="ML150" s="795">
        <v>0.36100000000000065</v>
      </c>
      <c r="MM150" s="795">
        <v>0.2419999999999991</v>
      </c>
      <c r="MN150" s="795">
        <v>0.20500000000000007</v>
      </c>
      <c r="MO150" s="795">
        <v>0.82600000000000051</v>
      </c>
      <c r="MP150" s="795">
        <v>0.76500000000000057</v>
      </c>
      <c r="MQ150" s="795">
        <v>0.75699999999999967</v>
      </c>
      <c r="MR150" s="795">
        <v>-0.15000000000000036</v>
      </c>
      <c r="MS150" s="795">
        <v>3.5000000000000142E-2</v>
      </c>
      <c r="MT150" s="795">
        <v>0.43299999999999983</v>
      </c>
      <c r="MU150" s="795">
        <v>0.43599999999999994</v>
      </c>
      <c r="MV150" s="795">
        <v>0.5990000000000002</v>
      </c>
      <c r="MW150" s="795">
        <v>0.65300000000000047</v>
      </c>
      <c r="MX150" s="795">
        <v>0.58300000000000018</v>
      </c>
      <c r="MY150" s="795">
        <v>0.55400000000000027</v>
      </c>
      <c r="MZ150" s="795">
        <v>3.2999999999999474E-2</v>
      </c>
      <c r="NA150" s="795">
        <v>0.38600000000000012</v>
      </c>
      <c r="NB150" s="795">
        <v>8.6999999999999744E-2</v>
      </c>
      <c r="NC150" s="795">
        <v>-0.32899999999999974</v>
      </c>
      <c r="ND150" s="795">
        <v>-0.22900000000000009</v>
      </c>
      <c r="NE150" s="795">
        <v>0.13099999999999934</v>
      </c>
      <c r="NF150" s="795">
        <v>4.2000000000000703E-2</v>
      </c>
      <c r="NG150" s="795">
        <v>-0.16099999999999959</v>
      </c>
      <c r="NH150" s="795">
        <v>-0.29499999999999993</v>
      </c>
      <c r="NI150" s="795">
        <v>-0.4300000000000006</v>
      </c>
      <c r="NJ150" s="795">
        <v>-0.40200000000000014</v>
      </c>
      <c r="NK150" s="795">
        <v>-0.39700000000000024</v>
      </c>
      <c r="NL150" s="795">
        <v>-0.40200000000000014</v>
      </c>
      <c r="NM150" s="795">
        <v>-0.39199999999999946</v>
      </c>
      <c r="NN150" s="795">
        <v>-0.18299999999999983</v>
      </c>
      <c r="NO150" s="795">
        <v>-0.19399999999999995</v>
      </c>
      <c r="NP150" s="795">
        <v>8.9999999999999858E-2</v>
      </c>
      <c r="NQ150" s="795">
        <v>0.38199999999999967</v>
      </c>
      <c r="NR150" s="795">
        <v>0</v>
      </c>
      <c r="NS150" s="795">
        <v>0</v>
      </c>
      <c r="NT150" s="795">
        <v>0</v>
      </c>
      <c r="NU150" s="795">
        <v>0</v>
      </c>
      <c r="NV150" s="795">
        <v>0</v>
      </c>
      <c r="NW150" s="795">
        <v>2.6310000000000002</v>
      </c>
      <c r="NX150" s="795">
        <v>2.7430000000000003</v>
      </c>
      <c r="NY150" s="795">
        <v>3.016</v>
      </c>
      <c r="NZ150" s="795">
        <v>3.3929999999999998</v>
      </c>
      <c r="OA150" s="795">
        <v>3.3689999999999998</v>
      </c>
      <c r="OB150" s="795">
        <v>3.6310000000000002</v>
      </c>
      <c r="OC150" s="795">
        <v>3.7299999999999995</v>
      </c>
      <c r="OD150" s="795">
        <v>3.4450000000000003</v>
      </c>
      <c r="OE150" s="795">
        <v>3.827</v>
      </c>
      <c r="OF150" s="795">
        <v>1.6069999999999993</v>
      </c>
      <c r="OG150" s="795">
        <v>1.5999999999999996</v>
      </c>
      <c r="OH150" s="795">
        <v>1.3770000000000007</v>
      </c>
      <c r="OI150" s="795">
        <v>1.0189999999999984</v>
      </c>
      <c r="OJ150" s="795">
        <v>0.79900000000000126</v>
      </c>
      <c r="OK150" s="795">
        <v>0.64400000000000013</v>
      </c>
      <c r="OL150" s="795">
        <v>0.36100000000000065</v>
      </c>
      <c r="OM150" s="795">
        <v>0.2419999999999991</v>
      </c>
      <c r="ON150" s="795">
        <v>0.20500000000000007</v>
      </c>
      <c r="OO150" s="795">
        <v>0.82600000000000051</v>
      </c>
      <c r="OP150" s="795">
        <v>0.76500000000000057</v>
      </c>
      <c r="OQ150" s="795">
        <v>0.75699999999999967</v>
      </c>
      <c r="OR150" s="795">
        <v>-0.15000000000000036</v>
      </c>
      <c r="OS150" s="795">
        <v>3.5000000000000142E-2</v>
      </c>
      <c r="OT150" s="795">
        <v>0.43299999999999983</v>
      </c>
      <c r="OU150" s="795">
        <v>0.43599999999999994</v>
      </c>
      <c r="OV150" s="795">
        <v>0.5990000000000002</v>
      </c>
      <c r="OW150" s="795">
        <v>0.65300000000000047</v>
      </c>
      <c r="OX150" s="795">
        <v>0.58300000000000018</v>
      </c>
      <c r="OY150" s="795">
        <v>0.55400000000000027</v>
      </c>
      <c r="OZ150" s="795">
        <v>3.2999999999999474E-2</v>
      </c>
      <c r="PA150" s="795">
        <v>0.38600000000000012</v>
      </c>
      <c r="PB150" s="795">
        <v>8.6999999999999744E-2</v>
      </c>
      <c r="PC150" s="795">
        <v>-0.32899999999999974</v>
      </c>
      <c r="PD150" s="795">
        <v>-0.22900000000000009</v>
      </c>
      <c r="PE150" s="795">
        <v>0.13099999999999934</v>
      </c>
      <c r="PF150" s="795">
        <v>4.2000000000000703E-2</v>
      </c>
      <c r="PG150" s="795">
        <v>-0.16099999999999959</v>
      </c>
      <c r="PH150" s="795">
        <v>-0.29499999999999993</v>
      </c>
      <c r="PI150" s="795">
        <v>-0.4300000000000006</v>
      </c>
      <c r="PJ150" s="795">
        <v>-0.40200000000000014</v>
      </c>
      <c r="PK150" s="795">
        <v>-0.39700000000000024</v>
      </c>
      <c r="PL150" s="795">
        <v>-0.40200000000000014</v>
      </c>
      <c r="PM150" s="795">
        <v>-0.39199999999999946</v>
      </c>
      <c r="PN150" s="795">
        <v>-0.18299999999999983</v>
      </c>
      <c r="PO150" s="795">
        <v>-0.19399999999999995</v>
      </c>
      <c r="PP150" s="795">
        <v>8.9999999999999858E-2</v>
      </c>
      <c r="PQ150" s="795">
        <v>0.38199999999999967</v>
      </c>
      <c r="PR150" s="795">
        <v>0</v>
      </c>
      <c r="PS150" s="795">
        <v>0</v>
      </c>
      <c r="PT150" s="795">
        <v>0</v>
      </c>
      <c r="PU150" s="795">
        <v>0</v>
      </c>
      <c r="PV150" s="795">
        <v>0</v>
      </c>
      <c r="PW150" s="795">
        <v>2.6310000000000002</v>
      </c>
      <c r="PX150" s="795">
        <v>2.7430000000000003</v>
      </c>
      <c r="PY150" s="795">
        <v>3.016</v>
      </c>
      <c r="PZ150" s="795">
        <v>3.3929999999999998</v>
      </c>
      <c r="QA150" s="795">
        <v>3.3689999999999998</v>
      </c>
      <c r="QB150" s="795">
        <v>3.6310000000000002</v>
      </c>
      <c r="QC150" s="795">
        <v>3.7299999999999995</v>
      </c>
      <c r="QD150" s="795">
        <v>3.4450000000000003</v>
      </c>
      <c r="QE150" s="795">
        <v>3.827</v>
      </c>
      <c r="QF150" s="795">
        <v>1.6069999999999993</v>
      </c>
      <c r="QG150" s="795">
        <v>1.5999999999999996</v>
      </c>
      <c r="QH150" s="795">
        <v>1.3770000000000007</v>
      </c>
      <c r="QI150" s="795">
        <v>1.0189999999999984</v>
      </c>
      <c r="QJ150" s="795">
        <v>0.79900000000000126</v>
      </c>
      <c r="QK150" s="795">
        <v>0.64400000000000013</v>
      </c>
      <c r="QL150" s="795">
        <v>0.36100000000000065</v>
      </c>
      <c r="QM150" s="795">
        <v>0.2419999999999991</v>
      </c>
      <c r="QN150" s="795">
        <v>0.20500000000000007</v>
      </c>
      <c r="QO150" s="795">
        <v>0.82600000000000051</v>
      </c>
      <c r="QP150" s="795">
        <v>0.76500000000000057</v>
      </c>
      <c r="QQ150" s="795">
        <v>0.75699999999999967</v>
      </c>
      <c r="QR150" s="795">
        <v>-0.15000000000000036</v>
      </c>
      <c r="QS150" s="795">
        <v>3.5000000000000142E-2</v>
      </c>
      <c r="QT150" s="795">
        <v>0.43299999999999983</v>
      </c>
      <c r="QU150" s="795">
        <v>0.43599999999999994</v>
      </c>
      <c r="QV150" s="795">
        <v>0.5990000000000002</v>
      </c>
      <c r="QW150" s="795">
        <v>0.65300000000000047</v>
      </c>
      <c r="QX150" s="795">
        <v>0.58300000000000018</v>
      </c>
      <c r="QY150" s="795">
        <v>0.55400000000000027</v>
      </c>
      <c r="QZ150" s="795">
        <v>3.2999999999999474E-2</v>
      </c>
      <c r="RA150" s="795">
        <v>0.38600000000000012</v>
      </c>
      <c r="RB150" s="795">
        <v>8.6999999999999744E-2</v>
      </c>
      <c r="RC150" s="795">
        <v>-0.32899999999999974</v>
      </c>
      <c r="RD150" s="795">
        <v>-0.22900000000000009</v>
      </c>
      <c r="RE150" s="795">
        <v>0.13099999999999934</v>
      </c>
      <c r="RF150" s="795">
        <v>4.2000000000000703E-2</v>
      </c>
      <c r="RG150" s="795">
        <v>-0.16099999999999959</v>
      </c>
      <c r="RH150" s="795">
        <v>-0.29499999999999993</v>
      </c>
      <c r="RI150" s="795">
        <v>-0.4300000000000006</v>
      </c>
      <c r="RJ150" s="795">
        <v>-0.40200000000000014</v>
      </c>
      <c r="RK150" s="795">
        <v>-0.39700000000000024</v>
      </c>
      <c r="RL150" s="795">
        <v>-0.40200000000000014</v>
      </c>
      <c r="RM150" s="795">
        <v>-0.39199999999999946</v>
      </c>
      <c r="RN150" s="795">
        <v>-0.18299999999999983</v>
      </c>
      <c r="RO150" s="795">
        <v>-0.19399999999999995</v>
      </c>
      <c r="RP150" s="795">
        <v>8.9999999999999858E-2</v>
      </c>
      <c r="RQ150" s="795">
        <v>0.38199999999999967</v>
      </c>
      <c r="RR150" s="795">
        <v>0</v>
      </c>
      <c r="RS150" s="795">
        <v>0</v>
      </c>
      <c r="RT150" s="795">
        <v>0</v>
      </c>
      <c r="RU150" s="795">
        <v>0</v>
      </c>
      <c r="RV150" s="795">
        <v>0</v>
      </c>
      <c r="RW150" s="795">
        <v>2.6310000000000002</v>
      </c>
      <c r="RX150" s="795">
        <v>2.7430000000000003</v>
      </c>
      <c r="RY150" s="795">
        <v>3.016</v>
      </c>
      <c r="RZ150" s="795">
        <v>3.3929999999999998</v>
      </c>
      <c r="SA150" s="795">
        <v>3.3689999999999998</v>
      </c>
      <c r="SB150" s="795">
        <v>3.6310000000000002</v>
      </c>
      <c r="SC150" s="795">
        <v>3.7299999999999995</v>
      </c>
      <c r="SD150" s="795">
        <v>3.4450000000000003</v>
      </c>
      <c r="SE150" s="795">
        <v>3.827</v>
      </c>
      <c r="SF150" s="795">
        <v>1.6069999999999993</v>
      </c>
      <c r="SG150" s="795">
        <v>1.5999999999999996</v>
      </c>
      <c r="SH150" s="795">
        <v>1.3770000000000007</v>
      </c>
      <c r="SI150" s="795">
        <v>1.0189999999999984</v>
      </c>
      <c r="SJ150" s="275">
        <f t="shared" si="151"/>
        <v>1.0189999999999984</v>
      </c>
      <c r="SK150" s="262"/>
      <c r="SL150" s="250"/>
      <c r="SM150" s="250"/>
      <c r="SN150" s="250"/>
    </row>
    <row r="151" spans="1:508" outlineLevel="3" x14ac:dyDescent="0.25">
      <c r="A151" s="250"/>
      <c r="B151" s="259"/>
      <c r="C151" s="444">
        <f>INT($C$29)+3</f>
        <v>4</v>
      </c>
      <c r="D151" s="275"/>
      <c r="E151" s="324">
        <f t="shared" si="152"/>
        <v>10</v>
      </c>
      <c r="F151" s="330"/>
      <c r="G151" s="275"/>
      <c r="H151" s="536"/>
      <c r="I151" s="548" t="s">
        <v>877</v>
      </c>
      <c r="J151" s="537"/>
      <c r="K151" s="796">
        <v>0</v>
      </c>
      <c r="L151" s="796">
        <v>0</v>
      </c>
      <c r="M151" s="796">
        <v>0</v>
      </c>
      <c r="N151" s="796">
        <v>0</v>
      </c>
      <c r="O151" s="796">
        <v>0</v>
      </c>
      <c r="P151" s="796">
        <v>0</v>
      </c>
      <c r="Q151" s="796">
        <v>0</v>
      </c>
      <c r="R151" s="796">
        <v>0</v>
      </c>
      <c r="S151" s="796">
        <v>0</v>
      </c>
      <c r="T151" s="796">
        <v>0</v>
      </c>
      <c r="U151" s="796">
        <v>0</v>
      </c>
      <c r="V151" s="796">
        <v>0</v>
      </c>
      <c r="W151" s="796">
        <v>0</v>
      </c>
      <c r="X151" s="796">
        <v>0</v>
      </c>
      <c r="Y151" s="796">
        <v>0</v>
      </c>
      <c r="Z151" s="796">
        <v>0</v>
      </c>
      <c r="AA151" s="796">
        <v>0</v>
      </c>
      <c r="AB151" s="796">
        <v>0</v>
      </c>
      <c r="AC151" s="796">
        <v>0</v>
      </c>
      <c r="AD151" s="796">
        <v>0</v>
      </c>
      <c r="AE151" s="796">
        <v>0</v>
      </c>
      <c r="AF151" s="796">
        <v>0</v>
      </c>
      <c r="AG151" s="796">
        <v>0</v>
      </c>
      <c r="AH151" s="796">
        <v>0</v>
      </c>
      <c r="AI151" s="796">
        <v>0</v>
      </c>
      <c r="AJ151" s="796">
        <v>0</v>
      </c>
      <c r="AK151" s="796">
        <v>0</v>
      </c>
      <c r="AL151" s="796">
        <v>0</v>
      </c>
      <c r="AM151" s="796">
        <v>0</v>
      </c>
      <c r="AN151" s="796">
        <v>0</v>
      </c>
      <c r="AO151" s="796">
        <v>0</v>
      </c>
      <c r="AP151" s="796">
        <v>0</v>
      </c>
      <c r="AQ151" s="796">
        <v>0</v>
      </c>
      <c r="AR151" s="796">
        <v>0</v>
      </c>
      <c r="AS151" s="796">
        <v>0</v>
      </c>
      <c r="AT151" s="796">
        <v>0</v>
      </c>
      <c r="AU151" s="796">
        <v>0</v>
      </c>
      <c r="AV151" s="796">
        <v>0</v>
      </c>
      <c r="AW151" s="796">
        <v>0</v>
      </c>
      <c r="AX151" s="796">
        <v>0</v>
      </c>
      <c r="AY151" s="796">
        <v>0</v>
      </c>
      <c r="AZ151" s="796">
        <v>0</v>
      </c>
      <c r="BA151" s="796">
        <v>0</v>
      </c>
      <c r="BB151" s="796">
        <v>0</v>
      </c>
      <c r="BC151" s="796">
        <v>0</v>
      </c>
      <c r="BD151" s="796">
        <v>0</v>
      </c>
      <c r="BE151" s="796">
        <v>0</v>
      </c>
      <c r="BF151" s="796">
        <v>0</v>
      </c>
      <c r="BG151" s="796">
        <v>0</v>
      </c>
      <c r="BH151" s="796">
        <v>0</v>
      </c>
      <c r="BI151" s="796">
        <v>1.8960000000000008</v>
      </c>
      <c r="BJ151" s="796">
        <v>1.7430000000000003</v>
      </c>
      <c r="BK151" s="796">
        <v>1.4919999999999991</v>
      </c>
      <c r="BL151" s="796">
        <v>1.1690000000000005</v>
      </c>
      <c r="BM151" s="796">
        <v>8.1999999999999851E-2</v>
      </c>
      <c r="BN151" s="796">
        <v>0.1330000000000009</v>
      </c>
      <c r="BO151" s="796">
        <v>6.7000000000000171E-2</v>
      </c>
      <c r="BP151" s="796">
        <v>-8.6999999999999744E-2</v>
      </c>
      <c r="BQ151" s="796">
        <v>0.16699999999999982</v>
      </c>
      <c r="BR151" s="796">
        <v>0.29099999999999948</v>
      </c>
      <c r="BS151" s="796">
        <v>0.41999999999999993</v>
      </c>
      <c r="BT151" s="796">
        <v>0.52400000000000002</v>
      </c>
      <c r="BU151" s="796">
        <v>0.57599999999999962</v>
      </c>
      <c r="BV151" s="796">
        <v>0.67999999999999972</v>
      </c>
      <c r="BW151" s="796">
        <v>0.90899999999999981</v>
      </c>
      <c r="BX151" s="796">
        <v>1.2869999999999999</v>
      </c>
      <c r="BY151" s="796">
        <v>1.6150000000000002</v>
      </c>
      <c r="BZ151" s="796">
        <v>1.9779999999999998</v>
      </c>
      <c r="CA151" s="796">
        <v>2.4510000000000005</v>
      </c>
      <c r="CB151" s="796">
        <v>2.8090000000000002</v>
      </c>
      <c r="CC151" s="796">
        <v>3.3639999999999999</v>
      </c>
      <c r="CD151" s="796">
        <v>3.8580000000000005</v>
      </c>
      <c r="CE151" s="796">
        <v>4.6679999999999993</v>
      </c>
      <c r="CF151" s="796">
        <v>2.1369999999999996</v>
      </c>
      <c r="CG151" s="796">
        <v>2.3680000000000003</v>
      </c>
      <c r="CH151" s="796">
        <v>2.354000000000001</v>
      </c>
      <c r="CI151" s="796">
        <v>2.1510000000000007</v>
      </c>
      <c r="CJ151" s="796">
        <v>2.1610000000000005</v>
      </c>
      <c r="CK151" s="796">
        <v>2.1459999999999999</v>
      </c>
      <c r="CL151" s="796">
        <v>1.9409999999999998</v>
      </c>
      <c r="CM151" s="796">
        <v>1.7469999999999999</v>
      </c>
      <c r="CN151" s="796">
        <v>1.742</v>
      </c>
      <c r="CO151" s="796">
        <v>1.8809999999999993</v>
      </c>
      <c r="CP151" s="796">
        <v>1.7810000000000006</v>
      </c>
      <c r="CQ151" s="796">
        <v>1.6219999999999999</v>
      </c>
      <c r="CR151" s="796">
        <v>0.71000000000000085</v>
      </c>
      <c r="CS151" s="796">
        <v>0.57200000000000095</v>
      </c>
      <c r="CT151" s="796">
        <v>0.62600000000000122</v>
      </c>
      <c r="CU151" s="796">
        <v>0.4919999999999991</v>
      </c>
      <c r="CV151" s="796">
        <v>0.45500000000000007</v>
      </c>
      <c r="CW151" s="796">
        <v>0.56500000000000128</v>
      </c>
      <c r="CX151" s="796">
        <v>0.52200000000000024</v>
      </c>
      <c r="CY151" s="796">
        <v>0.15599999999999881</v>
      </c>
      <c r="CZ151" s="796">
        <v>0.58999999999999986</v>
      </c>
      <c r="DA151" s="796">
        <v>0.31500000000000039</v>
      </c>
      <c r="DB151" s="796">
        <v>0.10799999999999965</v>
      </c>
      <c r="DC151" s="796">
        <v>-0.19600000000000062</v>
      </c>
      <c r="DD151" s="796">
        <v>-0.15700000000000003</v>
      </c>
      <c r="DE151" s="796">
        <v>0.16000000000000014</v>
      </c>
      <c r="DF151" s="796">
        <v>-2.7000000000000135E-2</v>
      </c>
      <c r="DG151" s="796">
        <v>-0.12999999999999989</v>
      </c>
      <c r="DH151" s="796">
        <v>-0.3490000000000002</v>
      </c>
      <c r="DI151" s="796">
        <v>-0.42700000000000049</v>
      </c>
      <c r="DJ151" s="796">
        <v>-0.4139999999999997</v>
      </c>
      <c r="DK151" s="796">
        <v>-0.4480000000000004</v>
      </c>
      <c r="DL151" s="796">
        <v>-0.44899999999999984</v>
      </c>
      <c r="DM151" s="796">
        <v>-0.45800000000000018</v>
      </c>
      <c r="DN151" s="796">
        <v>-0.20000000000000018</v>
      </c>
      <c r="DO151" s="796">
        <v>-0.27299999999999969</v>
      </c>
      <c r="DP151" s="796">
        <v>-1.1000000000000121E-2</v>
      </c>
      <c r="DQ151" s="796">
        <v>0.35500000000000043</v>
      </c>
      <c r="DR151" s="796">
        <v>0.70600000000000041</v>
      </c>
      <c r="DS151" s="796">
        <v>1.125</v>
      </c>
      <c r="DT151" s="796">
        <v>1.6820000000000004</v>
      </c>
      <c r="DU151" s="796">
        <v>2.093</v>
      </c>
      <c r="DV151" s="796">
        <v>2.6470000000000002</v>
      </c>
      <c r="DW151" s="796">
        <v>3.0469999999999988</v>
      </c>
      <c r="DX151" s="796">
        <v>3.4770000000000012</v>
      </c>
      <c r="DY151" s="796">
        <v>3.6909999999999998</v>
      </c>
      <c r="DZ151" s="796">
        <v>4.0489999999999995</v>
      </c>
      <c r="EA151" s="796">
        <v>4.5000000000000009</v>
      </c>
      <c r="EB151" s="796">
        <v>4.9430000000000005</v>
      </c>
      <c r="EC151" s="796">
        <v>5.3930000000000007</v>
      </c>
      <c r="ED151" s="796">
        <v>5.5709999999999988</v>
      </c>
      <c r="EE151" s="796">
        <v>5.9010000000000007</v>
      </c>
      <c r="EF151" s="796">
        <v>3.5119999999999996</v>
      </c>
      <c r="EG151" s="796">
        <v>3.125</v>
      </c>
      <c r="EH151" s="796">
        <v>2.6780000000000008</v>
      </c>
      <c r="EI151" s="796">
        <v>2.1259999999999994</v>
      </c>
      <c r="EJ151" s="796">
        <v>1.7330000000000005</v>
      </c>
      <c r="EK151" s="796">
        <v>1.1760000000000002</v>
      </c>
      <c r="EL151" s="796">
        <v>0.56500000000000039</v>
      </c>
      <c r="EM151" s="796">
        <v>-0.31099999999999994</v>
      </c>
      <c r="EN151" s="796">
        <v>-0.78800000000000026</v>
      </c>
      <c r="EO151" s="796">
        <v>-0.55799999999999983</v>
      </c>
      <c r="EP151" s="796">
        <v>-0.24299999999999944</v>
      </c>
      <c r="EQ151" s="796">
        <v>-7.5000000000001066E-2</v>
      </c>
      <c r="ER151" s="796">
        <v>-1.3739999999999997</v>
      </c>
      <c r="ES151" s="796">
        <v>-1.0530000000000008</v>
      </c>
      <c r="ET151" s="796">
        <v>-0.89799999999999969</v>
      </c>
      <c r="EU151" s="796">
        <v>-0.9659999999999993</v>
      </c>
      <c r="EV151" s="796">
        <v>-0.73399999999999999</v>
      </c>
      <c r="EW151" s="796">
        <v>-0.69299999999999962</v>
      </c>
      <c r="EX151" s="796">
        <v>-0.79199999999999982</v>
      </c>
      <c r="EY151" s="796">
        <v>-0.84199999999999875</v>
      </c>
      <c r="EZ151" s="796">
        <v>-0.91899999999999871</v>
      </c>
      <c r="FA151" s="796">
        <v>-0.52600000000000069</v>
      </c>
      <c r="FB151" s="796">
        <v>-0.7029999999999994</v>
      </c>
      <c r="FC151" s="796">
        <v>-0.4430000000000005</v>
      </c>
      <c r="FD151" s="796">
        <v>-0.3230000000000004</v>
      </c>
      <c r="FE151" s="796">
        <v>-0.29499999999999993</v>
      </c>
      <c r="FF151" s="796">
        <v>-0.20399999999999974</v>
      </c>
      <c r="FG151" s="796">
        <v>-0.13100000000000023</v>
      </c>
      <c r="FH151" s="796">
        <v>-4.9000000000000377E-2</v>
      </c>
      <c r="FI151" s="796">
        <v>-5.9999999999999609E-2</v>
      </c>
      <c r="FJ151" s="796">
        <v>-6.4999999999999503E-2</v>
      </c>
      <c r="FK151" s="796">
        <v>-6.4000000000000057E-2</v>
      </c>
      <c r="FL151" s="796">
        <v>-7.1000000000000618E-2</v>
      </c>
      <c r="FM151" s="796">
        <v>-7.6000000000000512E-2</v>
      </c>
      <c r="FN151" s="796">
        <v>-5.4999999999999716E-2</v>
      </c>
      <c r="FO151" s="796">
        <v>-6.5999999999999837E-2</v>
      </c>
      <c r="FP151" s="796">
        <v>0.2889999999999997</v>
      </c>
      <c r="FQ151" s="796">
        <v>0.65800000000000036</v>
      </c>
      <c r="FR151" s="796">
        <v>1.0380000000000003</v>
      </c>
      <c r="FS151" s="796">
        <v>1.4349999999999996</v>
      </c>
      <c r="FT151" s="796">
        <v>1.806</v>
      </c>
      <c r="FU151" s="796">
        <v>2.2009999999999996</v>
      </c>
      <c r="FV151" s="796">
        <v>2.9080000000000004</v>
      </c>
      <c r="FW151" s="796">
        <v>3.5360000000000005</v>
      </c>
      <c r="FX151" s="796">
        <v>3.9290000000000012</v>
      </c>
      <c r="FY151" s="796">
        <v>4.3800000000000008</v>
      </c>
      <c r="FZ151" s="796">
        <v>4.8419999999999996</v>
      </c>
      <c r="GA151" s="796">
        <v>4.9659999999999993</v>
      </c>
      <c r="GB151" s="796">
        <v>5.2119999999999989</v>
      </c>
      <c r="GC151" s="796">
        <v>5.5520000000000005</v>
      </c>
      <c r="GD151" s="796">
        <v>5.6149999999999993</v>
      </c>
      <c r="GE151" s="796">
        <v>5.9420000000000011</v>
      </c>
      <c r="GF151" s="796">
        <v>3.492</v>
      </c>
      <c r="GG151" s="796">
        <v>3.1480000000000006</v>
      </c>
      <c r="GH151" s="796">
        <v>2.74</v>
      </c>
      <c r="GI151" s="796">
        <v>2.1429999999999998</v>
      </c>
      <c r="GJ151" s="796">
        <v>1.5909999999999993</v>
      </c>
      <c r="GK151" s="796">
        <v>1.165</v>
      </c>
      <c r="GL151" s="796">
        <v>0.52099999999999991</v>
      </c>
      <c r="GM151" s="796">
        <v>-0.11800000000000033</v>
      </c>
      <c r="GN151" s="796">
        <v>-0.50300000000000011</v>
      </c>
      <c r="GO151" s="796">
        <v>-0.13899999999999935</v>
      </c>
      <c r="GP151" s="796">
        <v>0.20699999999999896</v>
      </c>
      <c r="GQ151" s="796">
        <v>0.45399999999999885</v>
      </c>
      <c r="GR151" s="796">
        <v>-0.98399999999999999</v>
      </c>
      <c r="GS151" s="796">
        <v>-0.60899999999999999</v>
      </c>
      <c r="GT151" s="796">
        <v>-0.40399999999999991</v>
      </c>
      <c r="GU151" s="796">
        <v>-0.42199999999999882</v>
      </c>
      <c r="GV151" s="796">
        <v>-0.31500000000000128</v>
      </c>
      <c r="GW151" s="796">
        <v>-0.22700000000000031</v>
      </c>
      <c r="GX151" s="796">
        <v>-0.42900000000000027</v>
      </c>
      <c r="GY151" s="796">
        <v>-0.59899999999999842</v>
      </c>
      <c r="GZ151" s="796">
        <v>-0.91299999999999937</v>
      </c>
      <c r="HA151" s="796">
        <v>-0.58000000000000007</v>
      </c>
      <c r="HB151" s="796">
        <v>-0.73800000000000043</v>
      </c>
      <c r="HC151" s="796">
        <v>-0.85799999999999965</v>
      </c>
      <c r="HD151" s="796">
        <v>-0.75300000000000011</v>
      </c>
      <c r="HE151" s="796">
        <v>-0.66800000000000015</v>
      </c>
      <c r="HF151" s="796">
        <v>-0.78600000000000048</v>
      </c>
      <c r="HG151" s="796">
        <v>-0.43599999999999994</v>
      </c>
      <c r="HH151" s="796">
        <v>-0.3409999999999993</v>
      </c>
      <c r="HI151" s="796">
        <v>-0.31799999999999962</v>
      </c>
      <c r="HJ151" s="796">
        <v>-0.29499999999999993</v>
      </c>
      <c r="HK151" s="796">
        <v>-0.24400000000000066</v>
      </c>
      <c r="HL151" s="796">
        <v>-0.31299999999999972</v>
      </c>
      <c r="HM151" s="796">
        <v>-0.32699999999999996</v>
      </c>
      <c r="HN151" s="796">
        <v>-9.6000000000000085E-2</v>
      </c>
      <c r="HO151" s="796">
        <v>-0.1120000000000001</v>
      </c>
      <c r="HP151" s="796">
        <v>0.17499999999999982</v>
      </c>
      <c r="HQ151" s="796">
        <v>0.47599999999999998</v>
      </c>
      <c r="HR151" s="796">
        <v>0.7889999999999997</v>
      </c>
      <c r="HS151" s="796">
        <v>1.1179999999999994</v>
      </c>
      <c r="HT151" s="796">
        <v>1.423</v>
      </c>
      <c r="HU151" s="796">
        <v>1.6609999999999996</v>
      </c>
      <c r="HV151" s="796">
        <v>2.13</v>
      </c>
      <c r="HW151" s="796">
        <v>2.532</v>
      </c>
      <c r="HX151" s="796">
        <v>2.8600000000000003</v>
      </c>
      <c r="HY151" s="796">
        <v>3.0519999999999996</v>
      </c>
      <c r="HZ151" s="796">
        <v>3.3410000000000002</v>
      </c>
      <c r="IA151" s="796">
        <v>3.5509999999999993</v>
      </c>
      <c r="IB151" s="796">
        <v>3.8530000000000006</v>
      </c>
      <c r="IC151" s="796">
        <v>4.1849999999999996</v>
      </c>
      <c r="ID151" s="796">
        <v>4.2619999999999996</v>
      </c>
      <c r="IE151" s="796">
        <v>4.5640000000000001</v>
      </c>
      <c r="IF151" s="796">
        <v>1.8520000000000003</v>
      </c>
      <c r="IG151" s="796">
        <v>1.887999999999999</v>
      </c>
      <c r="IH151" s="796">
        <v>1.3920000000000003</v>
      </c>
      <c r="II151" s="796">
        <v>1.0670000000000002</v>
      </c>
      <c r="IJ151" s="796">
        <v>0.98999999999999932</v>
      </c>
      <c r="IK151" s="796">
        <v>0.73399999999999999</v>
      </c>
      <c r="IL151" s="796">
        <v>0.48000000000000043</v>
      </c>
      <c r="IM151" s="796">
        <v>-0.53200000000000003</v>
      </c>
      <c r="IN151" s="796">
        <v>-0.67600000000000016</v>
      </c>
      <c r="IO151" s="796">
        <v>-0.29600000000000026</v>
      </c>
      <c r="IP151" s="796">
        <v>4.4999999999999929E-2</v>
      </c>
      <c r="IQ151" s="796">
        <v>0.27500000000000036</v>
      </c>
      <c r="IR151" s="796">
        <v>-1.0519999999999996</v>
      </c>
      <c r="IS151" s="796">
        <v>-0.8830000000000009</v>
      </c>
      <c r="IT151" s="796">
        <v>-0.65000000000000036</v>
      </c>
      <c r="IU151" s="796">
        <v>-0.58200000000000074</v>
      </c>
      <c r="IV151" s="796">
        <v>-0.4269999999999996</v>
      </c>
      <c r="IW151" s="796">
        <v>-0.33899999999999864</v>
      </c>
      <c r="IX151" s="796">
        <v>-0.45499999999999829</v>
      </c>
      <c r="IY151" s="796">
        <v>-0.52999999999999936</v>
      </c>
      <c r="IZ151" s="796">
        <v>-0.8149999999999995</v>
      </c>
      <c r="JA151" s="796">
        <v>-0.64700000000000024</v>
      </c>
      <c r="JB151" s="796">
        <v>-0.69199999999999928</v>
      </c>
      <c r="JC151" s="796">
        <v>0.11300000000000132</v>
      </c>
      <c r="JD151" s="796">
        <v>0.14300000000000068</v>
      </c>
      <c r="JE151" s="796">
        <v>0.14700000000000024</v>
      </c>
      <c r="JF151" s="796">
        <v>0.19200000000000017</v>
      </c>
      <c r="JG151" s="796">
        <v>0.32500000000000018</v>
      </c>
      <c r="JH151" s="796">
        <v>0.44700000000000006</v>
      </c>
      <c r="JI151" s="796">
        <v>0.25199999999999978</v>
      </c>
      <c r="JJ151" s="796">
        <v>0.28600000000000048</v>
      </c>
      <c r="JK151" s="796">
        <v>0.3149999999999995</v>
      </c>
      <c r="JL151" s="796">
        <v>0.34299999999999997</v>
      </c>
      <c r="JM151" s="796">
        <v>0.40700000000000003</v>
      </c>
      <c r="JN151" s="796">
        <v>1.4000000000000234E-2</v>
      </c>
      <c r="JO151" s="796">
        <v>1.000000000000334E-3</v>
      </c>
      <c r="JP151" s="796">
        <v>0.32200000000000006</v>
      </c>
      <c r="JQ151" s="796">
        <v>0.62099999999999955</v>
      </c>
      <c r="JR151" s="796">
        <v>0.99000000000000021</v>
      </c>
      <c r="JS151" s="796">
        <v>1.3479999999999999</v>
      </c>
      <c r="JT151" s="796">
        <v>1.6379999999999999</v>
      </c>
      <c r="JU151" s="796">
        <v>2.0129999999999999</v>
      </c>
      <c r="JV151" s="796">
        <v>2.5790000000000006</v>
      </c>
      <c r="JW151" s="796">
        <v>2.9870000000000001</v>
      </c>
      <c r="JX151" s="796">
        <v>3.3340000000000005</v>
      </c>
      <c r="JY151" s="796">
        <v>3.6370000000000005</v>
      </c>
      <c r="JZ151" s="796">
        <v>3.9779999999999998</v>
      </c>
      <c r="KA151" s="796">
        <v>4.0969999999999995</v>
      </c>
      <c r="KB151" s="796">
        <v>4.5450000000000008</v>
      </c>
      <c r="KC151" s="796">
        <v>4.8530000000000006</v>
      </c>
      <c r="KD151" s="796">
        <v>4.8340000000000005</v>
      </c>
      <c r="KE151" s="796">
        <v>5.1809999999999992</v>
      </c>
      <c r="KF151" s="796">
        <v>1.5859999999999994</v>
      </c>
      <c r="KG151" s="796">
        <v>1.4870000000000001</v>
      </c>
      <c r="KH151" s="796">
        <v>1.016</v>
      </c>
      <c r="KI151" s="796">
        <v>0.55299999999999905</v>
      </c>
      <c r="KJ151" s="796">
        <v>8.2000000000000739E-2</v>
      </c>
      <c r="KK151" s="796">
        <v>-0.3180000000000005</v>
      </c>
      <c r="KL151" s="796">
        <v>-0.84299999999999997</v>
      </c>
      <c r="KM151" s="796">
        <v>-1.2609999999999992</v>
      </c>
      <c r="KN151" s="796">
        <v>-1.5940000000000003</v>
      </c>
      <c r="KO151" s="796">
        <v>-1.0279999999999996</v>
      </c>
      <c r="KP151" s="796">
        <v>-0.5519999999999996</v>
      </c>
      <c r="KQ151" s="796">
        <v>-0.36500000000000021</v>
      </c>
      <c r="KR151" s="796">
        <v>-1.7290000000000001</v>
      </c>
      <c r="KS151" s="796">
        <v>-1.1539999999999999</v>
      </c>
      <c r="KT151" s="796">
        <v>-0.65300000000000047</v>
      </c>
      <c r="KU151" s="796">
        <v>-0.34600000000000009</v>
      </c>
      <c r="KV151" s="796">
        <v>-0.21799999999999997</v>
      </c>
      <c r="KW151" s="796">
        <v>3.2000000000000028E-2</v>
      </c>
      <c r="KX151" s="796">
        <v>3.0999999999998806E-2</v>
      </c>
      <c r="KY151" s="796">
        <v>5.1000000000000156E-2</v>
      </c>
      <c r="KZ151" s="796">
        <v>4.4000000000000483E-2</v>
      </c>
      <c r="LA151" s="796">
        <v>0.12099999999999955</v>
      </c>
      <c r="LB151" s="796">
        <v>6.3000000000000611E-2</v>
      </c>
      <c r="LC151" s="796">
        <v>1.0029999999999992</v>
      </c>
      <c r="LD151" s="796">
        <v>1.0799999999999992</v>
      </c>
      <c r="LE151" s="796">
        <v>1.0869999999999997</v>
      </c>
      <c r="LF151" s="796">
        <v>1.2570000000000006</v>
      </c>
      <c r="LG151" s="796">
        <v>1.1470000000000002</v>
      </c>
      <c r="LH151" s="796">
        <v>0.95399999999999974</v>
      </c>
      <c r="LI151" s="796">
        <v>0.78700000000000081</v>
      </c>
      <c r="LJ151" s="796">
        <v>0.68800000000000061</v>
      </c>
      <c r="LK151" s="796">
        <v>0.74699999999999989</v>
      </c>
      <c r="LL151" s="796">
        <v>0.77899999999999991</v>
      </c>
      <c r="LM151" s="796">
        <v>0.82099999999999973</v>
      </c>
      <c r="LN151" s="796">
        <v>0.22599999999999998</v>
      </c>
      <c r="LO151" s="796">
        <v>0.16599999999999948</v>
      </c>
      <c r="LP151" s="796">
        <v>0.50600000000000023</v>
      </c>
      <c r="LQ151" s="796">
        <v>0.67199999999999971</v>
      </c>
      <c r="LR151" s="796">
        <v>0.91500000000000004</v>
      </c>
      <c r="LS151" s="796">
        <v>1.1680000000000001</v>
      </c>
      <c r="LT151" s="796">
        <v>1.4850000000000003</v>
      </c>
      <c r="LU151" s="796">
        <v>1.9239999999999995</v>
      </c>
      <c r="LV151" s="796">
        <v>2.3899999999999997</v>
      </c>
      <c r="LW151" s="796">
        <v>2.5940000000000003</v>
      </c>
      <c r="LX151" s="796">
        <v>2.7350000000000003</v>
      </c>
      <c r="LY151" s="796">
        <v>3.1210000000000004</v>
      </c>
      <c r="LZ151" s="796">
        <v>3.4850000000000003</v>
      </c>
      <c r="MA151" s="796">
        <v>3.6029999999999998</v>
      </c>
      <c r="MB151" s="796">
        <v>4.0709999999999997</v>
      </c>
      <c r="MC151" s="796">
        <v>4.4400000000000004</v>
      </c>
      <c r="MD151" s="796">
        <v>4.1270000000000007</v>
      </c>
      <c r="ME151" s="796">
        <v>4.76</v>
      </c>
      <c r="MF151" s="796">
        <v>1.1850000000000005</v>
      </c>
      <c r="MG151" s="796">
        <v>1.3279999999999994</v>
      </c>
      <c r="MH151" s="796">
        <v>1.1170000000000009</v>
      </c>
      <c r="MI151" s="796">
        <v>0.85099999999999909</v>
      </c>
      <c r="MJ151" s="796">
        <v>0.6720000000000006</v>
      </c>
      <c r="MK151" s="796">
        <v>0.6720000000000006</v>
      </c>
      <c r="ML151" s="796">
        <v>0.50900000000000034</v>
      </c>
      <c r="MM151" s="796">
        <v>0.2970000000000006</v>
      </c>
      <c r="MN151" s="796">
        <v>0.29299999999999926</v>
      </c>
      <c r="MO151" s="796">
        <v>1.1829999999999998</v>
      </c>
      <c r="MP151" s="796">
        <v>1.1620000000000008</v>
      </c>
      <c r="MQ151" s="796">
        <v>1.1539999999999999</v>
      </c>
      <c r="MR151" s="796">
        <v>-0.16500000000000092</v>
      </c>
      <c r="MS151" s="796">
        <v>0.30299999999999905</v>
      </c>
      <c r="MT151" s="796">
        <v>0.65700000000000003</v>
      </c>
      <c r="MU151" s="796">
        <v>0.8100000000000005</v>
      </c>
      <c r="MV151" s="796">
        <v>0.89700000000000024</v>
      </c>
      <c r="MW151" s="796">
        <v>1.0280000000000005</v>
      </c>
      <c r="MX151" s="796">
        <v>0.9090000000000007</v>
      </c>
      <c r="MY151" s="796">
        <v>0.85599999999999987</v>
      </c>
      <c r="MZ151" s="796">
        <v>0.37700000000000067</v>
      </c>
      <c r="NA151" s="796">
        <v>0.70800000000000018</v>
      </c>
      <c r="NB151" s="796">
        <v>0.54</v>
      </c>
      <c r="NC151" s="796">
        <v>-1.0999999999999233E-2</v>
      </c>
      <c r="ND151" s="796">
        <v>8.1999999999999851E-2</v>
      </c>
      <c r="NE151" s="796">
        <v>0.29000000000000004</v>
      </c>
      <c r="NF151" s="796">
        <v>8.9999999999999858E-2</v>
      </c>
      <c r="NG151" s="796">
        <v>9.4000000000000306E-2</v>
      </c>
      <c r="NH151" s="796">
        <v>-0.11899999999999977</v>
      </c>
      <c r="NI151" s="796">
        <v>-0.24000000000000021</v>
      </c>
      <c r="NJ151" s="796">
        <v>-0.23599999999999977</v>
      </c>
      <c r="NK151" s="796">
        <v>-0.2370000000000001</v>
      </c>
      <c r="NL151" s="796">
        <v>-0.24900000000000055</v>
      </c>
      <c r="NM151" s="796">
        <v>-0.25999999999999979</v>
      </c>
      <c r="NN151" s="796">
        <v>-0.15899999999999981</v>
      </c>
      <c r="NO151" s="796">
        <v>-0.17700000000000049</v>
      </c>
      <c r="NP151" s="796">
        <v>0.10700000000000021</v>
      </c>
      <c r="NQ151" s="796">
        <v>0.39900000000000002</v>
      </c>
      <c r="NR151" s="796">
        <v>0</v>
      </c>
      <c r="NS151" s="796">
        <v>0</v>
      </c>
      <c r="NT151" s="796">
        <v>0</v>
      </c>
      <c r="NU151" s="796">
        <v>0</v>
      </c>
      <c r="NV151" s="796">
        <v>0</v>
      </c>
      <c r="NW151" s="796">
        <v>2.5940000000000003</v>
      </c>
      <c r="NX151" s="796">
        <v>2.7350000000000003</v>
      </c>
      <c r="NY151" s="796">
        <v>3.1210000000000004</v>
      </c>
      <c r="NZ151" s="796">
        <v>3.4850000000000003</v>
      </c>
      <c r="OA151" s="796">
        <v>3.6029999999999998</v>
      </c>
      <c r="OB151" s="796">
        <v>4.0709999999999997</v>
      </c>
      <c r="OC151" s="796">
        <v>4.4400000000000004</v>
      </c>
      <c r="OD151" s="796">
        <v>4.1270000000000007</v>
      </c>
      <c r="OE151" s="796">
        <v>4.76</v>
      </c>
      <c r="OF151" s="796">
        <v>1.1850000000000005</v>
      </c>
      <c r="OG151" s="796">
        <v>1.3279999999999994</v>
      </c>
      <c r="OH151" s="796">
        <v>1.1170000000000009</v>
      </c>
      <c r="OI151" s="796">
        <v>0.85099999999999909</v>
      </c>
      <c r="OJ151" s="796">
        <v>0.6720000000000006</v>
      </c>
      <c r="OK151" s="796">
        <v>0.6720000000000006</v>
      </c>
      <c r="OL151" s="796">
        <v>0.50900000000000034</v>
      </c>
      <c r="OM151" s="796">
        <v>0.2970000000000006</v>
      </c>
      <c r="ON151" s="796">
        <v>0.29299999999999926</v>
      </c>
      <c r="OO151" s="796">
        <v>1.1829999999999998</v>
      </c>
      <c r="OP151" s="796">
        <v>1.1620000000000008</v>
      </c>
      <c r="OQ151" s="796">
        <v>1.1539999999999999</v>
      </c>
      <c r="OR151" s="796">
        <v>-0.16500000000000092</v>
      </c>
      <c r="OS151" s="796">
        <v>0.30299999999999905</v>
      </c>
      <c r="OT151" s="796">
        <v>0.65700000000000003</v>
      </c>
      <c r="OU151" s="796">
        <v>0.8100000000000005</v>
      </c>
      <c r="OV151" s="796">
        <v>0.89700000000000024</v>
      </c>
      <c r="OW151" s="796">
        <v>1.0280000000000005</v>
      </c>
      <c r="OX151" s="796">
        <v>0.9090000000000007</v>
      </c>
      <c r="OY151" s="796">
        <v>0.85599999999999987</v>
      </c>
      <c r="OZ151" s="796">
        <v>0.37700000000000067</v>
      </c>
      <c r="PA151" s="796">
        <v>0.70800000000000018</v>
      </c>
      <c r="PB151" s="796">
        <v>0.54</v>
      </c>
      <c r="PC151" s="796">
        <v>-1.0999999999999233E-2</v>
      </c>
      <c r="PD151" s="796">
        <v>8.1999999999999851E-2</v>
      </c>
      <c r="PE151" s="796">
        <v>0.29000000000000004</v>
      </c>
      <c r="PF151" s="796">
        <v>8.9999999999999858E-2</v>
      </c>
      <c r="PG151" s="796">
        <v>9.4000000000000306E-2</v>
      </c>
      <c r="PH151" s="796">
        <v>-0.11899999999999977</v>
      </c>
      <c r="PI151" s="796">
        <v>-0.24000000000000021</v>
      </c>
      <c r="PJ151" s="796">
        <v>-0.23599999999999977</v>
      </c>
      <c r="PK151" s="796">
        <v>-0.2370000000000001</v>
      </c>
      <c r="PL151" s="796">
        <v>-0.24900000000000055</v>
      </c>
      <c r="PM151" s="796">
        <v>-0.25999999999999979</v>
      </c>
      <c r="PN151" s="796">
        <v>-0.15899999999999981</v>
      </c>
      <c r="PO151" s="796">
        <v>-0.17700000000000049</v>
      </c>
      <c r="PP151" s="796">
        <v>0.10700000000000021</v>
      </c>
      <c r="PQ151" s="796">
        <v>0.39900000000000002</v>
      </c>
      <c r="PR151" s="796">
        <v>0</v>
      </c>
      <c r="PS151" s="796">
        <v>0</v>
      </c>
      <c r="PT151" s="796">
        <v>0</v>
      </c>
      <c r="PU151" s="796">
        <v>0</v>
      </c>
      <c r="PV151" s="796">
        <v>0</v>
      </c>
      <c r="PW151" s="796">
        <v>2.5940000000000003</v>
      </c>
      <c r="PX151" s="796">
        <v>2.7350000000000003</v>
      </c>
      <c r="PY151" s="796">
        <v>3.1210000000000004</v>
      </c>
      <c r="PZ151" s="796">
        <v>3.4850000000000003</v>
      </c>
      <c r="QA151" s="796">
        <v>3.6029999999999998</v>
      </c>
      <c r="QB151" s="796">
        <v>4.0709999999999997</v>
      </c>
      <c r="QC151" s="796">
        <v>4.4400000000000004</v>
      </c>
      <c r="QD151" s="796">
        <v>4.1270000000000007</v>
      </c>
      <c r="QE151" s="796">
        <v>4.76</v>
      </c>
      <c r="QF151" s="796">
        <v>1.1850000000000005</v>
      </c>
      <c r="QG151" s="796">
        <v>1.3279999999999994</v>
      </c>
      <c r="QH151" s="796">
        <v>1.1170000000000009</v>
      </c>
      <c r="QI151" s="796">
        <v>0.85099999999999909</v>
      </c>
      <c r="QJ151" s="796">
        <v>0.6720000000000006</v>
      </c>
      <c r="QK151" s="796">
        <v>0.6720000000000006</v>
      </c>
      <c r="QL151" s="796">
        <v>0.50900000000000034</v>
      </c>
      <c r="QM151" s="796">
        <v>0.2970000000000006</v>
      </c>
      <c r="QN151" s="796">
        <v>0.29299999999999926</v>
      </c>
      <c r="QO151" s="796">
        <v>1.1829999999999998</v>
      </c>
      <c r="QP151" s="796">
        <v>1.1620000000000008</v>
      </c>
      <c r="QQ151" s="796">
        <v>1.1539999999999999</v>
      </c>
      <c r="QR151" s="796">
        <v>-0.16500000000000092</v>
      </c>
      <c r="QS151" s="796">
        <v>0.30299999999999905</v>
      </c>
      <c r="QT151" s="796">
        <v>0.65700000000000003</v>
      </c>
      <c r="QU151" s="796">
        <v>0.8100000000000005</v>
      </c>
      <c r="QV151" s="796">
        <v>0.89700000000000024</v>
      </c>
      <c r="QW151" s="796">
        <v>1.0280000000000005</v>
      </c>
      <c r="QX151" s="796">
        <v>0.9090000000000007</v>
      </c>
      <c r="QY151" s="796">
        <v>0.85599999999999987</v>
      </c>
      <c r="QZ151" s="796">
        <v>0.37700000000000067</v>
      </c>
      <c r="RA151" s="796">
        <v>0.70800000000000018</v>
      </c>
      <c r="RB151" s="796">
        <v>0.54</v>
      </c>
      <c r="RC151" s="796">
        <v>-1.0999999999999233E-2</v>
      </c>
      <c r="RD151" s="796">
        <v>8.1999999999999851E-2</v>
      </c>
      <c r="RE151" s="796">
        <v>0.29000000000000004</v>
      </c>
      <c r="RF151" s="796">
        <v>8.9999999999999858E-2</v>
      </c>
      <c r="RG151" s="796">
        <v>9.4000000000000306E-2</v>
      </c>
      <c r="RH151" s="796">
        <v>-0.11899999999999977</v>
      </c>
      <c r="RI151" s="796">
        <v>-0.24000000000000021</v>
      </c>
      <c r="RJ151" s="796">
        <v>-0.23599999999999977</v>
      </c>
      <c r="RK151" s="796">
        <v>-0.2370000000000001</v>
      </c>
      <c r="RL151" s="796">
        <v>-0.24900000000000055</v>
      </c>
      <c r="RM151" s="796">
        <v>-0.25999999999999979</v>
      </c>
      <c r="RN151" s="796">
        <v>-0.15899999999999981</v>
      </c>
      <c r="RO151" s="796">
        <v>-0.17700000000000049</v>
      </c>
      <c r="RP151" s="796">
        <v>0.10700000000000021</v>
      </c>
      <c r="RQ151" s="796">
        <v>0.39900000000000002</v>
      </c>
      <c r="RR151" s="796">
        <v>0</v>
      </c>
      <c r="RS151" s="796">
        <v>0</v>
      </c>
      <c r="RT151" s="796">
        <v>0</v>
      </c>
      <c r="RU151" s="796">
        <v>0</v>
      </c>
      <c r="RV151" s="796">
        <v>0</v>
      </c>
      <c r="RW151" s="796">
        <v>2.5940000000000003</v>
      </c>
      <c r="RX151" s="796">
        <v>2.7350000000000003</v>
      </c>
      <c r="RY151" s="796">
        <v>3.1210000000000004</v>
      </c>
      <c r="RZ151" s="796">
        <v>3.4850000000000003</v>
      </c>
      <c r="SA151" s="796">
        <v>3.6029999999999998</v>
      </c>
      <c r="SB151" s="796">
        <v>4.0709999999999997</v>
      </c>
      <c r="SC151" s="796">
        <v>4.4400000000000004</v>
      </c>
      <c r="SD151" s="796">
        <v>4.1270000000000007</v>
      </c>
      <c r="SE151" s="796">
        <v>4.76</v>
      </c>
      <c r="SF151" s="796">
        <v>1.1850000000000005</v>
      </c>
      <c r="SG151" s="796">
        <v>1.3279999999999994</v>
      </c>
      <c r="SH151" s="796">
        <v>1.1170000000000009</v>
      </c>
      <c r="SI151" s="796">
        <v>0.85099999999999909</v>
      </c>
      <c r="SJ151" s="275">
        <f t="shared" si="151"/>
        <v>0.85099999999999909</v>
      </c>
      <c r="SK151" s="262"/>
      <c r="SL151" s="250"/>
      <c r="SM151" s="250"/>
      <c r="SN151" s="250"/>
    </row>
    <row r="152" spans="1:508" outlineLevel="3" x14ac:dyDescent="0.25">
      <c r="A152" s="250"/>
      <c r="B152" s="259"/>
      <c r="C152" s="444">
        <f t="shared" ref="C152" si="155">INT($C$29)+3</f>
        <v>4</v>
      </c>
      <c r="D152" s="275"/>
      <c r="E152" s="324">
        <f t="shared" si="152"/>
        <v>11</v>
      </c>
      <c r="F152" s="330"/>
      <c r="G152" s="275"/>
      <c r="H152" s="536"/>
      <c r="I152" s="551" t="s">
        <v>883</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0.83499999999999996</v>
      </c>
      <c r="BI152" s="608">
        <v>1.9150000000000009</v>
      </c>
      <c r="BJ152" s="608">
        <v>1.7569999999999997</v>
      </c>
      <c r="BK152" s="608">
        <v>1.4960000000000004</v>
      </c>
      <c r="BL152" s="608">
        <v>1.1750000000000007</v>
      </c>
      <c r="BM152" s="608">
        <v>0.22699999999999942</v>
      </c>
      <c r="BN152" s="608">
        <v>0.17500000000000071</v>
      </c>
      <c r="BO152" s="608">
        <v>0.11899999999999977</v>
      </c>
      <c r="BP152" s="608">
        <v>-0.27299999999999969</v>
      </c>
      <c r="BQ152" s="608">
        <v>-0.48900000000000077</v>
      </c>
      <c r="BR152" s="608">
        <v>-0.81299999999999972</v>
      </c>
      <c r="BS152" s="608">
        <v>-1.1600000000000001</v>
      </c>
      <c r="BT152" s="608">
        <v>-1.4800000000000004</v>
      </c>
      <c r="BU152" s="608">
        <v>-1.7119999999999997</v>
      </c>
      <c r="BV152" s="608">
        <v>-1.7729999999999997</v>
      </c>
      <c r="BW152" s="608">
        <v>-1.7520000000000007</v>
      </c>
      <c r="BX152" s="608">
        <v>-1.7389999999999999</v>
      </c>
      <c r="BY152" s="608">
        <v>-1.9259999999999993</v>
      </c>
      <c r="BZ152" s="608">
        <v>-2.2200000000000002</v>
      </c>
      <c r="CA152" s="608">
        <v>-2.3200000000000003</v>
      </c>
      <c r="CB152" s="608">
        <v>-2.5059999999999993</v>
      </c>
      <c r="CC152" s="608">
        <v>-2.9729999999999999</v>
      </c>
      <c r="CD152" s="608">
        <v>-3.4009999999999989</v>
      </c>
      <c r="CE152" s="608">
        <v>-3.5290000000000008</v>
      </c>
      <c r="CF152" s="608">
        <v>-1.3319999999999999</v>
      </c>
      <c r="CG152" s="608">
        <v>-1.7199999999999998</v>
      </c>
      <c r="CH152" s="608">
        <v>-1.4469999999999992</v>
      </c>
      <c r="CI152" s="608">
        <v>-1.4180000000000001</v>
      </c>
      <c r="CJ152" s="608">
        <v>-1.2810000000000006</v>
      </c>
      <c r="CK152" s="608">
        <v>-1.165</v>
      </c>
      <c r="CL152" s="608">
        <v>-1.093</v>
      </c>
      <c r="CM152" s="608">
        <v>-1.2439999999999998</v>
      </c>
      <c r="CN152" s="608">
        <v>-0.95899999999999963</v>
      </c>
      <c r="CO152" s="608">
        <v>-0.59600000000000009</v>
      </c>
      <c r="CP152" s="608">
        <v>-0.60200000000000031</v>
      </c>
      <c r="CQ152" s="608">
        <v>-0.56500000000000039</v>
      </c>
      <c r="CR152" s="608">
        <v>0.7029999999999994</v>
      </c>
      <c r="CS152" s="608">
        <v>0.16500000000000092</v>
      </c>
      <c r="CT152" s="608">
        <v>9.5000000000000639E-2</v>
      </c>
      <c r="CU152" s="608">
        <v>-1.9999999999999574E-2</v>
      </c>
      <c r="CV152" s="608">
        <v>-4.8999999999999488E-2</v>
      </c>
      <c r="CW152" s="608">
        <v>-1.9999999999988916E-3</v>
      </c>
      <c r="CX152" s="608">
        <v>0.14100000000000001</v>
      </c>
      <c r="CY152" s="608">
        <v>-0.1120000000000001</v>
      </c>
      <c r="CZ152" s="608">
        <v>0.35000000000000053</v>
      </c>
      <c r="DA152" s="608">
        <v>0.33800000000000008</v>
      </c>
      <c r="DB152" s="608">
        <v>0.28099999999999969</v>
      </c>
      <c r="DC152" s="608">
        <v>0.52199999999999935</v>
      </c>
      <c r="DD152" s="608">
        <v>0.4659999999999993</v>
      </c>
      <c r="DE152" s="608">
        <v>0.56799999999999962</v>
      </c>
      <c r="DF152" s="608">
        <v>0.45399999999999974</v>
      </c>
      <c r="DG152" s="608">
        <v>0.34999999999999964</v>
      </c>
      <c r="DH152" s="608">
        <v>0.18699999999999939</v>
      </c>
      <c r="DI152" s="608">
        <v>9.9999999999999645E-2</v>
      </c>
      <c r="DJ152" s="608">
        <v>0.17900000000000027</v>
      </c>
      <c r="DK152" s="608">
        <v>0.17999999999999972</v>
      </c>
      <c r="DL152" s="608">
        <v>0.18700000000000028</v>
      </c>
      <c r="DM152" s="608">
        <v>0.18700000000000028</v>
      </c>
      <c r="DN152" s="608">
        <v>0.12600000000000033</v>
      </c>
      <c r="DO152" s="608">
        <v>0.10099999999999998</v>
      </c>
      <c r="DP152" s="608">
        <v>-0.22299999999999986</v>
      </c>
      <c r="DQ152" s="608">
        <v>-0.51900000000000013</v>
      </c>
      <c r="DR152" s="608">
        <v>-0.81400000000000006</v>
      </c>
      <c r="DS152" s="608">
        <v>-1.2290000000000001</v>
      </c>
      <c r="DT152" s="608">
        <v>-1.4199999999999995</v>
      </c>
      <c r="DU152" s="608">
        <v>-1.7970000000000002</v>
      </c>
      <c r="DV152" s="608">
        <v>-1.88</v>
      </c>
      <c r="DW152" s="608">
        <v>-2.0510000000000002</v>
      </c>
      <c r="DX152" s="608">
        <v>-2.1419999999999995</v>
      </c>
      <c r="DY152" s="608">
        <v>-2.0860000000000003</v>
      </c>
      <c r="DZ152" s="608">
        <v>-2.242</v>
      </c>
      <c r="EA152" s="608">
        <v>-2.2319999999999998</v>
      </c>
      <c r="EB152" s="608">
        <v>-2.3479999999999999</v>
      </c>
      <c r="EC152" s="608">
        <v>-2.8029999999999999</v>
      </c>
      <c r="ED152" s="608">
        <v>-3.1219999999999999</v>
      </c>
      <c r="EE152" s="608">
        <v>-3.4790000000000001</v>
      </c>
      <c r="EF152" s="608">
        <v>-0.25</v>
      </c>
      <c r="EG152" s="608">
        <v>-1.431</v>
      </c>
      <c r="EH152" s="608">
        <v>-1.8380000000000001</v>
      </c>
      <c r="EI152" s="608">
        <v>-1.9020000000000001</v>
      </c>
      <c r="EJ152" s="608">
        <v>-2.0869999999999997</v>
      </c>
      <c r="EK152" s="608">
        <v>-2.2210000000000001</v>
      </c>
      <c r="EL152" s="608">
        <v>-2.2199999999999998</v>
      </c>
      <c r="EM152" s="608">
        <v>-2.71</v>
      </c>
      <c r="EN152" s="608">
        <v>-2.5170000000000003</v>
      </c>
      <c r="EO152" s="608">
        <v>-2.5809999999999995</v>
      </c>
      <c r="EP152" s="608">
        <v>-2.6639999999999997</v>
      </c>
      <c r="EQ152" s="608">
        <v>-2.6590000000000007</v>
      </c>
      <c r="ER152" s="608">
        <v>-1.2629999999999999</v>
      </c>
      <c r="ES152" s="608">
        <v>-1.4050000000000002</v>
      </c>
      <c r="ET152" s="608">
        <v>-1.3739999999999997</v>
      </c>
      <c r="EU152" s="608">
        <v>-1.202</v>
      </c>
      <c r="EV152" s="608">
        <v>-1.081999999999999</v>
      </c>
      <c r="EW152" s="608">
        <v>-1.3659999999999997</v>
      </c>
      <c r="EX152" s="608">
        <v>-1.1449999999999996</v>
      </c>
      <c r="EY152" s="608">
        <v>-0.89400000000000013</v>
      </c>
      <c r="EZ152" s="608">
        <v>-0.49499999999999922</v>
      </c>
      <c r="FA152" s="608">
        <v>-0.13000000000000078</v>
      </c>
      <c r="FB152" s="608">
        <v>0.17100000000000115</v>
      </c>
      <c r="FC152" s="608">
        <v>1.2349999999999994</v>
      </c>
      <c r="FD152" s="608">
        <v>1.286999999999999</v>
      </c>
      <c r="FE152" s="608">
        <v>1.2400000000000002</v>
      </c>
      <c r="FF152" s="608">
        <v>1.3230000000000004</v>
      </c>
      <c r="FG152" s="608">
        <v>1.4109999999999996</v>
      </c>
      <c r="FH152" s="608">
        <v>1.4749999999999996</v>
      </c>
      <c r="FI152" s="608">
        <v>1.2729999999999997</v>
      </c>
      <c r="FJ152" s="608">
        <v>1.0700000000000003</v>
      </c>
      <c r="FK152" s="608">
        <v>0.99599999999999955</v>
      </c>
      <c r="FL152" s="608">
        <v>0.8329999999999993</v>
      </c>
      <c r="FM152" s="608">
        <v>0.83000000000000007</v>
      </c>
      <c r="FN152" s="608">
        <v>0.17900000000000027</v>
      </c>
      <c r="FO152" s="608">
        <v>0.19000000000000039</v>
      </c>
      <c r="FP152" s="608">
        <v>-0.12300000000000022</v>
      </c>
      <c r="FQ152" s="608">
        <v>-0.43900000000000006</v>
      </c>
      <c r="FR152" s="608">
        <v>-0.75800000000000001</v>
      </c>
      <c r="FS152" s="608">
        <v>-1.0650000000000004</v>
      </c>
      <c r="FT152" s="608">
        <v>-1.4089999999999998</v>
      </c>
      <c r="FU152" s="608">
        <v>-1.694</v>
      </c>
      <c r="FV152" s="608">
        <v>-1.9049999999999998</v>
      </c>
      <c r="FW152" s="608">
        <v>-1.8159999999999998</v>
      </c>
      <c r="FX152" s="608">
        <v>-1.9049999999999998</v>
      </c>
      <c r="FY152" s="608">
        <v>-2.077</v>
      </c>
      <c r="FZ152" s="608">
        <v>-2.2920000000000003</v>
      </c>
      <c r="GA152" s="608">
        <v>-2.3149999999999999</v>
      </c>
      <c r="GB152" s="608">
        <v>-2.2410000000000005</v>
      </c>
      <c r="GC152" s="608">
        <v>-2.4930000000000003</v>
      </c>
      <c r="GD152" s="608">
        <v>-2.7590000000000003</v>
      </c>
      <c r="GE152" s="608">
        <v>-2.8049999999999997</v>
      </c>
      <c r="GF152" s="608">
        <v>0.25700000000000056</v>
      </c>
      <c r="GG152" s="608">
        <v>-0.81299999999999972</v>
      </c>
      <c r="GH152" s="608">
        <v>-1.0200000000000005</v>
      </c>
      <c r="GI152" s="608">
        <v>-1.1210000000000004</v>
      </c>
      <c r="GJ152" s="608">
        <v>-1.2380000000000004</v>
      </c>
      <c r="GK152" s="608">
        <v>-1.4180000000000001</v>
      </c>
      <c r="GL152" s="608">
        <v>-1.5300000000000002</v>
      </c>
      <c r="GM152" s="608">
        <v>-1.7910000000000004</v>
      </c>
      <c r="GN152" s="608">
        <v>-1.7189999999999994</v>
      </c>
      <c r="GO152" s="608">
        <v>-1.6509999999999998</v>
      </c>
      <c r="GP152" s="608">
        <v>-1.7530000000000001</v>
      </c>
      <c r="GQ152" s="608">
        <v>-1.5750000000000011</v>
      </c>
      <c r="GR152" s="608">
        <v>-0.30700000000000038</v>
      </c>
      <c r="GS152" s="608">
        <v>-0.58399999999999963</v>
      </c>
      <c r="GT152" s="608">
        <v>-0.72199999999999953</v>
      </c>
      <c r="GU152" s="608">
        <v>-0.75900000000000034</v>
      </c>
      <c r="GV152" s="608">
        <v>-0.73200000000000109</v>
      </c>
      <c r="GW152" s="608">
        <v>-0.80600000000000094</v>
      </c>
      <c r="GX152" s="608">
        <v>-0.50600000000000023</v>
      </c>
      <c r="GY152" s="608">
        <v>-0.35999999999999943</v>
      </c>
      <c r="GZ152" s="608">
        <v>-0.5990000000000002</v>
      </c>
      <c r="HA152" s="608">
        <v>-8.3000000000000185E-2</v>
      </c>
      <c r="HB152" s="608">
        <v>3.0000000000001137E-3</v>
      </c>
      <c r="HC152" s="608">
        <v>0.81900000000000084</v>
      </c>
      <c r="HD152" s="608">
        <v>0.81199999999999939</v>
      </c>
      <c r="HE152" s="608">
        <v>0.76399999999999935</v>
      </c>
      <c r="HF152" s="608">
        <v>0.83999999999999986</v>
      </c>
      <c r="HG152" s="608">
        <v>1.0759999999999996</v>
      </c>
      <c r="HH152" s="608">
        <v>0.79600000000000026</v>
      </c>
      <c r="HI152" s="608">
        <v>0.61699999999999999</v>
      </c>
      <c r="HJ152" s="608">
        <v>0.45600000000000041</v>
      </c>
      <c r="HK152" s="608">
        <v>0.51199999999999957</v>
      </c>
      <c r="HL152" s="608">
        <v>0.52200000000000024</v>
      </c>
      <c r="HM152" s="608">
        <v>0.53099999999999969</v>
      </c>
      <c r="HN152" s="608">
        <v>0.11800000000000033</v>
      </c>
      <c r="HO152" s="608">
        <v>0.13300000000000001</v>
      </c>
      <c r="HP152" s="608">
        <v>-0.18499999999999961</v>
      </c>
      <c r="HQ152" s="608">
        <v>-0.49400000000000022</v>
      </c>
      <c r="HR152" s="608">
        <v>-0.80299999999999994</v>
      </c>
      <c r="HS152" s="608">
        <v>-1.101</v>
      </c>
      <c r="HT152" s="608">
        <v>-1.4100000000000001</v>
      </c>
      <c r="HU152" s="608">
        <v>-1.802</v>
      </c>
      <c r="HV152" s="608">
        <v>-2.1260000000000003</v>
      </c>
      <c r="HW152" s="608">
        <v>-2.1139999999999999</v>
      </c>
      <c r="HX152" s="608">
        <v>-2.1019999999999994</v>
      </c>
      <c r="HY152" s="608">
        <v>-2.3120000000000003</v>
      </c>
      <c r="HZ152" s="608">
        <v>-2.5110000000000001</v>
      </c>
      <c r="IA152" s="608">
        <v>-2.5460000000000003</v>
      </c>
      <c r="IB152" s="608">
        <v>-2.6109999999999998</v>
      </c>
      <c r="IC152" s="608">
        <v>-3.1019999999999999</v>
      </c>
      <c r="ID152" s="608">
        <v>-3.3520000000000003</v>
      </c>
      <c r="IE152" s="608">
        <v>-3.7710000000000008</v>
      </c>
      <c r="IF152" s="608">
        <v>-0.88300000000000001</v>
      </c>
      <c r="IG152" s="608">
        <v>-1.8780000000000001</v>
      </c>
      <c r="IH152" s="608">
        <v>-2.2779999999999996</v>
      </c>
      <c r="II152" s="608">
        <v>-2.58</v>
      </c>
      <c r="IJ152" s="608">
        <v>-2.5840000000000001</v>
      </c>
      <c r="IK152" s="608">
        <v>-2.7179999999999995</v>
      </c>
      <c r="IL152" s="608">
        <v>-2.57</v>
      </c>
      <c r="IM152" s="608">
        <v>-3.1359999999999997</v>
      </c>
      <c r="IN152" s="608">
        <v>-2.9090000000000007</v>
      </c>
      <c r="IO152" s="608">
        <v>-2.7780000000000005</v>
      </c>
      <c r="IP152" s="608">
        <v>-2.6349999999999998</v>
      </c>
      <c r="IQ152" s="608">
        <v>-2.4370000000000003</v>
      </c>
      <c r="IR152" s="608">
        <v>-1.1419999999999995</v>
      </c>
      <c r="IS152" s="608">
        <v>-1.4440000000000008</v>
      </c>
      <c r="IT152" s="608">
        <v>-1.2030000000000003</v>
      </c>
      <c r="IU152" s="608">
        <v>-1.2180000000000009</v>
      </c>
      <c r="IV152" s="608">
        <v>-1.3280000000000003</v>
      </c>
      <c r="IW152" s="608">
        <v>-1.7289999999999992</v>
      </c>
      <c r="IX152" s="608">
        <v>-1.5759999999999987</v>
      </c>
      <c r="IY152" s="608">
        <v>-1.4739999999999993</v>
      </c>
      <c r="IZ152" s="608">
        <v>-1.4269999999999996</v>
      </c>
      <c r="JA152" s="608">
        <v>-0.99800000000000022</v>
      </c>
      <c r="JB152" s="608">
        <v>-1.0429999999999993</v>
      </c>
      <c r="JC152" s="608">
        <v>1.423</v>
      </c>
      <c r="JD152" s="608">
        <v>1.5739999999999998</v>
      </c>
      <c r="JE152" s="608">
        <v>1.6239999999999988</v>
      </c>
      <c r="JF152" s="608">
        <v>1.8869999999999996</v>
      </c>
      <c r="JG152" s="608">
        <v>2.0820000000000007</v>
      </c>
      <c r="JH152" s="608">
        <v>2.5170000000000003</v>
      </c>
      <c r="JI152" s="608">
        <v>2.6159999999999997</v>
      </c>
      <c r="JJ152" s="608">
        <v>2.452</v>
      </c>
      <c r="JK152" s="608">
        <v>2.5839999999999987</v>
      </c>
      <c r="JL152" s="608">
        <v>2.5759999999999996</v>
      </c>
      <c r="JM152" s="608">
        <v>2.5780000000000003</v>
      </c>
      <c r="JN152" s="608">
        <v>0.33399999999999963</v>
      </c>
      <c r="JO152" s="608">
        <v>0.34600000000000009</v>
      </c>
      <c r="JP152" s="608">
        <v>2.8999999999999915E-2</v>
      </c>
      <c r="JQ152" s="608">
        <v>-0.26700000000000035</v>
      </c>
      <c r="JR152" s="608">
        <v>-0.55900000000000016</v>
      </c>
      <c r="JS152" s="608">
        <v>-0.83800000000000008</v>
      </c>
      <c r="JT152" s="608">
        <v>-1.0760000000000001</v>
      </c>
      <c r="JU152" s="608">
        <v>-1.2730000000000006</v>
      </c>
      <c r="JV152" s="608">
        <v>-1.4929999999999999</v>
      </c>
      <c r="JW152" s="608">
        <v>-1.4740000000000002</v>
      </c>
      <c r="JX152" s="608">
        <v>-1.6289999999999996</v>
      </c>
      <c r="JY152" s="608">
        <v>-1.7120000000000002</v>
      </c>
      <c r="JZ152" s="608">
        <v>-1.9410000000000003</v>
      </c>
      <c r="KA152" s="608">
        <v>-1.9820000000000002</v>
      </c>
      <c r="KB152" s="608">
        <v>-2.0629999999999997</v>
      </c>
      <c r="KC152" s="608">
        <v>-2.5070000000000006</v>
      </c>
      <c r="KD152" s="608">
        <v>-2.8170000000000002</v>
      </c>
      <c r="KE152" s="608">
        <v>-2.8600000000000003</v>
      </c>
      <c r="KF152" s="608">
        <v>-0.91199999999999992</v>
      </c>
      <c r="KG152" s="608">
        <v>-1.8130000000000006</v>
      </c>
      <c r="KH152" s="608">
        <v>-2.0289999999999999</v>
      </c>
      <c r="KI152" s="608">
        <v>-2.237000000000001</v>
      </c>
      <c r="KJ152" s="608">
        <v>-2.3339999999999996</v>
      </c>
      <c r="KK152" s="608">
        <v>-2.327</v>
      </c>
      <c r="KL152" s="608">
        <v>-2.2080000000000002</v>
      </c>
      <c r="KM152" s="608">
        <v>-2.3109999999999991</v>
      </c>
      <c r="KN152" s="608">
        <v>-2.0199999999999996</v>
      </c>
      <c r="KO152" s="608">
        <v>-1.8839999999999995</v>
      </c>
      <c r="KP152" s="608">
        <v>-1.6440000000000001</v>
      </c>
      <c r="KQ152" s="608">
        <v>-1.4970000000000008</v>
      </c>
      <c r="KR152" s="608">
        <v>-0.18100000000000094</v>
      </c>
      <c r="KS152" s="608">
        <v>-0.46299999999999919</v>
      </c>
      <c r="KT152" s="608">
        <v>-0.42900000000000027</v>
      </c>
      <c r="KU152" s="608">
        <v>-0.37299999999999933</v>
      </c>
      <c r="KV152" s="608">
        <v>-0.44899999999999984</v>
      </c>
      <c r="KW152" s="608">
        <v>-0.58800000000000097</v>
      </c>
      <c r="KX152" s="608">
        <v>-0.45100000000000051</v>
      </c>
      <c r="KY152" s="608">
        <v>-0.2840000000000007</v>
      </c>
      <c r="KZ152" s="608">
        <v>-0.1899999999999995</v>
      </c>
      <c r="LA152" s="608">
        <v>-5.7000000000000384E-2</v>
      </c>
      <c r="LB152" s="608">
        <v>0.14000000000000057</v>
      </c>
      <c r="LC152" s="608">
        <v>1.294999999999999</v>
      </c>
      <c r="LD152" s="608">
        <v>1.3329999999999993</v>
      </c>
      <c r="LE152" s="608">
        <v>1.3499999999999996</v>
      </c>
      <c r="LF152" s="608">
        <v>1.4370000000000003</v>
      </c>
      <c r="LG152" s="608">
        <v>1.3570000000000002</v>
      </c>
      <c r="LH152" s="608">
        <v>0.87600000000000033</v>
      </c>
      <c r="LI152" s="608">
        <v>0.6800000000000006</v>
      </c>
      <c r="LJ152" s="608">
        <v>0.68300000000000072</v>
      </c>
      <c r="LK152" s="608">
        <v>0.79699999999999971</v>
      </c>
      <c r="LL152" s="608">
        <v>0.83699999999999974</v>
      </c>
      <c r="LM152" s="608">
        <v>0.86699999999999999</v>
      </c>
      <c r="LN152" s="608">
        <v>0.24900000000000055</v>
      </c>
      <c r="LO152" s="608">
        <v>0.22599999999999998</v>
      </c>
      <c r="LP152" s="608">
        <v>3.0000000000001137E-3</v>
      </c>
      <c r="LQ152" s="608">
        <v>-0.32000000000000028</v>
      </c>
      <c r="LR152" s="608">
        <v>-0.61799999999999988</v>
      </c>
      <c r="LS152" s="608">
        <v>-0.90700000000000003</v>
      </c>
      <c r="LT152" s="608">
        <v>-1.1869999999999998</v>
      </c>
      <c r="LU152" s="608">
        <v>-1.2970000000000002</v>
      </c>
      <c r="LV152" s="608">
        <v>-1.427</v>
      </c>
      <c r="LW152" s="608">
        <v>-1.585</v>
      </c>
      <c r="LX152" s="608">
        <v>-1.5939999999999999</v>
      </c>
      <c r="LY152" s="608">
        <v>-1.6909999999999994</v>
      </c>
      <c r="LZ152" s="608">
        <v>-1.8739999999999997</v>
      </c>
      <c r="MA152" s="608">
        <v>-2.0030000000000001</v>
      </c>
      <c r="MB152" s="608">
        <v>-2.1560000000000006</v>
      </c>
      <c r="MC152" s="608">
        <v>-2.2549999999999999</v>
      </c>
      <c r="MD152" s="608">
        <v>-1.9569999999999999</v>
      </c>
      <c r="ME152" s="608">
        <v>-1.4070000000000009</v>
      </c>
      <c r="MF152" s="608">
        <v>0.13100000000000023</v>
      </c>
      <c r="MG152" s="608">
        <v>-0.57500000000000107</v>
      </c>
      <c r="MH152" s="608">
        <v>-0.60199999999999854</v>
      </c>
      <c r="MI152" s="608">
        <v>-0.42700000000000138</v>
      </c>
      <c r="MJ152" s="608">
        <v>-0.14199999999999946</v>
      </c>
      <c r="MK152" s="608">
        <v>-0.10200000000000031</v>
      </c>
      <c r="ML152" s="608">
        <v>2.8000000000000469E-2</v>
      </c>
      <c r="MM152" s="608">
        <v>-1.2999999999999901E-2</v>
      </c>
      <c r="MN152" s="608">
        <v>-0.125</v>
      </c>
      <c r="MO152" s="608">
        <v>-3.700000000000081E-2</v>
      </c>
      <c r="MP152" s="608">
        <v>-7.7999999999999403E-2</v>
      </c>
      <c r="MQ152" s="608">
        <v>-3.700000000000081E-2</v>
      </c>
      <c r="MR152" s="608">
        <v>1.1310000000000002</v>
      </c>
      <c r="MS152" s="608">
        <v>0.64300000000000068</v>
      </c>
      <c r="MT152" s="608">
        <v>0.40100000000000158</v>
      </c>
      <c r="MU152" s="608">
        <v>0.11099999999999888</v>
      </c>
      <c r="MV152" s="608">
        <v>-3.8999999999999702E-2</v>
      </c>
      <c r="MW152" s="608">
        <v>-0.19200000000000017</v>
      </c>
      <c r="MX152" s="608">
        <v>-0.15599999999999881</v>
      </c>
      <c r="MY152" s="608">
        <v>-0.17300000000000004</v>
      </c>
      <c r="MZ152" s="608">
        <v>-0.29499999999999993</v>
      </c>
      <c r="NA152" s="608">
        <v>-0.17300000000000004</v>
      </c>
      <c r="NB152" s="608">
        <v>4.5999999999999375E-2</v>
      </c>
      <c r="NC152" s="608">
        <v>-0.1639999999999997</v>
      </c>
      <c r="ND152" s="608">
        <v>1.9000000000000128E-2</v>
      </c>
      <c r="NE152" s="608">
        <v>0.3149999999999995</v>
      </c>
      <c r="NF152" s="608">
        <v>0.16000000000000014</v>
      </c>
      <c r="NG152" s="608">
        <v>0.13400000000000034</v>
      </c>
      <c r="NH152" s="608">
        <v>-0.14400000000000013</v>
      </c>
      <c r="NI152" s="608">
        <v>-0.22300000000000075</v>
      </c>
      <c r="NJ152" s="608">
        <v>-0.18299999999999983</v>
      </c>
      <c r="NK152" s="608">
        <v>-0.15599999999999969</v>
      </c>
      <c r="NL152" s="608">
        <v>-0.15700000000000003</v>
      </c>
      <c r="NM152" s="608">
        <v>-0.14499999999999957</v>
      </c>
      <c r="NN152" s="608">
        <v>-1.7999999999999794E-2</v>
      </c>
      <c r="NO152" s="608">
        <v>-3.0000000000001137E-3</v>
      </c>
      <c r="NP152" s="608">
        <v>-0.29199999999999982</v>
      </c>
      <c r="NQ152" s="608">
        <v>-0.58999999999999986</v>
      </c>
      <c r="NR152" s="608">
        <v>0</v>
      </c>
      <c r="NS152" s="608">
        <v>0</v>
      </c>
      <c r="NT152" s="608">
        <v>0</v>
      </c>
      <c r="NU152" s="608">
        <v>0</v>
      </c>
      <c r="NV152" s="608">
        <v>0</v>
      </c>
      <c r="NW152" s="608">
        <v>-1.585</v>
      </c>
      <c r="NX152" s="608">
        <v>-1.5939999999999999</v>
      </c>
      <c r="NY152" s="608">
        <v>-1.6909999999999994</v>
      </c>
      <c r="NZ152" s="608">
        <v>-1.8739999999999997</v>
      </c>
      <c r="OA152" s="608">
        <v>-2.0030000000000001</v>
      </c>
      <c r="OB152" s="608">
        <v>-2.1560000000000006</v>
      </c>
      <c r="OC152" s="608">
        <v>-2.2549999999999999</v>
      </c>
      <c r="OD152" s="608">
        <v>-1.9569999999999999</v>
      </c>
      <c r="OE152" s="608">
        <v>-1.4070000000000009</v>
      </c>
      <c r="OF152" s="608">
        <v>0.13100000000000023</v>
      </c>
      <c r="OG152" s="608">
        <v>-0.57500000000000107</v>
      </c>
      <c r="OH152" s="608">
        <v>-0.60199999999999854</v>
      </c>
      <c r="OI152" s="608">
        <v>-0.42700000000000138</v>
      </c>
      <c r="OJ152" s="608">
        <v>-0.14199999999999946</v>
      </c>
      <c r="OK152" s="608">
        <v>-0.10200000000000031</v>
      </c>
      <c r="OL152" s="608">
        <v>2.8000000000000469E-2</v>
      </c>
      <c r="OM152" s="608">
        <v>-1.2999999999999901E-2</v>
      </c>
      <c r="ON152" s="608">
        <v>-0.125</v>
      </c>
      <c r="OO152" s="608">
        <v>-3.700000000000081E-2</v>
      </c>
      <c r="OP152" s="608">
        <v>-7.7999999999999403E-2</v>
      </c>
      <c r="OQ152" s="608">
        <v>-3.700000000000081E-2</v>
      </c>
      <c r="OR152" s="608">
        <v>1.1310000000000002</v>
      </c>
      <c r="OS152" s="608">
        <v>0.64300000000000068</v>
      </c>
      <c r="OT152" s="608">
        <v>0.40100000000000158</v>
      </c>
      <c r="OU152" s="608">
        <v>0.11099999999999888</v>
      </c>
      <c r="OV152" s="608">
        <v>-3.8999999999999702E-2</v>
      </c>
      <c r="OW152" s="608">
        <v>-0.19200000000000017</v>
      </c>
      <c r="OX152" s="608">
        <v>-0.15599999999999881</v>
      </c>
      <c r="OY152" s="608">
        <v>-0.17300000000000004</v>
      </c>
      <c r="OZ152" s="608">
        <v>-0.29499999999999993</v>
      </c>
      <c r="PA152" s="608">
        <v>-0.17300000000000004</v>
      </c>
      <c r="PB152" s="608">
        <v>4.5999999999999375E-2</v>
      </c>
      <c r="PC152" s="608">
        <v>-0.1639999999999997</v>
      </c>
      <c r="PD152" s="608">
        <v>1.9000000000000128E-2</v>
      </c>
      <c r="PE152" s="608">
        <v>0.3149999999999995</v>
      </c>
      <c r="PF152" s="608">
        <v>0.16000000000000014</v>
      </c>
      <c r="PG152" s="608">
        <v>0.13400000000000034</v>
      </c>
      <c r="PH152" s="608">
        <v>-0.14400000000000013</v>
      </c>
      <c r="PI152" s="608">
        <v>-0.22300000000000075</v>
      </c>
      <c r="PJ152" s="608">
        <v>-0.18299999999999983</v>
      </c>
      <c r="PK152" s="608">
        <v>-0.15599999999999969</v>
      </c>
      <c r="PL152" s="608">
        <v>-0.15700000000000003</v>
      </c>
      <c r="PM152" s="608">
        <v>-0.14499999999999957</v>
      </c>
      <c r="PN152" s="608">
        <v>-1.7999999999999794E-2</v>
      </c>
      <c r="PO152" s="608">
        <v>-3.0000000000001137E-3</v>
      </c>
      <c r="PP152" s="608">
        <v>-0.29199999999999982</v>
      </c>
      <c r="PQ152" s="608">
        <v>-0.58999999999999986</v>
      </c>
      <c r="PR152" s="608">
        <v>0</v>
      </c>
      <c r="PS152" s="608">
        <v>0</v>
      </c>
      <c r="PT152" s="608">
        <v>0</v>
      </c>
      <c r="PU152" s="608">
        <v>0</v>
      </c>
      <c r="PV152" s="608">
        <v>0</v>
      </c>
      <c r="PW152" s="608">
        <v>-1.585</v>
      </c>
      <c r="PX152" s="608">
        <v>-1.5939999999999999</v>
      </c>
      <c r="PY152" s="608">
        <v>-1.6909999999999994</v>
      </c>
      <c r="PZ152" s="608">
        <v>-1.8739999999999997</v>
      </c>
      <c r="QA152" s="608">
        <v>-2.0030000000000001</v>
      </c>
      <c r="QB152" s="608">
        <v>-2.1560000000000006</v>
      </c>
      <c r="QC152" s="608">
        <v>-2.2549999999999999</v>
      </c>
      <c r="QD152" s="608">
        <v>-1.9569999999999999</v>
      </c>
      <c r="QE152" s="608">
        <v>-1.4070000000000009</v>
      </c>
      <c r="QF152" s="608">
        <v>0.13100000000000023</v>
      </c>
      <c r="QG152" s="608">
        <v>-0.57500000000000107</v>
      </c>
      <c r="QH152" s="608">
        <v>-0.60199999999999854</v>
      </c>
      <c r="QI152" s="608">
        <v>-0.42700000000000138</v>
      </c>
      <c r="QJ152" s="608">
        <v>-0.14199999999999946</v>
      </c>
      <c r="QK152" s="608">
        <v>-0.10200000000000031</v>
      </c>
      <c r="QL152" s="608">
        <v>2.8000000000000469E-2</v>
      </c>
      <c r="QM152" s="608">
        <v>-1.2999999999999901E-2</v>
      </c>
      <c r="QN152" s="608">
        <v>-0.125</v>
      </c>
      <c r="QO152" s="608">
        <v>-3.700000000000081E-2</v>
      </c>
      <c r="QP152" s="608">
        <v>-7.7999999999999403E-2</v>
      </c>
      <c r="QQ152" s="608">
        <v>-3.700000000000081E-2</v>
      </c>
      <c r="QR152" s="608">
        <v>1.1310000000000002</v>
      </c>
      <c r="QS152" s="608">
        <v>0.64300000000000068</v>
      </c>
      <c r="QT152" s="608">
        <v>0.40100000000000158</v>
      </c>
      <c r="QU152" s="608">
        <v>0.11099999999999888</v>
      </c>
      <c r="QV152" s="608">
        <v>-3.8999999999999702E-2</v>
      </c>
      <c r="QW152" s="608">
        <v>-0.19200000000000017</v>
      </c>
      <c r="QX152" s="608">
        <v>-0.15599999999999881</v>
      </c>
      <c r="QY152" s="608">
        <v>-0.17300000000000004</v>
      </c>
      <c r="QZ152" s="608">
        <v>-0.29499999999999993</v>
      </c>
      <c r="RA152" s="608">
        <v>-0.17300000000000004</v>
      </c>
      <c r="RB152" s="608">
        <v>4.5999999999999375E-2</v>
      </c>
      <c r="RC152" s="608">
        <v>-0.1639999999999997</v>
      </c>
      <c r="RD152" s="608">
        <v>1.9000000000000128E-2</v>
      </c>
      <c r="RE152" s="608">
        <v>0.3149999999999995</v>
      </c>
      <c r="RF152" s="608">
        <v>0.16000000000000014</v>
      </c>
      <c r="RG152" s="608">
        <v>0.13400000000000034</v>
      </c>
      <c r="RH152" s="608">
        <v>-0.14400000000000013</v>
      </c>
      <c r="RI152" s="608">
        <v>-0.22300000000000075</v>
      </c>
      <c r="RJ152" s="608">
        <v>-0.18299999999999983</v>
      </c>
      <c r="RK152" s="608">
        <v>-0.15599999999999969</v>
      </c>
      <c r="RL152" s="608">
        <v>-0.15700000000000003</v>
      </c>
      <c r="RM152" s="608">
        <v>-0.14499999999999957</v>
      </c>
      <c r="RN152" s="608">
        <v>-1.7999999999999794E-2</v>
      </c>
      <c r="RO152" s="608">
        <v>-3.0000000000001137E-3</v>
      </c>
      <c r="RP152" s="608">
        <v>-0.29199999999999982</v>
      </c>
      <c r="RQ152" s="608">
        <v>-0.58999999999999986</v>
      </c>
      <c r="RR152" s="608">
        <v>0</v>
      </c>
      <c r="RS152" s="608">
        <v>0</v>
      </c>
      <c r="RT152" s="608">
        <v>0</v>
      </c>
      <c r="RU152" s="608">
        <v>0</v>
      </c>
      <c r="RV152" s="608">
        <v>0</v>
      </c>
      <c r="RW152" s="608">
        <v>-1.585</v>
      </c>
      <c r="RX152" s="608">
        <v>-1.5939999999999999</v>
      </c>
      <c r="RY152" s="608">
        <v>-1.6909999999999994</v>
      </c>
      <c r="RZ152" s="608">
        <v>-1.8739999999999997</v>
      </c>
      <c r="SA152" s="608">
        <v>-2.0030000000000001</v>
      </c>
      <c r="SB152" s="608">
        <v>-2.1560000000000006</v>
      </c>
      <c r="SC152" s="608">
        <v>-2.2549999999999999</v>
      </c>
      <c r="SD152" s="608">
        <v>-1.9569999999999999</v>
      </c>
      <c r="SE152" s="608">
        <v>-1.4070000000000009</v>
      </c>
      <c r="SF152" s="608">
        <v>0.13100000000000023</v>
      </c>
      <c r="SG152" s="608">
        <v>-0.57500000000000107</v>
      </c>
      <c r="SH152" s="608">
        <v>-0.60199999999999854</v>
      </c>
      <c r="SI152" s="608">
        <v>-0.42700000000000138</v>
      </c>
      <c r="SJ152" s="275">
        <f t="shared" si="151"/>
        <v>-0.42700000000000138</v>
      </c>
      <c r="SK152" s="262"/>
      <c r="SL152" s="250"/>
      <c r="SM152" s="250"/>
      <c r="SN152" s="250"/>
    </row>
    <row r="153" spans="1:508" outlineLevel="3" x14ac:dyDescent="0.25">
      <c r="A153" s="250"/>
      <c r="B153" s="259"/>
      <c r="C153" s="444">
        <f>INT($C$29)+3</f>
        <v>4</v>
      </c>
      <c r="D153" s="275"/>
      <c r="E153" s="324">
        <f t="shared" si="152"/>
        <v>12</v>
      </c>
      <c r="F153" s="330"/>
      <c r="G153" s="275"/>
      <c r="H153" s="536"/>
      <c r="I153" s="548" t="s">
        <v>875</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25">
      <c r="A154" s="250"/>
      <c r="B154" s="259"/>
      <c r="C154" s="444">
        <f>INT($C$29)+3</f>
        <v>4</v>
      </c>
      <c r="D154" s="275"/>
      <c r="E154" s="324">
        <f t="shared" si="152"/>
        <v>13</v>
      </c>
      <c r="F154" s="330"/>
      <c r="G154" s="275"/>
      <c r="H154" s="536"/>
      <c r="I154" s="548" t="s">
        <v>876</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1.8960000000000008</v>
      </c>
      <c r="BJ154" s="608">
        <v>1.7420000000000009</v>
      </c>
      <c r="BK154" s="608">
        <v>1.4909999999999997</v>
      </c>
      <c r="BL154" s="608">
        <v>1.1660000000000004</v>
      </c>
      <c r="BM154" s="608">
        <v>0.10599999999999898</v>
      </c>
      <c r="BN154" s="608">
        <v>0.1379999999999999</v>
      </c>
      <c r="BO154" s="608">
        <v>7.3000000000000398E-2</v>
      </c>
      <c r="BP154" s="608">
        <v>-7.3999999999999844E-2</v>
      </c>
      <c r="BQ154" s="608">
        <v>0.18399999999999928</v>
      </c>
      <c r="BR154" s="608">
        <v>0.31799999999999962</v>
      </c>
      <c r="BS154" s="608">
        <v>0.45800000000000018</v>
      </c>
      <c r="BT154" s="608">
        <v>0.57500000000000018</v>
      </c>
      <c r="BU154" s="608">
        <v>0.66800000000000015</v>
      </c>
      <c r="BV154" s="608">
        <v>0.75199999999999978</v>
      </c>
      <c r="BW154" s="608">
        <v>1.0049999999999999</v>
      </c>
      <c r="BX154" s="608">
        <v>1.1870000000000003</v>
      </c>
      <c r="BY154" s="608">
        <v>1.4720000000000004</v>
      </c>
      <c r="BZ154" s="608">
        <v>1.7779999999999996</v>
      </c>
      <c r="CA154" s="608">
        <v>2.17</v>
      </c>
      <c r="CB154" s="608">
        <v>2.4669999999999996</v>
      </c>
      <c r="CC154" s="608">
        <v>2.899</v>
      </c>
      <c r="CD154" s="608">
        <v>3.0820000000000007</v>
      </c>
      <c r="CE154" s="608">
        <v>3.6829999999999998</v>
      </c>
      <c r="CF154" s="608">
        <v>2.4319999999999995</v>
      </c>
      <c r="CG154" s="608">
        <v>2.6029999999999998</v>
      </c>
      <c r="CH154" s="608">
        <v>2.6780000000000008</v>
      </c>
      <c r="CI154" s="608">
        <v>2.4400000000000004</v>
      </c>
      <c r="CJ154" s="608">
        <v>2.38</v>
      </c>
      <c r="CK154" s="608">
        <v>2.2700000000000005</v>
      </c>
      <c r="CL154" s="608">
        <v>1.9970000000000008</v>
      </c>
      <c r="CM154" s="608">
        <v>1.7330000000000005</v>
      </c>
      <c r="CN154" s="608">
        <v>1.6269999999999998</v>
      </c>
      <c r="CO154" s="608">
        <v>1.7440000000000007</v>
      </c>
      <c r="CP154" s="608">
        <v>1.5719999999999992</v>
      </c>
      <c r="CQ154" s="608">
        <v>1.3859999999999992</v>
      </c>
      <c r="CR154" s="608">
        <v>0.49300000000000033</v>
      </c>
      <c r="CS154" s="608">
        <v>0.45899999999999963</v>
      </c>
      <c r="CT154" s="608">
        <v>0.42400000000000126</v>
      </c>
      <c r="CU154" s="608">
        <v>0.28200000000000003</v>
      </c>
      <c r="CV154" s="608">
        <v>0.34399999999999942</v>
      </c>
      <c r="CW154" s="608">
        <v>0.39900000000000091</v>
      </c>
      <c r="CX154" s="608">
        <v>0.375</v>
      </c>
      <c r="CY154" s="608">
        <v>1.0999999999999233E-2</v>
      </c>
      <c r="CZ154" s="608">
        <v>0.44100000000000072</v>
      </c>
      <c r="DA154" s="608">
        <v>0.1639999999999997</v>
      </c>
      <c r="DB154" s="608">
        <v>-6.2999999999999723E-2</v>
      </c>
      <c r="DC154" s="608">
        <v>-0.36500000000000021</v>
      </c>
      <c r="DD154" s="608">
        <v>-0.34299999999999997</v>
      </c>
      <c r="DE154" s="608">
        <v>0.13699999999999957</v>
      </c>
      <c r="DF154" s="608">
        <v>-0.14000000000000057</v>
      </c>
      <c r="DG154" s="608">
        <v>-0.26100000000000012</v>
      </c>
      <c r="DH154" s="608">
        <v>-0.52700000000000014</v>
      </c>
      <c r="DI154" s="608">
        <v>-0.58300000000000018</v>
      </c>
      <c r="DJ154" s="608">
        <v>-0.55100000000000016</v>
      </c>
      <c r="DK154" s="608">
        <v>-0.57100000000000062</v>
      </c>
      <c r="DL154" s="608">
        <v>-0.54899999999999949</v>
      </c>
      <c r="DM154" s="608">
        <v>-0.53600000000000048</v>
      </c>
      <c r="DN154" s="608">
        <v>-0.19500000000000028</v>
      </c>
      <c r="DO154" s="608">
        <v>-0.19399999999999995</v>
      </c>
      <c r="DP154" s="608">
        <v>-2.4000000000000021E-2</v>
      </c>
      <c r="DQ154" s="608">
        <v>0.36500000000000021</v>
      </c>
      <c r="DR154" s="608">
        <v>0.82500000000000018</v>
      </c>
      <c r="DS154" s="608">
        <v>1.2269999999999994</v>
      </c>
      <c r="DT154" s="608">
        <v>1.7690000000000001</v>
      </c>
      <c r="DU154" s="608">
        <v>2.1709999999999994</v>
      </c>
      <c r="DV154" s="608">
        <v>2.7320000000000002</v>
      </c>
      <c r="DW154" s="608">
        <v>3.1470000000000002</v>
      </c>
      <c r="DX154" s="608">
        <v>3.6180000000000012</v>
      </c>
      <c r="DY154" s="608">
        <v>3.919999999999999</v>
      </c>
      <c r="DZ154" s="608">
        <v>4.2370000000000001</v>
      </c>
      <c r="EA154" s="608">
        <v>4.3810000000000011</v>
      </c>
      <c r="EB154" s="608">
        <v>4.4319999999999995</v>
      </c>
      <c r="EC154" s="608">
        <v>4.5830000000000002</v>
      </c>
      <c r="ED154" s="608">
        <v>4.4910000000000005</v>
      </c>
      <c r="EE154" s="608">
        <v>4.5669999999999993</v>
      </c>
      <c r="EF154" s="608">
        <v>3.5409999999999995</v>
      </c>
      <c r="EG154" s="608">
        <v>3.0579999999999998</v>
      </c>
      <c r="EH154" s="608">
        <v>2.5289999999999999</v>
      </c>
      <c r="EI154" s="608">
        <v>2.0709999999999997</v>
      </c>
      <c r="EJ154" s="608">
        <v>1.5979999999999999</v>
      </c>
      <c r="EK154" s="608">
        <v>0.96</v>
      </c>
      <c r="EL154" s="608">
        <v>0.32099999999999973</v>
      </c>
      <c r="EM154" s="608">
        <v>-0.38999999999999968</v>
      </c>
      <c r="EN154" s="608">
        <v>-0.82900000000000063</v>
      </c>
      <c r="EO154" s="608">
        <v>-0.59299999999999997</v>
      </c>
      <c r="EP154" s="608">
        <v>-0.32699999999999996</v>
      </c>
      <c r="EQ154" s="608">
        <v>-0.13000000000000078</v>
      </c>
      <c r="ER154" s="608">
        <v>-1.3029999999999999</v>
      </c>
      <c r="ES154" s="608">
        <v>-0.93900000000000006</v>
      </c>
      <c r="ET154" s="608">
        <v>-0.88099999999999845</v>
      </c>
      <c r="EU154" s="608">
        <v>-1.0139999999999993</v>
      </c>
      <c r="EV154" s="608">
        <v>-0.82399999999999984</v>
      </c>
      <c r="EW154" s="608">
        <v>-0.85899999999999999</v>
      </c>
      <c r="EX154" s="608">
        <v>-0.95000000000000107</v>
      </c>
      <c r="EY154" s="608">
        <v>-1.0019999999999989</v>
      </c>
      <c r="EZ154" s="608">
        <v>-1.1059999999999999</v>
      </c>
      <c r="FA154" s="608">
        <v>-0.7240000000000002</v>
      </c>
      <c r="FB154" s="608">
        <v>-0.94199999999999928</v>
      </c>
      <c r="FC154" s="608">
        <v>-0.94100000000000072</v>
      </c>
      <c r="FD154" s="608">
        <v>-0.89100000000000001</v>
      </c>
      <c r="FE154" s="608">
        <v>-0.84700000000000042</v>
      </c>
      <c r="FF154" s="608">
        <v>-0.58499999999999996</v>
      </c>
      <c r="FG154" s="608">
        <v>-0.47800000000000065</v>
      </c>
      <c r="FH154" s="608">
        <v>-0.28200000000000003</v>
      </c>
      <c r="FI154" s="608">
        <v>-0.30900000000000016</v>
      </c>
      <c r="FJ154" s="608">
        <v>-0.30600000000000005</v>
      </c>
      <c r="FK154" s="608">
        <v>-0.28800000000000026</v>
      </c>
      <c r="FL154" s="608">
        <v>-0.28600000000000048</v>
      </c>
      <c r="FM154" s="608">
        <v>-0.28100000000000058</v>
      </c>
      <c r="FN154" s="608">
        <v>-7.6000000000000512E-2</v>
      </c>
      <c r="FO154" s="608">
        <v>-8.3000000000000185E-2</v>
      </c>
      <c r="FP154" s="608">
        <v>0.27099999999999991</v>
      </c>
      <c r="FQ154" s="608">
        <v>0.63600000000000012</v>
      </c>
      <c r="FR154" s="608">
        <v>1.0120000000000005</v>
      </c>
      <c r="FS154" s="608">
        <v>1.4019999999999992</v>
      </c>
      <c r="FT154" s="608">
        <v>1.7610000000000001</v>
      </c>
      <c r="FU154" s="608">
        <v>2.2249999999999996</v>
      </c>
      <c r="FV154" s="608">
        <v>2.9400000000000004</v>
      </c>
      <c r="FW154" s="608">
        <v>3.5710000000000006</v>
      </c>
      <c r="FX154" s="608">
        <v>3.9900000000000011</v>
      </c>
      <c r="FY154" s="608">
        <v>4.4629999999999992</v>
      </c>
      <c r="FZ154" s="608">
        <v>4.9609999999999994</v>
      </c>
      <c r="GA154" s="608">
        <v>4.9819999999999993</v>
      </c>
      <c r="GB154" s="608">
        <v>4.9139999999999988</v>
      </c>
      <c r="GC154" s="608">
        <v>5.0309999999999997</v>
      </c>
      <c r="GD154" s="608">
        <v>4.6909999999999998</v>
      </c>
      <c r="GE154" s="608">
        <v>4.8069999999999995</v>
      </c>
      <c r="GF154" s="608">
        <v>3.7030000000000003</v>
      </c>
      <c r="GG154" s="608">
        <v>3.1830000000000007</v>
      </c>
      <c r="GH154" s="608">
        <v>2.786999999999999</v>
      </c>
      <c r="GI154" s="608">
        <v>2.056</v>
      </c>
      <c r="GJ154" s="608">
        <v>1.6180000000000003</v>
      </c>
      <c r="GK154" s="608">
        <v>0.97900000000000009</v>
      </c>
      <c r="GL154" s="608">
        <v>0.33100000000000041</v>
      </c>
      <c r="GM154" s="608">
        <v>-0.18800000000000061</v>
      </c>
      <c r="GN154" s="608">
        <v>-0.52099999999999991</v>
      </c>
      <c r="GO154" s="608">
        <v>-0.30299999999999994</v>
      </c>
      <c r="GP154" s="608">
        <v>2.4000000000000021E-2</v>
      </c>
      <c r="GQ154" s="608">
        <v>0.23599999999999888</v>
      </c>
      <c r="GR154" s="608">
        <v>-0.95300000000000029</v>
      </c>
      <c r="GS154" s="608">
        <v>-0.55900000000000016</v>
      </c>
      <c r="GT154" s="608">
        <v>-0.45800000000000018</v>
      </c>
      <c r="GU154" s="608">
        <v>-0.55499999999999972</v>
      </c>
      <c r="GV154" s="608">
        <v>-0.48900000000000077</v>
      </c>
      <c r="GW154" s="608">
        <v>-0.48300000000000054</v>
      </c>
      <c r="GX154" s="608">
        <v>-0.68799999999999883</v>
      </c>
      <c r="GY154" s="608">
        <v>-0.85299999999999976</v>
      </c>
      <c r="GZ154" s="608">
        <v>-1.202</v>
      </c>
      <c r="HA154" s="608">
        <v>-0.87899999999999956</v>
      </c>
      <c r="HB154" s="608">
        <v>-1.032</v>
      </c>
      <c r="HC154" s="608">
        <v>-1.4399999999999995</v>
      </c>
      <c r="HD154" s="608">
        <v>-1.4799999999999995</v>
      </c>
      <c r="HE154" s="608">
        <v>-1.0990000000000002</v>
      </c>
      <c r="HF154" s="608">
        <v>-1.093</v>
      </c>
      <c r="HG154" s="608">
        <v>-0.75499999999999989</v>
      </c>
      <c r="HH154" s="608">
        <v>-0.62699999999999978</v>
      </c>
      <c r="HI154" s="608">
        <v>-0.64299999999999979</v>
      </c>
      <c r="HJ154" s="608">
        <v>-0.63400000000000034</v>
      </c>
      <c r="HK154" s="608">
        <v>-0.57000000000000028</v>
      </c>
      <c r="HL154" s="608">
        <v>-0.58599999999999941</v>
      </c>
      <c r="HM154" s="608">
        <v>-0.58700000000000063</v>
      </c>
      <c r="HN154" s="608">
        <v>-0.12399999999999967</v>
      </c>
      <c r="HO154" s="608">
        <v>-0.13400000000000034</v>
      </c>
      <c r="HP154" s="608">
        <v>0.1509999999999998</v>
      </c>
      <c r="HQ154" s="608">
        <v>0.45000000000000018</v>
      </c>
      <c r="HR154" s="608">
        <v>0.75800000000000001</v>
      </c>
      <c r="HS154" s="608">
        <v>1.0809999999999995</v>
      </c>
      <c r="HT154" s="608">
        <v>1.3780000000000001</v>
      </c>
      <c r="HU154" s="608">
        <v>1.6959999999999997</v>
      </c>
      <c r="HV154" s="608">
        <v>2.1879999999999997</v>
      </c>
      <c r="HW154" s="608">
        <v>2.6550000000000002</v>
      </c>
      <c r="HX154" s="608">
        <v>3.069</v>
      </c>
      <c r="HY154" s="608">
        <v>3.3230000000000004</v>
      </c>
      <c r="HZ154" s="608">
        <v>3.6060000000000008</v>
      </c>
      <c r="IA154" s="608">
        <v>3.5710000000000006</v>
      </c>
      <c r="IB154" s="608">
        <v>3.4940000000000007</v>
      </c>
      <c r="IC154" s="608">
        <v>3.6350000000000007</v>
      </c>
      <c r="ID154" s="608">
        <v>3.5970000000000004</v>
      </c>
      <c r="IE154" s="608">
        <v>3.7099999999999991</v>
      </c>
      <c r="IF154" s="608">
        <v>2.3770000000000007</v>
      </c>
      <c r="IG154" s="608">
        <v>2.198999999999999</v>
      </c>
      <c r="IH154" s="608">
        <v>1.8419999999999996</v>
      </c>
      <c r="II154" s="608">
        <v>1.1840000000000002</v>
      </c>
      <c r="IJ154" s="608">
        <v>1.0019999999999998</v>
      </c>
      <c r="IK154" s="608">
        <v>0.62100000000000044</v>
      </c>
      <c r="IL154" s="608">
        <v>0.10099999999999998</v>
      </c>
      <c r="IM154" s="608">
        <v>-0.41199999999999992</v>
      </c>
      <c r="IN154" s="608">
        <v>-0.78800000000000026</v>
      </c>
      <c r="IO154" s="608">
        <v>-0.54800000000000004</v>
      </c>
      <c r="IP154" s="608">
        <v>-0.20999999999999996</v>
      </c>
      <c r="IQ154" s="608">
        <v>3.6999999999999922E-2</v>
      </c>
      <c r="IR154" s="608">
        <v>-1.0519999999999996</v>
      </c>
      <c r="IS154" s="608">
        <v>-0.76100000000000101</v>
      </c>
      <c r="IT154" s="608">
        <v>-0.62800000000000011</v>
      </c>
      <c r="IU154" s="608">
        <v>-0.62000000000000099</v>
      </c>
      <c r="IV154" s="608">
        <v>-0.50500000000000078</v>
      </c>
      <c r="IW154" s="608">
        <v>-0.50599999999999845</v>
      </c>
      <c r="IX154" s="608">
        <v>-0.59599999999999831</v>
      </c>
      <c r="IY154" s="608">
        <v>-0.66299999999999848</v>
      </c>
      <c r="IZ154" s="608">
        <v>-1.0019999999999998</v>
      </c>
      <c r="JA154" s="608">
        <v>-0.84800000000000075</v>
      </c>
      <c r="JB154" s="608">
        <v>-0.95399999999999974</v>
      </c>
      <c r="JC154" s="608">
        <v>-0.60599999999999898</v>
      </c>
      <c r="JD154" s="608">
        <v>-0.60499999999999954</v>
      </c>
      <c r="JE154" s="608">
        <v>-0.42000000000000082</v>
      </c>
      <c r="JF154" s="608">
        <v>-0.65000000000000036</v>
      </c>
      <c r="JG154" s="608">
        <v>-0.62699999999999978</v>
      </c>
      <c r="JH154" s="608">
        <v>-0.26199999999999957</v>
      </c>
      <c r="JI154" s="608">
        <v>-0.14599999999999991</v>
      </c>
      <c r="JJ154" s="608">
        <v>-8.3999999999999631E-2</v>
      </c>
      <c r="JK154" s="608">
        <v>-3.8000000000000256E-2</v>
      </c>
      <c r="JL154" s="608">
        <v>-1.6000000000000014E-2</v>
      </c>
      <c r="JM154" s="608">
        <v>1.7999999999999794E-2</v>
      </c>
      <c r="JN154" s="608">
        <v>-2.8000000000000469E-2</v>
      </c>
      <c r="JO154" s="608">
        <v>-4.0000000000000036E-2</v>
      </c>
      <c r="JP154" s="608">
        <v>0.28000000000000025</v>
      </c>
      <c r="JQ154" s="608">
        <v>0.57899999999999974</v>
      </c>
      <c r="JR154" s="608">
        <v>0.94299999999999962</v>
      </c>
      <c r="JS154" s="608">
        <v>1.2949999999999999</v>
      </c>
      <c r="JT154" s="608">
        <v>1.5789999999999997</v>
      </c>
      <c r="JU154" s="608">
        <v>2.008</v>
      </c>
      <c r="JV154" s="608">
        <v>2.6020000000000003</v>
      </c>
      <c r="JW154" s="608">
        <v>3.0469999999999997</v>
      </c>
      <c r="JX154" s="608">
        <v>3.46</v>
      </c>
      <c r="JY154" s="608">
        <v>3.7949999999999999</v>
      </c>
      <c r="JZ154" s="608">
        <v>4.1829999999999998</v>
      </c>
      <c r="KA154" s="608">
        <v>4.2110000000000003</v>
      </c>
      <c r="KB154" s="608">
        <v>4.2120000000000006</v>
      </c>
      <c r="KC154" s="608">
        <v>4.2429999999999994</v>
      </c>
      <c r="KD154" s="608">
        <v>3.9750000000000005</v>
      </c>
      <c r="KE154" s="608">
        <v>4.1099999999999994</v>
      </c>
      <c r="KF154" s="608">
        <v>1.9170000000000007</v>
      </c>
      <c r="KG154" s="608">
        <v>1.593</v>
      </c>
      <c r="KH154" s="608">
        <v>1.1150000000000002</v>
      </c>
      <c r="KI154" s="608">
        <v>0.60999999999999943</v>
      </c>
      <c r="KJ154" s="608">
        <v>7.5000000000001066E-2</v>
      </c>
      <c r="KK154" s="608">
        <v>-0.38500000000000068</v>
      </c>
      <c r="KL154" s="608">
        <v>-0.9319999999999995</v>
      </c>
      <c r="KM154" s="608">
        <v>-1.3329999999999993</v>
      </c>
      <c r="KN154" s="608">
        <v>-1.6819999999999995</v>
      </c>
      <c r="KO154" s="608">
        <v>-1.2569999999999997</v>
      </c>
      <c r="KP154" s="608">
        <v>-0.66000000000000014</v>
      </c>
      <c r="KQ154" s="608">
        <v>-0.48500000000000121</v>
      </c>
      <c r="KR154" s="608">
        <v>-1.7230000000000008</v>
      </c>
      <c r="KS154" s="608">
        <v>-1.1259999999999994</v>
      </c>
      <c r="KT154" s="608">
        <v>-0.73099999999999987</v>
      </c>
      <c r="KU154" s="608">
        <v>-0.63100000000000023</v>
      </c>
      <c r="KV154" s="608">
        <v>-0.42999999999999972</v>
      </c>
      <c r="KW154" s="608">
        <v>-0.27300000000000146</v>
      </c>
      <c r="KX154" s="608">
        <v>-0.2629999999999999</v>
      </c>
      <c r="KY154" s="608">
        <v>-0.25</v>
      </c>
      <c r="KZ154" s="608">
        <v>-0.29699999999999882</v>
      </c>
      <c r="LA154" s="608">
        <v>-0.32900000000000063</v>
      </c>
      <c r="LB154" s="608">
        <v>-0.29800000000000004</v>
      </c>
      <c r="LC154" s="608">
        <v>0.25199999999999978</v>
      </c>
      <c r="LD154" s="608">
        <v>0.39699999999999935</v>
      </c>
      <c r="LE154" s="608">
        <v>0.40499999999999936</v>
      </c>
      <c r="LF154" s="608">
        <v>0.47800000000000065</v>
      </c>
      <c r="LG154" s="608">
        <v>0.28800000000000026</v>
      </c>
      <c r="LH154" s="608">
        <v>0.28699999999999992</v>
      </c>
      <c r="LI154" s="608">
        <v>0.31700000000000017</v>
      </c>
      <c r="LJ154" s="608">
        <v>0.36600000000000055</v>
      </c>
      <c r="LK154" s="608">
        <v>0.37199999999999989</v>
      </c>
      <c r="LL154" s="608">
        <v>0.38300000000000001</v>
      </c>
      <c r="LM154" s="608">
        <v>0.38900000000000023</v>
      </c>
      <c r="LN154" s="608">
        <v>0.10800000000000054</v>
      </c>
      <c r="LO154" s="608">
        <v>4.4999999999999929E-2</v>
      </c>
      <c r="LP154" s="608">
        <v>0.39599999999999991</v>
      </c>
      <c r="LQ154" s="608">
        <v>0.63999999999999968</v>
      </c>
      <c r="LR154" s="608">
        <v>0.89100000000000001</v>
      </c>
      <c r="LS154" s="608">
        <v>1.1500000000000004</v>
      </c>
      <c r="LT154" s="608">
        <v>1.4750000000000005</v>
      </c>
      <c r="LU154" s="608">
        <v>1.8019999999999996</v>
      </c>
      <c r="LV154" s="608">
        <v>2.3449999999999998</v>
      </c>
      <c r="LW154" s="608">
        <v>2.6310000000000002</v>
      </c>
      <c r="LX154" s="608">
        <v>2.7430000000000003</v>
      </c>
      <c r="LY154" s="608">
        <v>3.016</v>
      </c>
      <c r="LZ154" s="608">
        <v>3.3929999999999998</v>
      </c>
      <c r="MA154" s="608">
        <v>3.3689999999999998</v>
      </c>
      <c r="MB154" s="608">
        <v>3.6310000000000002</v>
      </c>
      <c r="MC154" s="608">
        <v>3.7299999999999995</v>
      </c>
      <c r="MD154" s="608">
        <v>3.4450000000000003</v>
      </c>
      <c r="ME154" s="608">
        <v>3.827</v>
      </c>
      <c r="MF154" s="608">
        <v>1.6069999999999993</v>
      </c>
      <c r="MG154" s="608">
        <v>1.5999999999999996</v>
      </c>
      <c r="MH154" s="608">
        <v>1.3770000000000007</v>
      </c>
      <c r="MI154" s="608">
        <v>1.0189999999999984</v>
      </c>
      <c r="MJ154" s="608">
        <v>0.79900000000000126</v>
      </c>
      <c r="MK154" s="608">
        <v>0.64400000000000013</v>
      </c>
      <c r="ML154" s="608">
        <v>0.36100000000000065</v>
      </c>
      <c r="MM154" s="608">
        <v>0.2419999999999991</v>
      </c>
      <c r="MN154" s="608">
        <v>0.20500000000000007</v>
      </c>
      <c r="MO154" s="608">
        <v>0.82600000000000051</v>
      </c>
      <c r="MP154" s="608">
        <v>0.76500000000000057</v>
      </c>
      <c r="MQ154" s="608">
        <v>0.75699999999999967</v>
      </c>
      <c r="MR154" s="608">
        <v>-0.15000000000000036</v>
      </c>
      <c r="MS154" s="608">
        <v>3.5000000000000142E-2</v>
      </c>
      <c r="MT154" s="608">
        <v>0.43299999999999983</v>
      </c>
      <c r="MU154" s="608">
        <v>0.43599999999999994</v>
      </c>
      <c r="MV154" s="608">
        <v>0.5990000000000002</v>
      </c>
      <c r="MW154" s="608">
        <v>0.65300000000000047</v>
      </c>
      <c r="MX154" s="608">
        <v>0.58300000000000018</v>
      </c>
      <c r="MY154" s="608">
        <v>0.55400000000000027</v>
      </c>
      <c r="MZ154" s="608">
        <v>3.2999999999999474E-2</v>
      </c>
      <c r="NA154" s="608">
        <v>0.38600000000000012</v>
      </c>
      <c r="NB154" s="608">
        <v>8.6999999999999744E-2</v>
      </c>
      <c r="NC154" s="608">
        <v>-0.32899999999999974</v>
      </c>
      <c r="ND154" s="608">
        <v>-0.22900000000000009</v>
      </c>
      <c r="NE154" s="608">
        <v>0.13099999999999934</v>
      </c>
      <c r="NF154" s="608">
        <v>4.2000000000000703E-2</v>
      </c>
      <c r="NG154" s="608">
        <v>-0.16099999999999959</v>
      </c>
      <c r="NH154" s="608">
        <v>-0.29499999999999993</v>
      </c>
      <c r="NI154" s="608">
        <v>-0.4300000000000006</v>
      </c>
      <c r="NJ154" s="608">
        <v>-0.40200000000000014</v>
      </c>
      <c r="NK154" s="608">
        <v>-0.39700000000000024</v>
      </c>
      <c r="NL154" s="608">
        <v>-0.40200000000000014</v>
      </c>
      <c r="NM154" s="608">
        <v>-0.39199999999999946</v>
      </c>
      <c r="NN154" s="608">
        <v>-0.18299999999999983</v>
      </c>
      <c r="NO154" s="608">
        <v>-0.19399999999999995</v>
      </c>
      <c r="NP154" s="608">
        <v>8.9999999999999858E-2</v>
      </c>
      <c r="NQ154" s="608">
        <v>0.38199999999999967</v>
      </c>
      <c r="NR154" s="608">
        <v>0</v>
      </c>
      <c r="NS154" s="608">
        <v>0</v>
      </c>
      <c r="NT154" s="608">
        <v>0</v>
      </c>
      <c r="NU154" s="608">
        <v>0</v>
      </c>
      <c r="NV154" s="608">
        <v>0</v>
      </c>
      <c r="NW154" s="608">
        <v>2.6310000000000002</v>
      </c>
      <c r="NX154" s="608">
        <v>2.7430000000000003</v>
      </c>
      <c r="NY154" s="608">
        <v>3.016</v>
      </c>
      <c r="NZ154" s="608">
        <v>3.3929999999999998</v>
      </c>
      <c r="OA154" s="608">
        <v>3.3689999999999998</v>
      </c>
      <c r="OB154" s="608">
        <v>3.6310000000000002</v>
      </c>
      <c r="OC154" s="608">
        <v>3.7299999999999995</v>
      </c>
      <c r="OD154" s="608">
        <v>3.4450000000000003</v>
      </c>
      <c r="OE154" s="608">
        <v>3.827</v>
      </c>
      <c r="OF154" s="608">
        <v>1.6069999999999993</v>
      </c>
      <c r="OG154" s="608">
        <v>1.5999999999999996</v>
      </c>
      <c r="OH154" s="608">
        <v>1.3770000000000007</v>
      </c>
      <c r="OI154" s="608">
        <v>1.0189999999999984</v>
      </c>
      <c r="OJ154" s="608">
        <v>0.79900000000000126</v>
      </c>
      <c r="OK154" s="608">
        <v>0.64400000000000013</v>
      </c>
      <c r="OL154" s="608">
        <v>0.36100000000000065</v>
      </c>
      <c r="OM154" s="608">
        <v>0.2419999999999991</v>
      </c>
      <c r="ON154" s="608">
        <v>0.20500000000000007</v>
      </c>
      <c r="OO154" s="608">
        <v>0.82600000000000051</v>
      </c>
      <c r="OP154" s="608">
        <v>0.76500000000000057</v>
      </c>
      <c r="OQ154" s="608">
        <v>0.75699999999999967</v>
      </c>
      <c r="OR154" s="608">
        <v>-0.15000000000000036</v>
      </c>
      <c r="OS154" s="608">
        <v>3.5000000000000142E-2</v>
      </c>
      <c r="OT154" s="608">
        <v>0.43299999999999983</v>
      </c>
      <c r="OU154" s="608">
        <v>0.43599999999999994</v>
      </c>
      <c r="OV154" s="608">
        <v>0.5990000000000002</v>
      </c>
      <c r="OW154" s="608">
        <v>0.65300000000000047</v>
      </c>
      <c r="OX154" s="608">
        <v>0.58300000000000018</v>
      </c>
      <c r="OY154" s="608">
        <v>0.55400000000000027</v>
      </c>
      <c r="OZ154" s="608">
        <v>3.2999999999999474E-2</v>
      </c>
      <c r="PA154" s="608">
        <v>0.38600000000000012</v>
      </c>
      <c r="PB154" s="608">
        <v>8.6999999999999744E-2</v>
      </c>
      <c r="PC154" s="608">
        <v>-0.32899999999999974</v>
      </c>
      <c r="PD154" s="608">
        <v>-0.22900000000000009</v>
      </c>
      <c r="PE154" s="608">
        <v>0.13099999999999934</v>
      </c>
      <c r="PF154" s="608">
        <v>4.2000000000000703E-2</v>
      </c>
      <c r="PG154" s="608">
        <v>-0.16099999999999959</v>
      </c>
      <c r="PH154" s="608">
        <v>-0.29499999999999993</v>
      </c>
      <c r="PI154" s="608">
        <v>-0.4300000000000006</v>
      </c>
      <c r="PJ154" s="608">
        <v>-0.40200000000000014</v>
      </c>
      <c r="PK154" s="608">
        <v>-0.39700000000000024</v>
      </c>
      <c r="PL154" s="608">
        <v>-0.40200000000000014</v>
      </c>
      <c r="PM154" s="608">
        <v>-0.39199999999999946</v>
      </c>
      <c r="PN154" s="608">
        <v>-0.18299999999999983</v>
      </c>
      <c r="PO154" s="608">
        <v>-0.19399999999999995</v>
      </c>
      <c r="PP154" s="608">
        <v>8.9999999999999858E-2</v>
      </c>
      <c r="PQ154" s="608">
        <v>0.38199999999999967</v>
      </c>
      <c r="PR154" s="608">
        <v>0</v>
      </c>
      <c r="PS154" s="608">
        <v>0</v>
      </c>
      <c r="PT154" s="608">
        <v>0</v>
      </c>
      <c r="PU154" s="608">
        <v>0</v>
      </c>
      <c r="PV154" s="608">
        <v>0</v>
      </c>
      <c r="PW154" s="608">
        <v>2.6310000000000002</v>
      </c>
      <c r="PX154" s="608">
        <v>2.7430000000000003</v>
      </c>
      <c r="PY154" s="608">
        <v>3.016</v>
      </c>
      <c r="PZ154" s="608">
        <v>3.3929999999999998</v>
      </c>
      <c r="QA154" s="608">
        <v>3.3689999999999998</v>
      </c>
      <c r="QB154" s="608">
        <v>3.6310000000000002</v>
      </c>
      <c r="QC154" s="608">
        <v>3.7299999999999995</v>
      </c>
      <c r="QD154" s="608">
        <v>3.4450000000000003</v>
      </c>
      <c r="QE154" s="608">
        <v>3.827</v>
      </c>
      <c r="QF154" s="608">
        <v>1.6069999999999993</v>
      </c>
      <c r="QG154" s="608">
        <v>1.5999999999999996</v>
      </c>
      <c r="QH154" s="608">
        <v>1.3770000000000007</v>
      </c>
      <c r="QI154" s="608">
        <v>1.0189999999999984</v>
      </c>
      <c r="QJ154" s="608">
        <v>0.79900000000000126</v>
      </c>
      <c r="QK154" s="608">
        <v>0.64400000000000013</v>
      </c>
      <c r="QL154" s="608">
        <v>0.36100000000000065</v>
      </c>
      <c r="QM154" s="608">
        <v>0.2419999999999991</v>
      </c>
      <c r="QN154" s="608">
        <v>0.20500000000000007</v>
      </c>
      <c r="QO154" s="608">
        <v>0.82600000000000051</v>
      </c>
      <c r="QP154" s="608">
        <v>0.76500000000000057</v>
      </c>
      <c r="QQ154" s="608">
        <v>0.75699999999999967</v>
      </c>
      <c r="QR154" s="608">
        <v>-0.15000000000000036</v>
      </c>
      <c r="QS154" s="608">
        <v>3.5000000000000142E-2</v>
      </c>
      <c r="QT154" s="608">
        <v>0.43299999999999983</v>
      </c>
      <c r="QU154" s="608">
        <v>0.43599999999999994</v>
      </c>
      <c r="QV154" s="608">
        <v>0.5990000000000002</v>
      </c>
      <c r="QW154" s="608">
        <v>0.65300000000000047</v>
      </c>
      <c r="QX154" s="608">
        <v>0.58300000000000018</v>
      </c>
      <c r="QY154" s="608">
        <v>0.55400000000000027</v>
      </c>
      <c r="QZ154" s="608">
        <v>3.2999999999999474E-2</v>
      </c>
      <c r="RA154" s="608">
        <v>0.38600000000000012</v>
      </c>
      <c r="RB154" s="608">
        <v>8.6999999999999744E-2</v>
      </c>
      <c r="RC154" s="608">
        <v>-0.32899999999999974</v>
      </c>
      <c r="RD154" s="608">
        <v>-0.22900000000000009</v>
      </c>
      <c r="RE154" s="608">
        <v>0.13099999999999934</v>
      </c>
      <c r="RF154" s="608">
        <v>4.2000000000000703E-2</v>
      </c>
      <c r="RG154" s="608">
        <v>-0.16099999999999959</v>
      </c>
      <c r="RH154" s="608">
        <v>-0.29499999999999993</v>
      </c>
      <c r="RI154" s="608">
        <v>-0.4300000000000006</v>
      </c>
      <c r="RJ154" s="608">
        <v>-0.40200000000000014</v>
      </c>
      <c r="RK154" s="608">
        <v>-0.39700000000000024</v>
      </c>
      <c r="RL154" s="608">
        <v>-0.40200000000000014</v>
      </c>
      <c r="RM154" s="608">
        <v>-0.39199999999999946</v>
      </c>
      <c r="RN154" s="608">
        <v>-0.18299999999999983</v>
      </c>
      <c r="RO154" s="608">
        <v>-0.19399999999999995</v>
      </c>
      <c r="RP154" s="608">
        <v>8.9999999999999858E-2</v>
      </c>
      <c r="RQ154" s="608">
        <v>0.38199999999999967</v>
      </c>
      <c r="RR154" s="608">
        <v>0</v>
      </c>
      <c r="RS154" s="608">
        <v>0</v>
      </c>
      <c r="RT154" s="608">
        <v>0</v>
      </c>
      <c r="RU154" s="608">
        <v>0</v>
      </c>
      <c r="RV154" s="608">
        <v>0</v>
      </c>
      <c r="RW154" s="608">
        <v>2.6310000000000002</v>
      </c>
      <c r="RX154" s="608">
        <v>2.7430000000000003</v>
      </c>
      <c r="RY154" s="608">
        <v>3.016</v>
      </c>
      <c r="RZ154" s="608">
        <v>3.3929999999999998</v>
      </c>
      <c r="SA154" s="608">
        <v>3.3689999999999998</v>
      </c>
      <c r="SB154" s="608">
        <v>3.6310000000000002</v>
      </c>
      <c r="SC154" s="608">
        <v>3.7299999999999995</v>
      </c>
      <c r="SD154" s="608">
        <v>3.4450000000000003</v>
      </c>
      <c r="SE154" s="608">
        <v>3.827</v>
      </c>
      <c r="SF154" s="608">
        <v>1.6069999999999993</v>
      </c>
      <c r="SG154" s="608">
        <v>1.5999999999999996</v>
      </c>
      <c r="SH154" s="608">
        <v>1.3770000000000007</v>
      </c>
      <c r="SI154" s="608">
        <v>1.0189999999999984</v>
      </c>
      <c r="SJ154" s="275">
        <f t="shared" si="151"/>
        <v>1.0189999999999984</v>
      </c>
      <c r="SK154" s="262"/>
      <c r="SL154" s="250"/>
      <c r="SM154" s="250"/>
      <c r="SN154" s="250"/>
    </row>
    <row r="155" spans="1:508" outlineLevel="3" x14ac:dyDescent="0.25">
      <c r="A155" s="250"/>
      <c r="B155" s="259"/>
      <c r="C155" s="444">
        <f>INT($C$29)+3</f>
        <v>4</v>
      </c>
      <c r="D155" s="275"/>
      <c r="E155" s="324">
        <f t="shared" si="152"/>
        <v>14</v>
      </c>
      <c r="F155" s="330"/>
      <c r="G155" s="275"/>
      <c r="H155" s="538"/>
      <c r="I155" s="549" t="s">
        <v>877</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1.8960000000000008</v>
      </c>
      <c r="BJ155" s="609">
        <v>1.7430000000000003</v>
      </c>
      <c r="BK155" s="609">
        <v>1.4919999999999991</v>
      </c>
      <c r="BL155" s="609">
        <v>1.1690000000000005</v>
      </c>
      <c r="BM155" s="609">
        <v>8.1999999999999851E-2</v>
      </c>
      <c r="BN155" s="609">
        <v>0.1330000000000009</v>
      </c>
      <c r="BO155" s="609">
        <v>6.7000000000000171E-2</v>
      </c>
      <c r="BP155" s="609">
        <v>-8.6999999999999744E-2</v>
      </c>
      <c r="BQ155" s="609">
        <v>0.16699999999999982</v>
      </c>
      <c r="BR155" s="609">
        <v>0.29099999999999948</v>
      </c>
      <c r="BS155" s="609">
        <v>0.41999999999999993</v>
      </c>
      <c r="BT155" s="609">
        <v>0.52400000000000002</v>
      </c>
      <c r="BU155" s="609">
        <v>0.57599999999999962</v>
      </c>
      <c r="BV155" s="609">
        <v>0.67999999999999972</v>
      </c>
      <c r="BW155" s="609">
        <v>0.90899999999999981</v>
      </c>
      <c r="BX155" s="609">
        <v>1.2869999999999999</v>
      </c>
      <c r="BY155" s="609">
        <v>1.6150000000000002</v>
      </c>
      <c r="BZ155" s="609">
        <v>1.9779999999999998</v>
      </c>
      <c r="CA155" s="609">
        <v>2.4510000000000005</v>
      </c>
      <c r="CB155" s="609">
        <v>2.8090000000000002</v>
      </c>
      <c r="CC155" s="609">
        <v>3.3639999999999999</v>
      </c>
      <c r="CD155" s="609">
        <v>3.8580000000000005</v>
      </c>
      <c r="CE155" s="609">
        <v>4.6679999999999993</v>
      </c>
      <c r="CF155" s="609">
        <v>2.1369999999999996</v>
      </c>
      <c r="CG155" s="609">
        <v>2.3680000000000003</v>
      </c>
      <c r="CH155" s="609">
        <v>2.354000000000001</v>
      </c>
      <c r="CI155" s="609">
        <v>2.1510000000000007</v>
      </c>
      <c r="CJ155" s="609">
        <v>2.1610000000000005</v>
      </c>
      <c r="CK155" s="609">
        <v>2.1459999999999999</v>
      </c>
      <c r="CL155" s="609">
        <v>1.9409999999999998</v>
      </c>
      <c r="CM155" s="609">
        <v>1.7469999999999999</v>
      </c>
      <c r="CN155" s="609">
        <v>1.742</v>
      </c>
      <c r="CO155" s="609">
        <v>1.8809999999999993</v>
      </c>
      <c r="CP155" s="609">
        <v>1.7810000000000006</v>
      </c>
      <c r="CQ155" s="609">
        <v>1.6219999999999999</v>
      </c>
      <c r="CR155" s="609">
        <v>0.71000000000000085</v>
      </c>
      <c r="CS155" s="609">
        <v>0.57200000000000095</v>
      </c>
      <c r="CT155" s="609">
        <v>0.62600000000000122</v>
      </c>
      <c r="CU155" s="609">
        <v>0.4919999999999991</v>
      </c>
      <c r="CV155" s="609">
        <v>0.45500000000000007</v>
      </c>
      <c r="CW155" s="609">
        <v>0.56500000000000128</v>
      </c>
      <c r="CX155" s="609">
        <v>0.52200000000000024</v>
      </c>
      <c r="CY155" s="609">
        <v>0.15599999999999881</v>
      </c>
      <c r="CZ155" s="609">
        <v>0.58999999999999986</v>
      </c>
      <c r="DA155" s="609">
        <v>0.31500000000000039</v>
      </c>
      <c r="DB155" s="609">
        <v>0.10799999999999965</v>
      </c>
      <c r="DC155" s="609">
        <v>-0.19600000000000062</v>
      </c>
      <c r="DD155" s="609">
        <v>-0.15700000000000003</v>
      </c>
      <c r="DE155" s="609">
        <v>0.16000000000000014</v>
      </c>
      <c r="DF155" s="609">
        <v>-2.7000000000000135E-2</v>
      </c>
      <c r="DG155" s="609">
        <v>-0.12999999999999989</v>
      </c>
      <c r="DH155" s="609">
        <v>-0.3490000000000002</v>
      </c>
      <c r="DI155" s="609">
        <v>-0.42700000000000049</v>
      </c>
      <c r="DJ155" s="609">
        <v>-0.4139999999999997</v>
      </c>
      <c r="DK155" s="609">
        <v>-0.4480000000000004</v>
      </c>
      <c r="DL155" s="609">
        <v>-0.44899999999999984</v>
      </c>
      <c r="DM155" s="609">
        <v>-0.45800000000000018</v>
      </c>
      <c r="DN155" s="609">
        <v>-0.20000000000000018</v>
      </c>
      <c r="DO155" s="609">
        <v>-0.27299999999999969</v>
      </c>
      <c r="DP155" s="609">
        <v>-1.1000000000000121E-2</v>
      </c>
      <c r="DQ155" s="609">
        <v>0.35500000000000043</v>
      </c>
      <c r="DR155" s="609">
        <v>0.70600000000000041</v>
      </c>
      <c r="DS155" s="609">
        <v>1.125</v>
      </c>
      <c r="DT155" s="609">
        <v>1.6820000000000004</v>
      </c>
      <c r="DU155" s="609">
        <v>2.093</v>
      </c>
      <c r="DV155" s="609">
        <v>2.6470000000000002</v>
      </c>
      <c r="DW155" s="609">
        <v>3.0469999999999988</v>
      </c>
      <c r="DX155" s="609">
        <v>3.4770000000000012</v>
      </c>
      <c r="DY155" s="609">
        <v>3.6909999999999998</v>
      </c>
      <c r="DZ155" s="609">
        <v>4.0489999999999995</v>
      </c>
      <c r="EA155" s="609">
        <v>4.5000000000000009</v>
      </c>
      <c r="EB155" s="609">
        <v>4.9430000000000005</v>
      </c>
      <c r="EC155" s="609">
        <v>5.3930000000000007</v>
      </c>
      <c r="ED155" s="609">
        <v>5.5709999999999988</v>
      </c>
      <c r="EE155" s="609">
        <v>5.9010000000000007</v>
      </c>
      <c r="EF155" s="609">
        <v>3.5119999999999996</v>
      </c>
      <c r="EG155" s="609">
        <v>3.125</v>
      </c>
      <c r="EH155" s="609">
        <v>2.6780000000000008</v>
      </c>
      <c r="EI155" s="609">
        <v>2.1259999999999994</v>
      </c>
      <c r="EJ155" s="609">
        <v>1.7330000000000005</v>
      </c>
      <c r="EK155" s="609">
        <v>1.1760000000000002</v>
      </c>
      <c r="EL155" s="609">
        <v>0.56500000000000039</v>
      </c>
      <c r="EM155" s="609">
        <v>-0.31099999999999994</v>
      </c>
      <c r="EN155" s="609">
        <v>-0.78800000000000026</v>
      </c>
      <c r="EO155" s="609">
        <v>-0.55799999999999983</v>
      </c>
      <c r="EP155" s="609">
        <v>-0.24299999999999944</v>
      </c>
      <c r="EQ155" s="609">
        <v>-7.5000000000001066E-2</v>
      </c>
      <c r="ER155" s="609">
        <v>-1.3739999999999997</v>
      </c>
      <c r="ES155" s="609">
        <v>-1.0530000000000008</v>
      </c>
      <c r="ET155" s="609">
        <v>-0.89799999999999969</v>
      </c>
      <c r="EU155" s="609">
        <v>-0.9659999999999993</v>
      </c>
      <c r="EV155" s="609">
        <v>-0.73399999999999999</v>
      </c>
      <c r="EW155" s="609">
        <v>-0.69299999999999962</v>
      </c>
      <c r="EX155" s="609">
        <v>-0.79199999999999982</v>
      </c>
      <c r="EY155" s="609">
        <v>-0.84199999999999875</v>
      </c>
      <c r="EZ155" s="609">
        <v>-0.91899999999999871</v>
      </c>
      <c r="FA155" s="609">
        <v>-0.52600000000000069</v>
      </c>
      <c r="FB155" s="609">
        <v>-0.7029999999999994</v>
      </c>
      <c r="FC155" s="609">
        <v>-0.4430000000000005</v>
      </c>
      <c r="FD155" s="609">
        <v>-0.3230000000000004</v>
      </c>
      <c r="FE155" s="609">
        <v>-0.29499999999999993</v>
      </c>
      <c r="FF155" s="609">
        <v>-0.20399999999999974</v>
      </c>
      <c r="FG155" s="609">
        <v>-0.13100000000000023</v>
      </c>
      <c r="FH155" s="609">
        <v>-4.9000000000000377E-2</v>
      </c>
      <c r="FI155" s="609">
        <v>-5.9999999999999609E-2</v>
      </c>
      <c r="FJ155" s="609">
        <v>-6.4999999999999503E-2</v>
      </c>
      <c r="FK155" s="609">
        <v>-6.4000000000000057E-2</v>
      </c>
      <c r="FL155" s="609">
        <v>-7.1000000000000618E-2</v>
      </c>
      <c r="FM155" s="609">
        <v>-7.6000000000000512E-2</v>
      </c>
      <c r="FN155" s="609">
        <v>-5.4999999999999716E-2</v>
      </c>
      <c r="FO155" s="609">
        <v>-6.5999999999999837E-2</v>
      </c>
      <c r="FP155" s="609">
        <v>0.2889999999999997</v>
      </c>
      <c r="FQ155" s="609">
        <v>0.65800000000000036</v>
      </c>
      <c r="FR155" s="609">
        <v>1.0380000000000003</v>
      </c>
      <c r="FS155" s="609">
        <v>1.4349999999999996</v>
      </c>
      <c r="FT155" s="609">
        <v>1.806</v>
      </c>
      <c r="FU155" s="609">
        <v>2.2009999999999996</v>
      </c>
      <c r="FV155" s="609">
        <v>2.9080000000000004</v>
      </c>
      <c r="FW155" s="609">
        <v>3.5360000000000005</v>
      </c>
      <c r="FX155" s="609">
        <v>3.9290000000000012</v>
      </c>
      <c r="FY155" s="609">
        <v>4.3800000000000008</v>
      </c>
      <c r="FZ155" s="609">
        <v>4.8419999999999996</v>
      </c>
      <c r="GA155" s="609">
        <v>4.9659999999999993</v>
      </c>
      <c r="GB155" s="609">
        <v>5.2119999999999989</v>
      </c>
      <c r="GC155" s="609">
        <v>5.5520000000000005</v>
      </c>
      <c r="GD155" s="609">
        <v>5.6149999999999993</v>
      </c>
      <c r="GE155" s="609">
        <v>5.9420000000000011</v>
      </c>
      <c r="GF155" s="609">
        <v>3.492</v>
      </c>
      <c r="GG155" s="609">
        <v>3.1480000000000006</v>
      </c>
      <c r="GH155" s="609">
        <v>2.74</v>
      </c>
      <c r="GI155" s="609">
        <v>2.1429999999999998</v>
      </c>
      <c r="GJ155" s="609">
        <v>1.5909999999999993</v>
      </c>
      <c r="GK155" s="609">
        <v>1.165</v>
      </c>
      <c r="GL155" s="609">
        <v>0.52099999999999991</v>
      </c>
      <c r="GM155" s="609">
        <v>-0.11800000000000033</v>
      </c>
      <c r="GN155" s="609">
        <v>-0.50300000000000011</v>
      </c>
      <c r="GO155" s="609">
        <v>-0.13899999999999935</v>
      </c>
      <c r="GP155" s="609">
        <v>0.20699999999999896</v>
      </c>
      <c r="GQ155" s="609">
        <v>0.45399999999999885</v>
      </c>
      <c r="GR155" s="609">
        <v>-0.98399999999999999</v>
      </c>
      <c r="GS155" s="609">
        <v>-0.60899999999999999</v>
      </c>
      <c r="GT155" s="609">
        <v>-0.40399999999999991</v>
      </c>
      <c r="GU155" s="609">
        <v>-0.42199999999999882</v>
      </c>
      <c r="GV155" s="609">
        <v>-0.31500000000000128</v>
      </c>
      <c r="GW155" s="609">
        <v>-0.22700000000000031</v>
      </c>
      <c r="GX155" s="609">
        <v>-0.42900000000000027</v>
      </c>
      <c r="GY155" s="609">
        <v>-0.59899999999999842</v>
      </c>
      <c r="GZ155" s="609">
        <v>-0.91299999999999937</v>
      </c>
      <c r="HA155" s="609">
        <v>-0.58000000000000007</v>
      </c>
      <c r="HB155" s="609">
        <v>-0.73800000000000043</v>
      </c>
      <c r="HC155" s="609">
        <v>-0.85799999999999965</v>
      </c>
      <c r="HD155" s="609">
        <v>-0.75300000000000011</v>
      </c>
      <c r="HE155" s="609">
        <v>-0.66800000000000015</v>
      </c>
      <c r="HF155" s="609">
        <v>-0.78600000000000048</v>
      </c>
      <c r="HG155" s="609">
        <v>-0.43599999999999994</v>
      </c>
      <c r="HH155" s="609">
        <v>-0.3409999999999993</v>
      </c>
      <c r="HI155" s="609">
        <v>-0.31799999999999962</v>
      </c>
      <c r="HJ155" s="609">
        <v>-0.29499999999999993</v>
      </c>
      <c r="HK155" s="609">
        <v>-0.24400000000000066</v>
      </c>
      <c r="HL155" s="609">
        <v>-0.31299999999999972</v>
      </c>
      <c r="HM155" s="609">
        <v>-0.32699999999999996</v>
      </c>
      <c r="HN155" s="609">
        <v>-9.6000000000000085E-2</v>
      </c>
      <c r="HO155" s="609">
        <v>-0.1120000000000001</v>
      </c>
      <c r="HP155" s="609">
        <v>0.17499999999999982</v>
      </c>
      <c r="HQ155" s="609">
        <v>0.47599999999999998</v>
      </c>
      <c r="HR155" s="609">
        <v>0.7889999999999997</v>
      </c>
      <c r="HS155" s="609">
        <v>1.1179999999999994</v>
      </c>
      <c r="HT155" s="609">
        <v>1.423</v>
      </c>
      <c r="HU155" s="609">
        <v>1.6609999999999996</v>
      </c>
      <c r="HV155" s="609">
        <v>2.13</v>
      </c>
      <c r="HW155" s="609">
        <v>2.532</v>
      </c>
      <c r="HX155" s="609">
        <v>2.8600000000000003</v>
      </c>
      <c r="HY155" s="609">
        <v>3.0519999999999996</v>
      </c>
      <c r="HZ155" s="609">
        <v>3.3410000000000002</v>
      </c>
      <c r="IA155" s="609">
        <v>3.5509999999999993</v>
      </c>
      <c r="IB155" s="609">
        <v>3.8530000000000006</v>
      </c>
      <c r="IC155" s="609">
        <v>4.1849999999999996</v>
      </c>
      <c r="ID155" s="609">
        <v>4.2619999999999996</v>
      </c>
      <c r="IE155" s="609">
        <v>4.5640000000000001</v>
      </c>
      <c r="IF155" s="609">
        <v>1.8520000000000003</v>
      </c>
      <c r="IG155" s="609">
        <v>1.887999999999999</v>
      </c>
      <c r="IH155" s="609">
        <v>1.3920000000000003</v>
      </c>
      <c r="II155" s="609">
        <v>1.0670000000000002</v>
      </c>
      <c r="IJ155" s="609">
        <v>0.98999999999999932</v>
      </c>
      <c r="IK155" s="609">
        <v>0.73399999999999999</v>
      </c>
      <c r="IL155" s="609">
        <v>0.48000000000000043</v>
      </c>
      <c r="IM155" s="609">
        <v>-0.53200000000000003</v>
      </c>
      <c r="IN155" s="609">
        <v>-0.67600000000000016</v>
      </c>
      <c r="IO155" s="609">
        <v>-0.29600000000000026</v>
      </c>
      <c r="IP155" s="609">
        <v>4.4999999999999929E-2</v>
      </c>
      <c r="IQ155" s="609">
        <v>0.27500000000000036</v>
      </c>
      <c r="IR155" s="609">
        <v>-1.0519999999999996</v>
      </c>
      <c r="IS155" s="609">
        <v>-0.8830000000000009</v>
      </c>
      <c r="IT155" s="609">
        <v>-0.65000000000000036</v>
      </c>
      <c r="IU155" s="609">
        <v>-0.58200000000000074</v>
      </c>
      <c r="IV155" s="609">
        <v>-0.4269999999999996</v>
      </c>
      <c r="IW155" s="609">
        <v>-0.33899999999999864</v>
      </c>
      <c r="IX155" s="609">
        <v>-0.45499999999999829</v>
      </c>
      <c r="IY155" s="609">
        <v>-0.52999999999999936</v>
      </c>
      <c r="IZ155" s="609">
        <v>-0.8149999999999995</v>
      </c>
      <c r="JA155" s="609">
        <v>-0.64700000000000024</v>
      </c>
      <c r="JB155" s="609">
        <v>-0.69199999999999928</v>
      </c>
      <c r="JC155" s="609">
        <v>0.11300000000000132</v>
      </c>
      <c r="JD155" s="609">
        <v>0.14300000000000068</v>
      </c>
      <c r="JE155" s="609">
        <v>0.14700000000000024</v>
      </c>
      <c r="JF155" s="609">
        <v>0.19200000000000017</v>
      </c>
      <c r="JG155" s="609">
        <v>0.32500000000000018</v>
      </c>
      <c r="JH155" s="609">
        <v>0.44700000000000006</v>
      </c>
      <c r="JI155" s="609">
        <v>0.25199999999999978</v>
      </c>
      <c r="JJ155" s="609">
        <v>0.28600000000000048</v>
      </c>
      <c r="JK155" s="609">
        <v>0.3149999999999995</v>
      </c>
      <c r="JL155" s="609">
        <v>0.34299999999999997</v>
      </c>
      <c r="JM155" s="609">
        <v>0.40700000000000003</v>
      </c>
      <c r="JN155" s="609">
        <v>1.4000000000000234E-2</v>
      </c>
      <c r="JO155" s="609">
        <v>1.000000000000334E-3</v>
      </c>
      <c r="JP155" s="609">
        <v>0.32200000000000006</v>
      </c>
      <c r="JQ155" s="609">
        <v>0.62099999999999955</v>
      </c>
      <c r="JR155" s="609">
        <v>0.99000000000000021</v>
      </c>
      <c r="JS155" s="609">
        <v>1.3479999999999999</v>
      </c>
      <c r="JT155" s="609">
        <v>1.6379999999999999</v>
      </c>
      <c r="JU155" s="609">
        <v>2.0129999999999999</v>
      </c>
      <c r="JV155" s="609">
        <v>2.5790000000000006</v>
      </c>
      <c r="JW155" s="609">
        <v>2.9870000000000001</v>
      </c>
      <c r="JX155" s="609">
        <v>3.3340000000000005</v>
      </c>
      <c r="JY155" s="609">
        <v>3.6370000000000005</v>
      </c>
      <c r="JZ155" s="609">
        <v>3.9779999999999998</v>
      </c>
      <c r="KA155" s="609">
        <v>4.0969999999999995</v>
      </c>
      <c r="KB155" s="609">
        <v>4.5450000000000008</v>
      </c>
      <c r="KC155" s="609">
        <v>4.8530000000000006</v>
      </c>
      <c r="KD155" s="609">
        <v>4.8340000000000005</v>
      </c>
      <c r="KE155" s="609">
        <v>5.1809999999999992</v>
      </c>
      <c r="KF155" s="609">
        <v>1.5859999999999994</v>
      </c>
      <c r="KG155" s="609">
        <v>1.4870000000000001</v>
      </c>
      <c r="KH155" s="609">
        <v>1.016</v>
      </c>
      <c r="KI155" s="609">
        <v>0.55299999999999905</v>
      </c>
      <c r="KJ155" s="609">
        <v>8.2000000000000739E-2</v>
      </c>
      <c r="KK155" s="609">
        <v>-0.3180000000000005</v>
      </c>
      <c r="KL155" s="609">
        <v>-0.84299999999999997</v>
      </c>
      <c r="KM155" s="609">
        <v>-1.2609999999999992</v>
      </c>
      <c r="KN155" s="609">
        <v>-1.5940000000000003</v>
      </c>
      <c r="KO155" s="609">
        <v>-1.0279999999999996</v>
      </c>
      <c r="KP155" s="609">
        <v>-0.5519999999999996</v>
      </c>
      <c r="KQ155" s="609">
        <v>-0.36500000000000021</v>
      </c>
      <c r="KR155" s="609">
        <v>-1.7290000000000001</v>
      </c>
      <c r="KS155" s="609">
        <v>-1.1539999999999999</v>
      </c>
      <c r="KT155" s="609">
        <v>-0.65300000000000047</v>
      </c>
      <c r="KU155" s="609">
        <v>-0.34600000000000009</v>
      </c>
      <c r="KV155" s="609">
        <v>-0.21799999999999997</v>
      </c>
      <c r="KW155" s="609">
        <v>3.2000000000000028E-2</v>
      </c>
      <c r="KX155" s="609">
        <v>3.0999999999998806E-2</v>
      </c>
      <c r="KY155" s="609">
        <v>5.1000000000000156E-2</v>
      </c>
      <c r="KZ155" s="609">
        <v>4.4000000000000483E-2</v>
      </c>
      <c r="LA155" s="609">
        <v>0.12099999999999955</v>
      </c>
      <c r="LB155" s="609">
        <v>6.3000000000000611E-2</v>
      </c>
      <c r="LC155" s="609">
        <v>1.0029999999999992</v>
      </c>
      <c r="LD155" s="609">
        <v>1.0799999999999992</v>
      </c>
      <c r="LE155" s="609">
        <v>1.0869999999999997</v>
      </c>
      <c r="LF155" s="609">
        <v>1.2570000000000006</v>
      </c>
      <c r="LG155" s="609">
        <v>1.1470000000000002</v>
      </c>
      <c r="LH155" s="609">
        <v>0.95399999999999974</v>
      </c>
      <c r="LI155" s="609">
        <v>0.78700000000000081</v>
      </c>
      <c r="LJ155" s="609">
        <v>0.68800000000000061</v>
      </c>
      <c r="LK155" s="609">
        <v>0.74699999999999989</v>
      </c>
      <c r="LL155" s="609">
        <v>0.77899999999999991</v>
      </c>
      <c r="LM155" s="609">
        <v>0.82099999999999973</v>
      </c>
      <c r="LN155" s="609">
        <v>0.22599999999999998</v>
      </c>
      <c r="LO155" s="609">
        <v>0.16599999999999948</v>
      </c>
      <c r="LP155" s="609">
        <v>0.50600000000000023</v>
      </c>
      <c r="LQ155" s="609">
        <v>0.67199999999999971</v>
      </c>
      <c r="LR155" s="609">
        <v>0.91500000000000004</v>
      </c>
      <c r="LS155" s="609">
        <v>1.1680000000000001</v>
      </c>
      <c r="LT155" s="609">
        <v>1.4850000000000003</v>
      </c>
      <c r="LU155" s="609">
        <v>1.9239999999999995</v>
      </c>
      <c r="LV155" s="609">
        <v>2.3899999999999997</v>
      </c>
      <c r="LW155" s="609">
        <v>2.5940000000000003</v>
      </c>
      <c r="LX155" s="609">
        <v>2.7350000000000003</v>
      </c>
      <c r="LY155" s="609">
        <v>3.1210000000000004</v>
      </c>
      <c r="LZ155" s="609">
        <v>3.4850000000000003</v>
      </c>
      <c r="MA155" s="609">
        <v>3.6029999999999998</v>
      </c>
      <c r="MB155" s="609">
        <v>4.0709999999999997</v>
      </c>
      <c r="MC155" s="609">
        <v>4.4400000000000004</v>
      </c>
      <c r="MD155" s="609">
        <v>4.1270000000000007</v>
      </c>
      <c r="ME155" s="609">
        <v>4.76</v>
      </c>
      <c r="MF155" s="609">
        <v>1.1850000000000005</v>
      </c>
      <c r="MG155" s="609">
        <v>1.3279999999999994</v>
      </c>
      <c r="MH155" s="609">
        <v>1.1170000000000009</v>
      </c>
      <c r="MI155" s="609">
        <v>0.85099999999999909</v>
      </c>
      <c r="MJ155" s="609">
        <v>0.6720000000000006</v>
      </c>
      <c r="MK155" s="609">
        <v>0.6720000000000006</v>
      </c>
      <c r="ML155" s="609">
        <v>0.50900000000000034</v>
      </c>
      <c r="MM155" s="609">
        <v>0.2970000000000006</v>
      </c>
      <c r="MN155" s="609">
        <v>0.29299999999999926</v>
      </c>
      <c r="MO155" s="609">
        <v>1.1829999999999998</v>
      </c>
      <c r="MP155" s="609">
        <v>1.1620000000000008</v>
      </c>
      <c r="MQ155" s="609">
        <v>1.1539999999999999</v>
      </c>
      <c r="MR155" s="609">
        <v>-0.16500000000000092</v>
      </c>
      <c r="MS155" s="609">
        <v>0.30299999999999905</v>
      </c>
      <c r="MT155" s="609">
        <v>0.65700000000000003</v>
      </c>
      <c r="MU155" s="609">
        <v>0.8100000000000005</v>
      </c>
      <c r="MV155" s="609">
        <v>0.89700000000000024</v>
      </c>
      <c r="MW155" s="609">
        <v>1.0280000000000005</v>
      </c>
      <c r="MX155" s="609">
        <v>0.9090000000000007</v>
      </c>
      <c r="MY155" s="609">
        <v>0.85599999999999987</v>
      </c>
      <c r="MZ155" s="609">
        <v>0.37700000000000067</v>
      </c>
      <c r="NA155" s="609">
        <v>0.70800000000000018</v>
      </c>
      <c r="NB155" s="609">
        <v>0.54</v>
      </c>
      <c r="NC155" s="609">
        <v>-1.0999999999999233E-2</v>
      </c>
      <c r="ND155" s="609">
        <v>8.1999999999999851E-2</v>
      </c>
      <c r="NE155" s="609">
        <v>0.29000000000000004</v>
      </c>
      <c r="NF155" s="609">
        <v>8.9999999999999858E-2</v>
      </c>
      <c r="NG155" s="609">
        <v>9.4000000000000306E-2</v>
      </c>
      <c r="NH155" s="609">
        <v>-0.11899999999999977</v>
      </c>
      <c r="NI155" s="609">
        <v>-0.24000000000000021</v>
      </c>
      <c r="NJ155" s="609">
        <v>-0.23599999999999977</v>
      </c>
      <c r="NK155" s="609">
        <v>-0.2370000000000001</v>
      </c>
      <c r="NL155" s="609">
        <v>-0.24900000000000055</v>
      </c>
      <c r="NM155" s="609">
        <v>-0.25999999999999979</v>
      </c>
      <c r="NN155" s="609">
        <v>-0.15899999999999981</v>
      </c>
      <c r="NO155" s="609">
        <v>-0.17700000000000049</v>
      </c>
      <c r="NP155" s="609">
        <v>0.10700000000000021</v>
      </c>
      <c r="NQ155" s="609">
        <v>0.39900000000000002</v>
      </c>
      <c r="NR155" s="609">
        <v>0</v>
      </c>
      <c r="NS155" s="609">
        <v>0</v>
      </c>
      <c r="NT155" s="609">
        <v>0</v>
      </c>
      <c r="NU155" s="609">
        <v>0</v>
      </c>
      <c r="NV155" s="609">
        <v>0</v>
      </c>
      <c r="NW155" s="609">
        <v>2.5940000000000003</v>
      </c>
      <c r="NX155" s="609">
        <v>2.7350000000000003</v>
      </c>
      <c r="NY155" s="609">
        <v>3.1210000000000004</v>
      </c>
      <c r="NZ155" s="609">
        <v>3.4850000000000003</v>
      </c>
      <c r="OA155" s="609">
        <v>3.6029999999999998</v>
      </c>
      <c r="OB155" s="609">
        <v>4.0709999999999997</v>
      </c>
      <c r="OC155" s="609">
        <v>4.4400000000000004</v>
      </c>
      <c r="OD155" s="609">
        <v>4.1270000000000007</v>
      </c>
      <c r="OE155" s="609">
        <v>4.76</v>
      </c>
      <c r="OF155" s="609">
        <v>1.1850000000000005</v>
      </c>
      <c r="OG155" s="609">
        <v>1.3279999999999994</v>
      </c>
      <c r="OH155" s="609">
        <v>1.1170000000000009</v>
      </c>
      <c r="OI155" s="609">
        <v>0.85099999999999909</v>
      </c>
      <c r="OJ155" s="609">
        <v>0.6720000000000006</v>
      </c>
      <c r="OK155" s="609">
        <v>0.6720000000000006</v>
      </c>
      <c r="OL155" s="609">
        <v>0.50900000000000034</v>
      </c>
      <c r="OM155" s="609">
        <v>0.2970000000000006</v>
      </c>
      <c r="ON155" s="609">
        <v>0.29299999999999926</v>
      </c>
      <c r="OO155" s="609">
        <v>1.1829999999999998</v>
      </c>
      <c r="OP155" s="609">
        <v>1.1620000000000008</v>
      </c>
      <c r="OQ155" s="609">
        <v>1.1539999999999999</v>
      </c>
      <c r="OR155" s="609">
        <v>-0.16500000000000092</v>
      </c>
      <c r="OS155" s="609">
        <v>0.30299999999999905</v>
      </c>
      <c r="OT155" s="609">
        <v>0.65700000000000003</v>
      </c>
      <c r="OU155" s="609">
        <v>0.8100000000000005</v>
      </c>
      <c r="OV155" s="609">
        <v>0.89700000000000024</v>
      </c>
      <c r="OW155" s="609">
        <v>1.0280000000000005</v>
      </c>
      <c r="OX155" s="609">
        <v>0.9090000000000007</v>
      </c>
      <c r="OY155" s="609">
        <v>0.85599999999999987</v>
      </c>
      <c r="OZ155" s="609">
        <v>0.37700000000000067</v>
      </c>
      <c r="PA155" s="609">
        <v>0.70800000000000018</v>
      </c>
      <c r="PB155" s="609">
        <v>0.54</v>
      </c>
      <c r="PC155" s="609">
        <v>-1.0999999999999233E-2</v>
      </c>
      <c r="PD155" s="609">
        <v>8.1999999999999851E-2</v>
      </c>
      <c r="PE155" s="609">
        <v>0.29000000000000004</v>
      </c>
      <c r="PF155" s="609">
        <v>8.9999999999999858E-2</v>
      </c>
      <c r="PG155" s="609">
        <v>9.4000000000000306E-2</v>
      </c>
      <c r="PH155" s="609">
        <v>-0.11899999999999977</v>
      </c>
      <c r="PI155" s="609">
        <v>-0.24000000000000021</v>
      </c>
      <c r="PJ155" s="609">
        <v>-0.23599999999999977</v>
      </c>
      <c r="PK155" s="609">
        <v>-0.2370000000000001</v>
      </c>
      <c r="PL155" s="609">
        <v>-0.24900000000000055</v>
      </c>
      <c r="PM155" s="609">
        <v>-0.25999999999999979</v>
      </c>
      <c r="PN155" s="609">
        <v>-0.15899999999999981</v>
      </c>
      <c r="PO155" s="609">
        <v>-0.17700000000000049</v>
      </c>
      <c r="PP155" s="609">
        <v>0.10700000000000021</v>
      </c>
      <c r="PQ155" s="609">
        <v>0.39900000000000002</v>
      </c>
      <c r="PR155" s="609">
        <v>0</v>
      </c>
      <c r="PS155" s="609">
        <v>0</v>
      </c>
      <c r="PT155" s="609">
        <v>0</v>
      </c>
      <c r="PU155" s="609">
        <v>0</v>
      </c>
      <c r="PV155" s="609">
        <v>0</v>
      </c>
      <c r="PW155" s="609">
        <v>2.5940000000000003</v>
      </c>
      <c r="PX155" s="609">
        <v>2.7350000000000003</v>
      </c>
      <c r="PY155" s="609">
        <v>3.1210000000000004</v>
      </c>
      <c r="PZ155" s="609">
        <v>3.4850000000000003</v>
      </c>
      <c r="QA155" s="609">
        <v>3.6029999999999998</v>
      </c>
      <c r="QB155" s="609">
        <v>4.0709999999999997</v>
      </c>
      <c r="QC155" s="609">
        <v>4.4400000000000004</v>
      </c>
      <c r="QD155" s="609">
        <v>4.1270000000000007</v>
      </c>
      <c r="QE155" s="609">
        <v>4.76</v>
      </c>
      <c r="QF155" s="609">
        <v>1.1850000000000005</v>
      </c>
      <c r="QG155" s="609">
        <v>1.3279999999999994</v>
      </c>
      <c r="QH155" s="609">
        <v>1.1170000000000009</v>
      </c>
      <c r="QI155" s="609">
        <v>0.85099999999999909</v>
      </c>
      <c r="QJ155" s="609">
        <v>0.6720000000000006</v>
      </c>
      <c r="QK155" s="609">
        <v>0.6720000000000006</v>
      </c>
      <c r="QL155" s="609">
        <v>0.50900000000000034</v>
      </c>
      <c r="QM155" s="609">
        <v>0.2970000000000006</v>
      </c>
      <c r="QN155" s="609">
        <v>0.29299999999999926</v>
      </c>
      <c r="QO155" s="609">
        <v>1.1829999999999998</v>
      </c>
      <c r="QP155" s="609">
        <v>1.1620000000000008</v>
      </c>
      <c r="QQ155" s="609">
        <v>1.1539999999999999</v>
      </c>
      <c r="QR155" s="609">
        <v>-0.16500000000000092</v>
      </c>
      <c r="QS155" s="609">
        <v>0.30299999999999905</v>
      </c>
      <c r="QT155" s="609">
        <v>0.65700000000000003</v>
      </c>
      <c r="QU155" s="609">
        <v>0.8100000000000005</v>
      </c>
      <c r="QV155" s="609">
        <v>0.89700000000000024</v>
      </c>
      <c r="QW155" s="609">
        <v>1.0280000000000005</v>
      </c>
      <c r="QX155" s="609">
        <v>0.9090000000000007</v>
      </c>
      <c r="QY155" s="609">
        <v>0.85599999999999987</v>
      </c>
      <c r="QZ155" s="609">
        <v>0.37700000000000067</v>
      </c>
      <c r="RA155" s="609">
        <v>0.70800000000000018</v>
      </c>
      <c r="RB155" s="609">
        <v>0.54</v>
      </c>
      <c r="RC155" s="609">
        <v>-1.0999999999999233E-2</v>
      </c>
      <c r="RD155" s="609">
        <v>8.1999999999999851E-2</v>
      </c>
      <c r="RE155" s="609">
        <v>0.29000000000000004</v>
      </c>
      <c r="RF155" s="609">
        <v>8.9999999999999858E-2</v>
      </c>
      <c r="RG155" s="609">
        <v>9.4000000000000306E-2</v>
      </c>
      <c r="RH155" s="609">
        <v>-0.11899999999999977</v>
      </c>
      <c r="RI155" s="609">
        <v>-0.24000000000000021</v>
      </c>
      <c r="RJ155" s="609">
        <v>-0.23599999999999977</v>
      </c>
      <c r="RK155" s="609">
        <v>-0.2370000000000001</v>
      </c>
      <c r="RL155" s="609">
        <v>-0.24900000000000055</v>
      </c>
      <c r="RM155" s="609">
        <v>-0.25999999999999979</v>
      </c>
      <c r="RN155" s="609">
        <v>-0.15899999999999981</v>
      </c>
      <c r="RO155" s="609">
        <v>-0.17700000000000049</v>
      </c>
      <c r="RP155" s="609">
        <v>0.10700000000000021</v>
      </c>
      <c r="RQ155" s="609">
        <v>0.39900000000000002</v>
      </c>
      <c r="RR155" s="609">
        <v>0</v>
      </c>
      <c r="RS155" s="609">
        <v>0</v>
      </c>
      <c r="RT155" s="609">
        <v>0</v>
      </c>
      <c r="RU155" s="609">
        <v>0</v>
      </c>
      <c r="RV155" s="609">
        <v>0</v>
      </c>
      <c r="RW155" s="609">
        <v>2.5940000000000003</v>
      </c>
      <c r="RX155" s="609">
        <v>2.7350000000000003</v>
      </c>
      <c r="RY155" s="609">
        <v>3.1210000000000004</v>
      </c>
      <c r="RZ155" s="609">
        <v>3.4850000000000003</v>
      </c>
      <c r="SA155" s="609">
        <v>3.6029999999999998</v>
      </c>
      <c r="SB155" s="609">
        <v>4.0709999999999997</v>
      </c>
      <c r="SC155" s="609">
        <v>4.4400000000000004</v>
      </c>
      <c r="SD155" s="609">
        <v>4.1270000000000007</v>
      </c>
      <c r="SE155" s="609">
        <v>4.76</v>
      </c>
      <c r="SF155" s="609">
        <v>1.1850000000000005</v>
      </c>
      <c r="SG155" s="609">
        <v>1.3279999999999994</v>
      </c>
      <c r="SH155" s="609">
        <v>1.1170000000000009</v>
      </c>
      <c r="SI155" s="609">
        <v>0.85099999999999909</v>
      </c>
      <c r="SJ155" s="275">
        <f t="shared" si="151"/>
        <v>0.85099999999999909</v>
      </c>
      <c r="SK155" s="262"/>
      <c r="SL155" s="250"/>
      <c r="SM155" s="250"/>
      <c r="SN155" s="250"/>
    </row>
    <row r="156" spans="1:508" outlineLevel="2" x14ac:dyDescent="0.25">
      <c r="A156" s="250"/>
      <c r="B156" s="259"/>
      <c r="C156" s="444">
        <f>INT($C$29)+2</f>
        <v>3</v>
      </c>
      <c r="D156" s="275"/>
      <c r="E156" s="324">
        <f t="shared" si="152"/>
        <v>15</v>
      </c>
      <c r="F156" s="330"/>
      <c r="G156" s="275"/>
      <c r="H156" s="534"/>
      <c r="I156" s="534" t="s">
        <v>576</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25">
      <c r="A157" s="250"/>
      <c r="B157" s="259"/>
      <c r="C157" s="444">
        <f>INT($C$29)+3</f>
        <v>4</v>
      </c>
      <c r="D157" s="275"/>
      <c r="E157" s="324">
        <f t="shared" si="152"/>
        <v>16</v>
      </c>
      <c r="F157" s="330"/>
      <c r="G157" s="275"/>
      <c r="H157" s="536"/>
      <c r="I157" s="536" t="s">
        <v>577</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25">
      <c r="A158" s="250"/>
      <c r="B158" s="259"/>
      <c r="C158" s="444">
        <f>INT($C$29)+3</f>
        <v>4</v>
      </c>
      <c r="D158" s="275"/>
      <c r="E158" s="324">
        <f t="shared" si="152"/>
        <v>17</v>
      </c>
      <c r="F158" s="330"/>
      <c r="G158" s="275"/>
      <c r="H158" s="536"/>
      <c r="I158" s="536" t="s">
        <v>578</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25">
      <c r="A159" s="250"/>
      <c r="B159" s="259"/>
      <c r="C159" s="444">
        <f>INT($C$29)+3</f>
        <v>4</v>
      </c>
      <c r="D159" s="275"/>
      <c r="E159" s="324">
        <f t="shared" si="152"/>
        <v>18</v>
      </c>
      <c r="F159" s="330"/>
      <c r="G159" s="275"/>
      <c r="H159" s="540"/>
      <c r="I159" s="540" t="s">
        <v>709</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25">
      <c r="A160" s="250"/>
      <c r="B160" s="259"/>
      <c r="C160" s="444">
        <f>INT($C$29)+2</f>
        <v>3</v>
      </c>
      <c r="D160" s="275"/>
      <c r="E160" s="324">
        <f t="shared" si="152"/>
        <v>19</v>
      </c>
      <c r="F160" s="330"/>
      <c r="G160" s="275"/>
      <c r="H160" s="542"/>
      <c r="I160" s="542" t="s">
        <v>710</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25">
      <c r="A161" s="250"/>
      <c r="B161" s="259"/>
      <c r="C161" s="444">
        <f>INT($C$29)+2</f>
        <v>3</v>
      </c>
      <c r="D161" s="275"/>
      <c r="E161" s="324">
        <f t="shared" si="152"/>
        <v>20</v>
      </c>
      <c r="F161" s="330"/>
      <c r="G161" s="275"/>
      <c r="H161" s="461"/>
      <c r="I161" s="461" t="s">
        <v>711</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25">
      <c r="A162" s="250"/>
      <c r="B162" s="259"/>
      <c r="C162" s="444">
        <f t="shared" ref="C162:C210" si="156">INT($C$29)+3</f>
        <v>4</v>
      </c>
      <c r="D162" s="275"/>
      <c r="E162" s="324">
        <f t="shared" si="152"/>
        <v>21</v>
      </c>
      <c r="F162" s="330"/>
      <c r="G162" s="275"/>
      <c r="H162" s="494"/>
      <c r="I162" s="494" t="s">
        <v>712</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25">
      <c r="A163" s="250"/>
      <c r="B163" s="259"/>
      <c r="C163" s="444">
        <f>INT($C$29)+2</f>
        <v>3</v>
      </c>
      <c r="D163" s="275"/>
      <c r="E163" s="324">
        <f t="shared" si="152"/>
        <v>22</v>
      </c>
      <c r="F163" s="330"/>
      <c r="G163" s="275"/>
      <c r="H163" s="495"/>
      <c r="I163" s="495" t="s">
        <v>713</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25">
      <c r="A164" s="250"/>
      <c r="B164" s="259"/>
      <c r="C164" s="444">
        <f>INT($C$29)+3</f>
        <v>4</v>
      </c>
      <c r="D164" s="275"/>
      <c r="E164" s="324">
        <f t="shared" si="152"/>
        <v>23</v>
      </c>
      <c r="F164" s="330"/>
      <c r="G164" s="275"/>
      <c r="H164" s="346"/>
      <c r="I164" s="346" t="s">
        <v>714</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25">
      <c r="A165" s="250"/>
      <c r="B165" s="259"/>
      <c r="C165" s="444">
        <f>INT($C$29)+2</f>
        <v>3</v>
      </c>
      <c r="D165" s="275"/>
      <c r="E165" s="324">
        <f t="shared" si="152"/>
        <v>24</v>
      </c>
      <c r="F165" s="330"/>
      <c r="G165" s="275"/>
      <c r="H165" s="542"/>
      <c r="I165" s="542" t="s">
        <v>715</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25">
      <c r="A166" s="250"/>
      <c r="B166" s="259"/>
      <c r="C166" s="444">
        <f>INT($C$29)+2</f>
        <v>3</v>
      </c>
      <c r="D166" s="275"/>
      <c r="E166" s="324">
        <f t="shared" si="152"/>
        <v>25</v>
      </c>
      <c r="F166" s="330"/>
      <c r="G166" s="275"/>
      <c r="H166" s="534" t="str">
        <f>Sheep!$H$249&amp;" Merino BBB"</f>
        <v>Win Merino BBB</v>
      </c>
      <c r="I166" s="534" t="s">
        <v>871</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57">SI166</f>
        <v>-4.3629424499568801</v>
      </c>
      <c r="SK166" s="262"/>
      <c r="SL166" s="250"/>
      <c r="SM166" s="250"/>
      <c r="SN166" s="250"/>
    </row>
    <row r="167" spans="1:508" outlineLevel="3" x14ac:dyDescent="0.25">
      <c r="A167" s="250"/>
      <c r="B167" s="259"/>
      <c r="C167" s="444">
        <f>INT($C$29)+3</f>
        <v>4</v>
      </c>
      <c r="D167" s="275"/>
      <c r="E167" s="324">
        <f t="shared" si="152"/>
        <v>26</v>
      </c>
      <c r="F167" s="330"/>
      <c r="G167" s="275"/>
      <c r="H167" s="536"/>
      <c r="I167" s="551" t="s">
        <v>872</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57"/>
        <v>-0.93359954897736053</v>
      </c>
      <c r="SK167" s="262"/>
      <c r="SL167" s="250"/>
      <c r="SM167" s="250"/>
      <c r="SN167" s="250"/>
    </row>
    <row r="168" spans="1:508" outlineLevel="3" x14ac:dyDescent="0.25">
      <c r="A168" s="250"/>
      <c r="B168" s="259"/>
      <c r="C168" s="444">
        <f>INT($C$29)+3</f>
        <v>4</v>
      </c>
      <c r="D168" s="275"/>
      <c r="E168" s="324">
        <f t="shared" si="152"/>
        <v>27</v>
      </c>
      <c r="F168" s="330"/>
      <c r="G168" s="275"/>
      <c r="H168" s="536"/>
      <c r="I168" s="548" t="s">
        <v>874</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57"/>
        <v>-0.10715509936008161</v>
      </c>
      <c r="SK168" s="262"/>
      <c r="SL168" s="250"/>
      <c r="SM168" s="250"/>
      <c r="SN168" s="250"/>
    </row>
    <row r="169" spans="1:508" outlineLevel="3" x14ac:dyDescent="0.25">
      <c r="A169" s="250"/>
      <c r="B169" s="259"/>
      <c r="C169" s="444">
        <f t="shared" ref="C169:C172" si="158">INT($C$29)+3</f>
        <v>4</v>
      </c>
      <c r="D169" s="275"/>
      <c r="E169" s="324">
        <f t="shared" si="152"/>
        <v>28</v>
      </c>
      <c r="F169" s="330"/>
      <c r="G169" s="275"/>
      <c r="H169" s="536"/>
      <c r="I169" s="551" t="s">
        <v>873</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59">SI169</f>
        <v>-0.91949581480545817</v>
      </c>
      <c r="SK169" s="262"/>
      <c r="SL169" s="250"/>
      <c r="SM169" s="250"/>
      <c r="SN169" s="250"/>
    </row>
    <row r="170" spans="1:508" outlineLevel="3" x14ac:dyDescent="0.25">
      <c r="A170" s="250"/>
      <c r="B170" s="259"/>
      <c r="C170" s="444">
        <f t="shared" si="158"/>
        <v>4</v>
      </c>
      <c r="D170" s="275"/>
      <c r="E170" s="324">
        <f t="shared" si="152"/>
        <v>29</v>
      </c>
      <c r="F170" s="330"/>
      <c r="G170" s="275"/>
      <c r="H170" s="536"/>
      <c r="I170" s="548" t="s">
        <v>875</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59"/>
        <v>-0.33785464211351268</v>
      </c>
      <c r="SK170" s="262"/>
      <c r="SL170" s="250"/>
      <c r="SM170" s="250"/>
      <c r="SN170" s="250"/>
    </row>
    <row r="171" spans="1:508" outlineLevel="3" x14ac:dyDescent="0.25">
      <c r="A171" s="250"/>
      <c r="B171" s="259"/>
      <c r="C171" s="444">
        <f t="shared" si="158"/>
        <v>4</v>
      </c>
      <c r="D171" s="275"/>
      <c r="E171" s="324">
        <f t="shared" si="152"/>
        <v>30</v>
      </c>
      <c r="F171" s="330"/>
      <c r="G171" s="275"/>
      <c r="H171" s="536"/>
      <c r="I171" s="548" t="s">
        <v>878</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59"/>
        <v>4.064503768830896E-2</v>
      </c>
      <c r="SK171" s="262"/>
      <c r="SL171" s="250"/>
      <c r="SM171" s="250"/>
      <c r="SN171" s="250"/>
    </row>
    <row r="172" spans="1:508" outlineLevel="3" x14ac:dyDescent="0.25">
      <c r="A172" s="250"/>
      <c r="B172" s="259"/>
      <c r="C172" s="444">
        <f t="shared" si="158"/>
        <v>4</v>
      </c>
      <c r="D172" s="275"/>
      <c r="E172" s="324">
        <f t="shared" si="152"/>
        <v>31</v>
      </c>
      <c r="F172" s="330"/>
      <c r="G172" s="275"/>
      <c r="H172" s="536"/>
      <c r="I172" s="551" t="s">
        <v>879</v>
      </c>
      <c r="J172" s="537"/>
      <c r="K172" s="795">
        <f>K169</f>
        <v>0</v>
      </c>
      <c r="L172" s="795">
        <f t="shared" ref="L172:BW172" si="160">L169</f>
        <v>0</v>
      </c>
      <c r="M172" s="795">
        <f t="shared" si="160"/>
        <v>0</v>
      </c>
      <c r="N172" s="795">
        <f t="shared" si="160"/>
        <v>0</v>
      </c>
      <c r="O172" s="795">
        <f t="shared" si="160"/>
        <v>0</v>
      </c>
      <c r="P172" s="795">
        <f t="shared" si="160"/>
        <v>0</v>
      </c>
      <c r="Q172" s="795">
        <f t="shared" si="160"/>
        <v>0</v>
      </c>
      <c r="R172" s="795">
        <f t="shared" si="160"/>
        <v>0</v>
      </c>
      <c r="S172" s="795">
        <f t="shared" si="160"/>
        <v>0</v>
      </c>
      <c r="T172" s="795">
        <f t="shared" si="160"/>
        <v>0</v>
      </c>
      <c r="U172" s="795">
        <f t="shared" si="160"/>
        <v>0</v>
      </c>
      <c r="V172" s="795">
        <f t="shared" si="160"/>
        <v>0</v>
      </c>
      <c r="W172" s="795">
        <f t="shared" si="160"/>
        <v>0</v>
      </c>
      <c r="X172" s="795">
        <f t="shared" si="160"/>
        <v>0</v>
      </c>
      <c r="Y172" s="795">
        <f t="shared" si="160"/>
        <v>0</v>
      </c>
      <c r="Z172" s="795">
        <f t="shared" si="160"/>
        <v>0</v>
      </c>
      <c r="AA172" s="795">
        <f t="shared" si="160"/>
        <v>0</v>
      </c>
      <c r="AB172" s="795">
        <f t="shared" si="160"/>
        <v>0</v>
      </c>
      <c r="AC172" s="795">
        <f t="shared" si="160"/>
        <v>0</v>
      </c>
      <c r="AD172" s="795">
        <f t="shared" si="160"/>
        <v>0</v>
      </c>
      <c r="AE172" s="795">
        <f t="shared" si="160"/>
        <v>0</v>
      </c>
      <c r="AF172" s="795">
        <f t="shared" si="160"/>
        <v>0</v>
      </c>
      <c r="AG172" s="795">
        <f t="shared" si="160"/>
        <v>0</v>
      </c>
      <c r="AH172" s="795">
        <f t="shared" si="160"/>
        <v>0</v>
      </c>
      <c r="AI172" s="795">
        <f t="shared" si="160"/>
        <v>0</v>
      </c>
      <c r="AJ172" s="795">
        <f t="shared" si="160"/>
        <v>0</v>
      </c>
      <c r="AK172" s="795">
        <f t="shared" si="160"/>
        <v>0</v>
      </c>
      <c r="AL172" s="795">
        <f t="shared" si="160"/>
        <v>0</v>
      </c>
      <c r="AM172" s="795">
        <f t="shared" si="160"/>
        <v>0</v>
      </c>
      <c r="AN172" s="795">
        <f t="shared" si="160"/>
        <v>0</v>
      </c>
      <c r="AO172" s="795">
        <f t="shared" si="160"/>
        <v>0</v>
      </c>
      <c r="AP172" s="795">
        <f t="shared" si="160"/>
        <v>0</v>
      </c>
      <c r="AQ172" s="795">
        <f t="shared" si="160"/>
        <v>0</v>
      </c>
      <c r="AR172" s="795">
        <f t="shared" si="160"/>
        <v>0</v>
      </c>
      <c r="AS172" s="795">
        <f t="shared" si="160"/>
        <v>0</v>
      </c>
      <c r="AT172" s="795">
        <f t="shared" si="160"/>
        <v>0</v>
      </c>
      <c r="AU172" s="795">
        <f t="shared" si="160"/>
        <v>0</v>
      </c>
      <c r="AV172" s="795">
        <f t="shared" si="160"/>
        <v>0</v>
      </c>
      <c r="AW172" s="795">
        <f t="shared" si="160"/>
        <v>0</v>
      </c>
      <c r="AX172" s="795">
        <f t="shared" si="160"/>
        <v>0</v>
      </c>
      <c r="AY172" s="795">
        <f t="shared" si="160"/>
        <v>0</v>
      </c>
      <c r="AZ172" s="795">
        <f t="shared" si="160"/>
        <v>0</v>
      </c>
      <c r="BA172" s="795">
        <f t="shared" si="160"/>
        <v>0</v>
      </c>
      <c r="BB172" s="795">
        <f t="shared" si="160"/>
        <v>0</v>
      </c>
      <c r="BC172" s="795">
        <f t="shared" si="160"/>
        <v>0</v>
      </c>
      <c r="BD172" s="795">
        <f t="shared" si="160"/>
        <v>0</v>
      </c>
      <c r="BE172" s="795">
        <f t="shared" si="160"/>
        <v>0</v>
      </c>
      <c r="BF172" s="795">
        <f t="shared" si="160"/>
        <v>0</v>
      </c>
      <c r="BG172" s="795">
        <f t="shared" si="160"/>
        <v>0</v>
      </c>
      <c r="BH172" s="795">
        <f t="shared" si="160"/>
        <v>0</v>
      </c>
      <c r="BI172" s="795">
        <f t="shared" si="160"/>
        <v>0</v>
      </c>
      <c r="BJ172" s="795">
        <f t="shared" si="160"/>
        <v>0</v>
      </c>
      <c r="BK172" s="795">
        <f t="shared" si="160"/>
        <v>0</v>
      </c>
      <c r="BL172" s="795">
        <f t="shared" si="160"/>
        <v>0</v>
      </c>
      <c r="BM172" s="795">
        <f t="shared" si="160"/>
        <v>0</v>
      </c>
      <c r="BN172" s="795">
        <f t="shared" si="160"/>
        <v>-1.4256027151002826E-3</v>
      </c>
      <c r="BO172" s="795">
        <f t="shared" si="160"/>
        <v>-1.4256027151002826E-3</v>
      </c>
      <c r="BP172" s="795">
        <f t="shared" si="160"/>
        <v>-1.4256027151002826E-3</v>
      </c>
      <c r="BQ172" s="795">
        <f t="shared" si="160"/>
        <v>-1.4256027151002826E-3</v>
      </c>
      <c r="BR172" s="795">
        <f t="shared" si="160"/>
        <v>-1.4256027151002826E-3</v>
      </c>
      <c r="BS172" s="795">
        <f t="shared" si="160"/>
        <v>-1.4256027151002826E-3</v>
      </c>
      <c r="BT172" s="795">
        <f t="shared" si="160"/>
        <v>-1.4256027151002826E-3</v>
      </c>
      <c r="BU172" s="795">
        <f t="shared" si="160"/>
        <v>-9.9622826622143279E-3</v>
      </c>
      <c r="BV172" s="795">
        <f t="shared" si="160"/>
        <v>-9.9622826622143279E-3</v>
      </c>
      <c r="BW172" s="795">
        <f t="shared" si="160"/>
        <v>-9.9622826622143279E-3</v>
      </c>
      <c r="BX172" s="795">
        <f t="shared" ref="BX172:EI172" si="161">BX169</f>
        <v>-9.9622826622143279E-3</v>
      </c>
      <c r="BY172" s="795">
        <f t="shared" si="161"/>
        <v>0</v>
      </c>
      <c r="BZ172" s="795">
        <f t="shared" si="161"/>
        <v>0</v>
      </c>
      <c r="CA172" s="795">
        <f t="shared" si="161"/>
        <v>0</v>
      </c>
      <c r="CB172" s="795">
        <f t="shared" si="161"/>
        <v>0</v>
      </c>
      <c r="CC172" s="795">
        <f t="shared" si="161"/>
        <v>0</v>
      </c>
      <c r="CD172" s="795">
        <f t="shared" si="161"/>
        <v>0</v>
      </c>
      <c r="CE172" s="795">
        <f t="shared" si="161"/>
        <v>0</v>
      </c>
      <c r="CF172" s="795">
        <f t="shared" si="161"/>
        <v>0</v>
      </c>
      <c r="CG172" s="795">
        <f t="shared" si="161"/>
        <v>0</v>
      </c>
      <c r="CH172" s="795">
        <f t="shared" si="161"/>
        <v>-6.1097904578781836E-3</v>
      </c>
      <c r="CI172" s="795">
        <f t="shared" si="161"/>
        <v>-6.0860525519945696E-3</v>
      </c>
      <c r="CJ172" s="795">
        <f t="shared" si="161"/>
        <v>-6.0860525519945696E-3</v>
      </c>
      <c r="CK172" s="795">
        <f t="shared" si="161"/>
        <v>-6.0860525519945696E-3</v>
      </c>
      <c r="CL172" s="795">
        <f t="shared" si="161"/>
        <v>-6.0860525519945696E-3</v>
      </c>
      <c r="CM172" s="795">
        <f t="shared" si="161"/>
        <v>-6.0860525519945696E-3</v>
      </c>
      <c r="CN172" s="795">
        <f t="shared" si="161"/>
        <v>-6.0860525519945696E-3</v>
      </c>
      <c r="CO172" s="795">
        <f t="shared" si="161"/>
        <v>-6.0860525519945696E-3</v>
      </c>
      <c r="CP172" s="795">
        <f t="shared" si="161"/>
        <v>0</v>
      </c>
      <c r="CQ172" s="795">
        <f t="shared" si="161"/>
        <v>0</v>
      </c>
      <c r="CR172" s="795">
        <f t="shared" si="161"/>
        <v>0</v>
      </c>
      <c r="CS172" s="795">
        <f t="shared" si="161"/>
        <v>0</v>
      </c>
      <c r="CT172" s="795">
        <f t="shared" si="161"/>
        <v>0</v>
      </c>
      <c r="CU172" s="795">
        <f t="shared" si="161"/>
        <v>0</v>
      </c>
      <c r="CV172" s="795">
        <f t="shared" si="161"/>
        <v>0</v>
      </c>
      <c r="CW172" s="795">
        <f t="shared" si="161"/>
        <v>0</v>
      </c>
      <c r="CX172" s="795">
        <f t="shared" si="161"/>
        <v>0</v>
      </c>
      <c r="CY172" s="795">
        <f t="shared" si="161"/>
        <v>0</v>
      </c>
      <c r="CZ172" s="795">
        <f t="shared" si="161"/>
        <v>0</v>
      </c>
      <c r="DA172" s="795">
        <f t="shared" si="161"/>
        <v>0</v>
      </c>
      <c r="DB172" s="795">
        <f t="shared" si="161"/>
        <v>-2.6173618428790846E-3</v>
      </c>
      <c r="DC172" s="795">
        <f t="shared" si="161"/>
        <v>-2.6173618428790846E-3</v>
      </c>
      <c r="DD172" s="795">
        <f t="shared" si="161"/>
        <v>-2.6173618428790846E-3</v>
      </c>
      <c r="DE172" s="795">
        <f t="shared" si="161"/>
        <v>-2.6173618428790846E-3</v>
      </c>
      <c r="DF172" s="795">
        <f t="shared" si="161"/>
        <v>0</v>
      </c>
      <c r="DG172" s="795">
        <f t="shared" si="161"/>
        <v>-2.3519104818898739E-3</v>
      </c>
      <c r="DH172" s="795">
        <f t="shared" si="161"/>
        <v>-2.3519104818898739E-3</v>
      </c>
      <c r="DI172" s="795">
        <f t="shared" si="161"/>
        <v>-2.3519104818898739E-3</v>
      </c>
      <c r="DJ172" s="795">
        <f t="shared" si="161"/>
        <v>-2.3519104818898739E-3</v>
      </c>
      <c r="DK172" s="795">
        <f t="shared" si="161"/>
        <v>-2.3519104818898739E-3</v>
      </c>
      <c r="DL172" s="795">
        <f t="shared" si="161"/>
        <v>-2.3519104818898739E-3</v>
      </c>
      <c r="DM172" s="795">
        <f t="shared" si="161"/>
        <v>-2.3519104818898739E-3</v>
      </c>
      <c r="DN172" s="795">
        <f t="shared" si="161"/>
        <v>-8.490889347337216E-3</v>
      </c>
      <c r="DO172" s="795">
        <f t="shared" si="161"/>
        <v>-8.490889347337216E-3</v>
      </c>
      <c r="DP172" s="795">
        <f t="shared" si="161"/>
        <v>-8.490889347337216E-3</v>
      </c>
      <c r="DQ172" s="795">
        <f t="shared" si="161"/>
        <v>-8.490889347337216E-3</v>
      </c>
      <c r="DR172" s="795">
        <f t="shared" si="161"/>
        <v>-8.490889347337216E-3</v>
      </c>
      <c r="DS172" s="795">
        <f t="shared" si="161"/>
        <v>-8.490889347337216E-3</v>
      </c>
      <c r="DT172" s="795">
        <f t="shared" si="161"/>
        <v>-8.490889347337216E-3</v>
      </c>
      <c r="DU172" s="795">
        <f t="shared" si="161"/>
        <v>-9.9622826622125515E-3</v>
      </c>
      <c r="DV172" s="795">
        <f t="shared" si="161"/>
        <v>-9.9622826622125515E-3</v>
      </c>
      <c r="DW172" s="795">
        <f t="shared" si="161"/>
        <v>-9.9622826622125515E-3</v>
      </c>
      <c r="DX172" s="795">
        <f t="shared" si="161"/>
        <v>-9.9622826622125515E-3</v>
      </c>
      <c r="DY172" s="795">
        <f t="shared" si="161"/>
        <v>-0.19608134400669108</v>
      </c>
      <c r="DZ172" s="795">
        <f t="shared" si="161"/>
        <v>-0.19608134400669108</v>
      </c>
      <c r="EA172" s="795">
        <f t="shared" si="161"/>
        <v>-1.6642476838517988</v>
      </c>
      <c r="EB172" s="795">
        <f t="shared" si="161"/>
        <v>-1.6642476838517988</v>
      </c>
      <c r="EC172" s="795">
        <f t="shared" si="161"/>
        <v>-1.6642476838517988</v>
      </c>
      <c r="ED172" s="795">
        <f t="shared" si="161"/>
        <v>-4.060991753841324</v>
      </c>
      <c r="EE172" s="795">
        <f t="shared" si="161"/>
        <v>-4.060991753841324</v>
      </c>
      <c r="EF172" s="795">
        <f t="shared" si="161"/>
        <v>-4.060991753841324</v>
      </c>
      <c r="EG172" s="795">
        <f t="shared" si="161"/>
        <v>-4.060991753841324</v>
      </c>
      <c r="EH172" s="795">
        <f t="shared" si="161"/>
        <v>-3.6155161877605897</v>
      </c>
      <c r="EI172" s="795">
        <f t="shared" si="161"/>
        <v>-3.5933461672033316</v>
      </c>
      <c r="EJ172" s="795">
        <f t="shared" ref="EJ172:GU172" si="162">EJ169</f>
        <v>-3.5933461672033316</v>
      </c>
      <c r="EK172" s="795">
        <f t="shared" si="162"/>
        <v>-3.5933461672033316</v>
      </c>
      <c r="EL172" s="795">
        <f t="shared" si="162"/>
        <v>-3.5933461672033316</v>
      </c>
      <c r="EM172" s="795">
        <f t="shared" si="162"/>
        <v>-3.5933461672033316</v>
      </c>
      <c r="EN172" s="795">
        <f t="shared" si="162"/>
        <v>-3.5933461672033316</v>
      </c>
      <c r="EO172" s="795">
        <f t="shared" si="162"/>
        <v>-3.5933461672033316</v>
      </c>
      <c r="EP172" s="795">
        <f t="shared" si="162"/>
        <v>-2.2958880994381534</v>
      </c>
      <c r="EQ172" s="795">
        <f t="shared" si="162"/>
        <v>-2.2958880994381534</v>
      </c>
      <c r="ER172" s="795">
        <f t="shared" si="162"/>
        <v>-2.2958880994381534</v>
      </c>
      <c r="ES172" s="795">
        <f t="shared" si="162"/>
        <v>-2.2958880994381534</v>
      </c>
      <c r="ET172" s="795">
        <f t="shared" si="162"/>
        <v>-2.2958880994381534</v>
      </c>
      <c r="EU172" s="795">
        <f t="shared" si="162"/>
        <v>-2.2958880994381534</v>
      </c>
      <c r="EV172" s="795">
        <f t="shared" si="162"/>
        <v>-2.2958880994381534</v>
      </c>
      <c r="EW172" s="795">
        <f t="shared" si="162"/>
        <v>-0.22476154211469002</v>
      </c>
      <c r="EX172" s="795">
        <f t="shared" si="162"/>
        <v>-0.22476154211469002</v>
      </c>
      <c r="EY172" s="795">
        <f t="shared" si="162"/>
        <v>-0.22476154211469002</v>
      </c>
      <c r="EZ172" s="795">
        <f t="shared" si="162"/>
        <v>-0.22476154211469002</v>
      </c>
      <c r="FA172" s="795">
        <f t="shared" si="162"/>
        <v>-0.22476154211469002</v>
      </c>
      <c r="FB172" s="795">
        <f t="shared" si="162"/>
        <v>-0.3141869913290245</v>
      </c>
      <c r="FC172" s="795">
        <f t="shared" si="162"/>
        <v>-0.3141869913290245</v>
      </c>
      <c r="FD172" s="795">
        <f t="shared" si="162"/>
        <v>-0.3141869913290245</v>
      </c>
      <c r="FE172" s="795">
        <f t="shared" si="162"/>
        <v>-0.3141869913290245</v>
      </c>
      <c r="FF172" s="795">
        <f t="shared" si="162"/>
        <v>-0.16322425633876136</v>
      </c>
      <c r="FG172" s="795">
        <f t="shared" si="162"/>
        <v>-0.14634741870309576</v>
      </c>
      <c r="FH172" s="795">
        <f t="shared" si="162"/>
        <v>-0.14634741870309576</v>
      </c>
      <c r="FI172" s="795">
        <f t="shared" si="162"/>
        <v>-0.14634741870309576</v>
      </c>
      <c r="FJ172" s="795">
        <f t="shared" si="162"/>
        <v>-0.14634741870309576</v>
      </c>
      <c r="FK172" s="795">
        <f t="shared" si="162"/>
        <v>-0.14634741870309576</v>
      </c>
      <c r="FL172" s="795">
        <f t="shared" si="162"/>
        <v>-0.14634741870309576</v>
      </c>
      <c r="FM172" s="795">
        <f t="shared" si="162"/>
        <v>-0.14634741870309576</v>
      </c>
      <c r="FN172" s="795">
        <f t="shared" si="162"/>
        <v>-1.6981778694674432E-2</v>
      </c>
      <c r="FO172" s="795">
        <f t="shared" si="162"/>
        <v>-1.6981778694674432E-2</v>
      </c>
      <c r="FP172" s="795">
        <f t="shared" si="162"/>
        <v>-1.6981778694674432E-2</v>
      </c>
      <c r="FQ172" s="795">
        <f t="shared" si="162"/>
        <v>-1.6981778694674432E-2</v>
      </c>
      <c r="FR172" s="795">
        <f t="shared" si="162"/>
        <v>-1.6981778694674432E-2</v>
      </c>
      <c r="FS172" s="795">
        <f t="shared" si="162"/>
        <v>-1.6981778694674432E-2</v>
      </c>
      <c r="FT172" s="795">
        <f t="shared" si="162"/>
        <v>-1.6981778694674432E-2</v>
      </c>
      <c r="FU172" s="795">
        <f t="shared" si="162"/>
        <v>-1.9924565324425991E-2</v>
      </c>
      <c r="FV172" s="795">
        <f t="shared" si="162"/>
        <v>-1.9924565324425991E-2</v>
      </c>
      <c r="FW172" s="795">
        <f t="shared" si="162"/>
        <v>-1.9924565324425991E-2</v>
      </c>
      <c r="FX172" s="795">
        <f t="shared" si="162"/>
        <v>-1.9924565324425991E-2</v>
      </c>
      <c r="FY172" s="795">
        <f t="shared" si="162"/>
        <v>-8.0739376943927965E-2</v>
      </c>
      <c r="FZ172" s="795">
        <f t="shared" si="162"/>
        <v>-8.0739376943927965E-2</v>
      </c>
      <c r="GA172" s="795">
        <f t="shared" si="162"/>
        <v>-1.3294286231952288</v>
      </c>
      <c r="GB172" s="795">
        <f t="shared" si="162"/>
        <v>-1.3294286231952288</v>
      </c>
      <c r="GC172" s="795">
        <f t="shared" si="162"/>
        <v>-1.3294286231952288</v>
      </c>
      <c r="GD172" s="795">
        <f t="shared" si="162"/>
        <v>-3.5305972803504311</v>
      </c>
      <c r="GE172" s="795">
        <f t="shared" si="162"/>
        <v>-3.5305972803504311</v>
      </c>
      <c r="GF172" s="795">
        <f t="shared" si="162"/>
        <v>-3.5305972803504311</v>
      </c>
      <c r="GG172" s="795">
        <f t="shared" si="162"/>
        <v>-3.5305972803504311</v>
      </c>
      <c r="GH172" s="795">
        <f t="shared" si="162"/>
        <v>-3.3285457457602856</v>
      </c>
      <c r="GI172" s="795">
        <f t="shared" si="162"/>
        <v>-3.3810270580641948</v>
      </c>
      <c r="GJ172" s="795">
        <f t="shared" si="162"/>
        <v>-3.3810270580641948</v>
      </c>
      <c r="GK172" s="795">
        <f t="shared" si="162"/>
        <v>-3.3810270580641948</v>
      </c>
      <c r="GL172" s="795">
        <f t="shared" si="162"/>
        <v>-3.3810270580641948</v>
      </c>
      <c r="GM172" s="795">
        <f t="shared" si="162"/>
        <v>-3.3810270580641948</v>
      </c>
      <c r="GN172" s="795">
        <f t="shared" si="162"/>
        <v>-3.3810270580641948</v>
      </c>
      <c r="GO172" s="795">
        <f t="shared" si="162"/>
        <v>-3.3810270580641948</v>
      </c>
      <c r="GP172" s="795">
        <f t="shared" si="162"/>
        <v>-2.9269323206151512</v>
      </c>
      <c r="GQ172" s="795">
        <f t="shared" si="162"/>
        <v>-2.9269323206151512</v>
      </c>
      <c r="GR172" s="795">
        <f t="shared" si="162"/>
        <v>-2.9269323206151512</v>
      </c>
      <c r="GS172" s="795">
        <f t="shared" si="162"/>
        <v>-2.9269323206151512</v>
      </c>
      <c r="GT172" s="795">
        <f t="shared" si="162"/>
        <v>-2.9269323206151512</v>
      </c>
      <c r="GU172" s="795">
        <f t="shared" si="162"/>
        <v>-2.9269323206151512</v>
      </c>
      <c r="GV172" s="795">
        <f t="shared" ref="GV172:JG172" si="163">GV169</f>
        <v>-2.9269323206151512</v>
      </c>
      <c r="GW172" s="795">
        <f t="shared" si="163"/>
        <v>-0.42303683408490933</v>
      </c>
      <c r="GX172" s="795">
        <f t="shared" si="163"/>
        <v>-0.42303683408490933</v>
      </c>
      <c r="GY172" s="795">
        <f t="shared" si="163"/>
        <v>-0.42303683408490933</v>
      </c>
      <c r="GZ172" s="795">
        <f t="shared" si="163"/>
        <v>-0.42303683408490933</v>
      </c>
      <c r="HA172" s="795">
        <f t="shared" si="163"/>
        <v>-0.42303683408490933</v>
      </c>
      <c r="HB172" s="795">
        <f t="shared" si="163"/>
        <v>-0.25284057446332575</v>
      </c>
      <c r="HC172" s="795">
        <f t="shared" si="163"/>
        <v>-0.25284057446332575</v>
      </c>
      <c r="HD172" s="795">
        <f t="shared" si="163"/>
        <v>-0.25284057446332575</v>
      </c>
      <c r="HE172" s="795">
        <f t="shared" si="163"/>
        <v>-0.25284057446332575</v>
      </c>
      <c r="HF172" s="795">
        <f t="shared" si="163"/>
        <v>-0.23498555405252386</v>
      </c>
      <c r="HG172" s="795">
        <f t="shared" si="163"/>
        <v>-0.21413403401555176</v>
      </c>
      <c r="HH172" s="795">
        <f t="shared" si="163"/>
        <v>-0.21413403401555176</v>
      </c>
      <c r="HI172" s="795">
        <f t="shared" si="163"/>
        <v>-0.21413403401555176</v>
      </c>
      <c r="HJ172" s="795">
        <f t="shared" si="163"/>
        <v>-0.21413403401555176</v>
      </c>
      <c r="HK172" s="795">
        <f t="shared" si="163"/>
        <v>-0.21413403401555176</v>
      </c>
      <c r="HL172" s="795">
        <f t="shared" si="163"/>
        <v>-0.21413403401555176</v>
      </c>
      <c r="HM172" s="795">
        <f t="shared" si="163"/>
        <v>-0.21413403401555176</v>
      </c>
      <c r="HN172" s="795">
        <f t="shared" si="163"/>
        <v>1.6981778694679761E-2</v>
      </c>
      <c r="HO172" s="795">
        <f t="shared" si="163"/>
        <v>1.6981778694679761E-2</v>
      </c>
      <c r="HP172" s="795">
        <f t="shared" si="163"/>
        <v>1.6981778694679761E-2</v>
      </c>
      <c r="HQ172" s="795">
        <f t="shared" si="163"/>
        <v>1.6981778694679761E-2</v>
      </c>
      <c r="HR172" s="795">
        <f t="shared" si="163"/>
        <v>1.6981778694679761E-2</v>
      </c>
      <c r="HS172" s="795">
        <f t="shared" si="163"/>
        <v>1.6981778694679761E-2</v>
      </c>
      <c r="HT172" s="795">
        <f t="shared" si="163"/>
        <v>1.6981778694679761E-2</v>
      </c>
      <c r="HU172" s="795">
        <f t="shared" si="163"/>
        <v>1.9924565324430432E-2</v>
      </c>
      <c r="HV172" s="795">
        <f t="shared" si="163"/>
        <v>1.9924565324430432E-2</v>
      </c>
      <c r="HW172" s="795">
        <f t="shared" si="163"/>
        <v>1.9924565324430432E-2</v>
      </c>
      <c r="HX172" s="795">
        <f t="shared" si="163"/>
        <v>1.9924565324430432E-2</v>
      </c>
      <c r="HY172" s="795">
        <f t="shared" si="163"/>
        <v>4.6136786825104359E-2</v>
      </c>
      <c r="HZ172" s="795">
        <f t="shared" si="163"/>
        <v>4.6136786825104359E-2</v>
      </c>
      <c r="IA172" s="795">
        <f t="shared" si="163"/>
        <v>-1.4476000563681346</v>
      </c>
      <c r="IB172" s="795">
        <f t="shared" si="163"/>
        <v>-1.4476000563681346</v>
      </c>
      <c r="IC172" s="795">
        <f t="shared" si="163"/>
        <v>-1.4476000563681346</v>
      </c>
      <c r="ID172" s="795">
        <f t="shared" si="163"/>
        <v>-3.7459559157719289</v>
      </c>
      <c r="IE172" s="795">
        <f t="shared" si="163"/>
        <v>-3.7459559157719289</v>
      </c>
      <c r="IF172" s="795">
        <f t="shared" si="163"/>
        <v>-3.7459559157719289</v>
      </c>
      <c r="IG172" s="795">
        <f t="shared" si="163"/>
        <v>-3.7459559157719289</v>
      </c>
      <c r="IH172" s="795">
        <f t="shared" si="163"/>
        <v>-2.8286867876332407</v>
      </c>
      <c r="II172" s="795">
        <f t="shared" si="163"/>
        <v>-2.8909103425312885</v>
      </c>
      <c r="IJ172" s="795">
        <f t="shared" si="163"/>
        <v>-2.8909103425312885</v>
      </c>
      <c r="IK172" s="795">
        <f t="shared" si="163"/>
        <v>-2.8909103425312885</v>
      </c>
      <c r="IL172" s="795">
        <f t="shared" si="163"/>
        <v>-2.8909103425312885</v>
      </c>
      <c r="IM172" s="795">
        <f t="shared" si="163"/>
        <v>-2.8909103425312885</v>
      </c>
      <c r="IN172" s="795">
        <f t="shared" si="163"/>
        <v>-2.8909103425312885</v>
      </c>
      <c r="IO172" s="795">
        <f t="shared" si="163"/>
        <v>-2.8909103425312885</v>
      </c>
      <c r="IP172" s="795">
        <f t="shared" si="163"/>
        <v>-1.5614756292319818</v>
      </c>
      <c r="IQ172" s="795">
        <f t="shared" si="163"/>
        <v>-1.5614756292319818</v>
      </c>
      <c r="IR172" s="795">
        <f t="shared" si="163"/>
        <v>-1.5614756292319818</v>
      </c>
      <c r="IS172" s="795">
        <f t="shared" si="163"/>
        <v>-1.5614756292319818</v>
      </c>
      <c r="IT172" s="795">
        <f t="shared" si="163"/>
        <v>-1.5614756292319818</v>
      </c>
      <c r="IU172" s="795">
        <f t="shared" si="163"/>
        <v>-1.5614756292319818</v>
      </c>
      <c r="IV172" s="795">
        <f t="shared" si="163"/>
        <v>-1.5614756292319818</v>
      </c>
      <c r="IW172" s="795">
        <f t="shared" si="163"/>
        <v>-2.4192222947799991E-2</v>
      </c>
      <c r="IX172" s="795">
        <f t="shared" si="163"/>
        <v>-2.4192222947799991E-2</v>
      </c>
      <c r="IY172" s="795">
        <f t="shared" si="163"/>
        <v>-2.4192222947799991E-2</v>
      </c>
      <c r="IZ172" s="795">
        <f t="shared" si="163"/>
        <v>-2.4192222947799991E-2</v>
      </c>
      <c r="JA172" s="795">
        <f t="shared" si="163"/>
        <v>-2.4192222947799991E-2</v>
      </c>
      <c r="JB172" s="795">
        <f t="shared" si="163"/>
        <v>-5.5501822543018164E-3</v>
      </c>
      <c r="JC172" s="795">
        <f t="shared" si="163"/>
        <v>-5.5501822543018164E-3</v>
      </c>
      <c r="JD172" s="795">
        <f t="shared" si="163"/>
        <v>-5.5501822543018164E-3</v>
      </c>
      <c r="JE172" s="795">
        <f t="shared" si="163"/>
        <v>-5.5501822543018164E-3</v>
      </c>
      <c r="JF172" s="795">
        <f t="shared" si="163"/>
        <v>-2.007506568895856E-2</v>
      </c>
      <c r="JG172" s="795">
        <f t="shared" si="163"/>
        <v>-1.3383377125973261E-2</v>
      </c>
      <c r="JH172" s="795">
        <f t="shared" ref="JH172:LS172" si="164">JH169</f>
        <v>-1.3383377125973261E-2</v>
      </c>
      <c r="JI172" s="795">
        <f t="shared" si="164"/>
        <v>-1.3383377125973261E-2</v>
      </c>
      <c r="JJ172" s="795">
        <f t="shared" si="164"/>
        <v>-1.3383377125973261E-2</v>
      </c>
      <c r="JK172" s="795">
        <f t="shared" si="164"/>
        <v>-1.3383377125973261E-2</v>
      </c>
      <c r="JL172" s="795">
        <f t="shared" si="164"/>
        <v>-1.3383377125973261E-2</v>
      </c>
      <c r="JM172" s="795">
        <f t="shared" si="164"/>
        <v>-1.3383377125973261E-2</v>
      </c>
      <c r="JN172" s="795">
        <f t="shared" si="164"/>
        <v>8.4908893473389924E-3</v>
      </c>
      <c r="JO172" s="795">
        <f t="shared" si="164"/>
        <v>8.4908893473389924E-3</v>
      </c>
      <c r="JP172" s="795">
        <f t="shared" si="164"/>
        <v>8.4908893473389924E-3</v>
      </c>
      <c r="JQ172" s="795">
        <f t="shared" si="164"/>
        <v>8.4908893473389924E-3</v>
      </c>
      <c r="JR172" s="795">
        <f t="shared" si="164"/>
        <v>8.4908893473389924E-3</v>
      </c>
      <c r="JS172" s="795">
        <f t="shared" si="164"/>
        <v>8.4908893473389924E-3</v>
      </c>
      <c r="JT172" s="795">
        <f t="shared" si="164"/>
        <v>8.4908893473389924E-3</v>
      </c>
      <c r="JU172" s="795">
        <f t="shared" si="164"/>
        <v>0</v>
      </c>
      <c r="JV172" s="795">
        <f t="shared" si="164"/>
        <v>0</v>
      </c>
      <c r="JW172" s="795">
        <f t="shared" si="164"/>
        <v>0</v>
      </c>
      <c r="JX172" s="795">
        <f t="shared" si="164"/>
        <v>0</v>
      </c>
      <c r="JY172" s="795">
        <f t="shared" si="164"/>
        <v>-9.227357365020783E-2</v>
      </c>
      <c r="JZ172" s="795">
        <f t="shared" si="164"/>
        <v>-9.227357365020783E-2</v>
      </c>
      <c r="KA172" s="795">
        <f t="shared" si="164"/>
        <v>-1.5756191089721225</v>
      </c>
      <c r="KB172" s="795">
        <f t="shared" si="164"/>
        <v>-1.5756191089721225</v>
      </c>
      <c r="KC172" s="795">
        <f t="shared" si="164"/>
        <v>-1.5756191089721225</v>
      </c>
      <c r="KD172" s="795">
        <f t="shared" si="164"/>
        <v>-4.2677576925303926</v>
      </c>
      <c r="KE172" s="795">
        <f t="shared" si="164"/>
        <v>-4.2677576925303926</v>
      </c>
      <c r="KF172" s="795">
        <f t="shared" si="164"/>
        <v>-4.2677576925303926</v>
      </c>
      <c r="KG172" s="795">
        <f t="shared" si="164"/>
        <v>-4.2677576925303926</v>
      </c>
      <c r="KH172" s="795">
        <f t="shared" si="164"/>
        <v>-3.8304467283144081</v>
      </c>
      <c r="KI172" s="795">
        <f t="shared" si="164"/>
        <v>-3.9114452322710997</v>
      </c>
      <c r="KJ172" s="795">
        <f t="shared" si="164"/>
        <v>-3.9114452322710997</v>
      </c>
      <c r="KK172" s="795">
        <f t="shared" si="164"/>
        <v>-3.9114452322710997</v>
      </c>
      <c r="KL172" s="795">
        <f t="shared" si="164"/>
        <v>-3.9114452322710997</v>
      </c>
      <c r="KM172" s="795">
        <f t="shared" si="164"/>
        <v>-3.9114452322710997</v>
      </c>
      <c r="KN172" s="795">
        <f t="shared" si="164"/>
        <v>-3.9114452322710997</v>
      </c>
      <c r="KO172" s="795">
        <f t="shared" si="164"/>
        <v>-3.9114452322710997</v>
      </c>
      <c r="KP172" s="795">
        <f t="shared" si="164"/>
        <v>-1.8578139093513233</v>
      </c>
      <c r="KQ172" s="795">
        <f t="shared" si="164"/>
        <v>-1.8578139093513233</v>
      </c>
      <c r="KR172" s="795">
        <f t="shared" si="164"/>
        <v>-1.8578139093513233</v>
      </c>
      <c r="KS172" s="795">
        <f t="shared" si="164"/>
        <v>-1.8578139093513233</v>
      </c>
      <c r="KT172" s="795">
        <f t="shared" si="164"/>
        <v>-1.8578139093513233</v>
      </c>
      <c r="KU172" s="795">
        <f t="shared" si="164"/>
        <v>-1.8578139093513233</v>
      </c>
      <c r="KV172" s="795">
        <f t="shared" si="164"/>
        <v>-1.8578139093513233</v>
      </c>
      <c r="KW172" s="795">
        <f t="shared" si="164"/>
        <v>-8.3007352028559467E-2</v>
      </c>
      <c r="KX172" s="795">
        <f t="shared" si="164"/>
        <v>-8.3007352028559467E-2</v>
      </c>
      <c r="KY172" s="795">
        <f t="shared" si="164"/>
        <v>-8.3007352028559467E-2</v>
      </c>
      <c r="KZ172" s="795">
        <f t="shared" si="164"/>
        <v>-8.3007352028559467E-2</v>
      </c>
      <c r="LA172" s="795">
        <f t="shared" si="164"/>
        <v>-8.3007352028559467E-2</v>
      </c>
      <c r="LB172" s="795">
        <f t="shared" si="164"/>
        <v>-0.15149466528181765</v>
      </c>
      <c r="LC172" s="795">
        <f t="shared" si="164"/>
        <v>-0.15149466528181765</v>
      </c>
      <c r="LD172" s="795">
        <f t="shared" si="164"/>
        <v>-0.15149466528181765</v>
      </c>
      <c r="LE172" s="795">
        <f t="shared" si="164"/>
        <v>-0.15149466528181765</v>
      </c>
      <c r="LF172" s="795">
        <f t="shared" si="164"/>
        <v>-0.15310424084147378</v>
      </c>
      <c r="LG172" s="795">
        <f t="shared" si="164"/>
        <v>-0.15310424084147378</v>
      </c>
      <c r="LH172" s="795">
        <f t="shared" si="164"/>
        <v>-0.15310424084147378</v>
      </c>
      <c r="LI172" s="795">
        <f t="shared" si="164"/>
        <v>-0.15310424084147378</v>
      </c>
      <c r="LJ172" s="795">
        <f t="shared" si="164"/>
        <v>-0.15310424084147378</v>
      </c>
      <c r="LK172" s="795">
        <f t="shared" si="164"/>
        <v>-0.15310424084147378</v>
      </c>
      <c r="LL172" s="795">
        <f t="shared" si="164"/>
        <v>-0.15310424084147378</v>
      </c>
      <c r="LM172" s="795">
        <f t="shared" si="164"/>
        <v>-0.15310424084147378</v>
      </c>
      <c r="LN172" s="795">
        <f t="shared" si="164"/>
        <v>-0.1443451189047682</v>
      </c>
      <c r="LO172" s="795">
        <f t="shared" si="164"/>
        <v>-0.1443451189047682</v>
      </c>
      <c r="LP172" s="795">
        <f t="shared" si="164"/>
        <v>-0.1443451189047682</v>
      </c>
      <c r="LQ172" s="795">
        <f t="shared" si="164"/>
        <v>-0.1443451189047682</v>
      </c>
      <c r="LR172" s="795">
        <f t="shared" si="164"/>
        <v>-0.1443451189047682</v>
      </c>
      <c r="LS172" s="795">
        <f t="shared" si="164"/>
        <v>-0.1443451189047682</v>
      </c>
      <c r="LT172" s="795">
        <f t="shared" ref="LT172:OE172" si="165">LT169</f>
        <v>-0.1443451189047682</v>
      </c>
      <c r="LU172" s="795">
        <f t="shared" si="165"/>
        <v>-0.15939652259542747</v>
      </c>
      <c r="LV172" s="795">
        <f t="shared" si="165"/>
        <v>-0.15939652259542747</v>
      </c>
      <c r="LW172" s="795">
        <f t="shared" si="165"/>
        <v>-0.15939652259542747</v>
      </c>
      <c r="LX172" s="795">
        <f t="shared" si="165"/>
        <v>-0.15939652259542747</v>
      </c>
      <c r="LY172" s="795">
        <f t="shared" si="165"/>
        <v>2.30683934125544E-2</v>
      </c>
      <c r="LZ172" s="795">
        <f t="shared" si="165"/>
        <v>2.30683934125544E-2</v>
      </c>
      <c r="MA172" s="795">
        <f t="shared" si="165"/>
        <v>-1.8907429307665433</v>
      </c>
      <c r="MB172" s="795">
        <f t="shared" si="165"/>
        <v>-1.8907429307665433</v>
      </c>
      <c r="MC172" s="795">
        <f t="shared" si="165"/>
        <v>-1.8907429307665433</v>
      </c>
      <c r="MD172" s="795">
        <f t="shared" si="165"/>
        <v>-3.7867038267538415</v>
      </c>
      <c r="ME172" s="795">
        <f t="shared" si="165"/>
        <v>-3.7867038267538415</v>
      </c>
      <c r="MF172" s="795">
        <f t="shared" si="165"/>
        <v>-3.7867038267538415</v>
      </c>
      <c r="MG172" s="795">
        <f t="shared" si="165"/>
        <v>-3.7867038267538415</v>
      </c>
      <c r="MH172" s="795">
        <f t="shared" si="165"/>
        <v>-0.92552853431385707</v>
      </c>
      <c r="MI172" s="795">
        <f t="shared" si="165"/>
        <v>-0.91949581480545817</v>
      </c>
      <c r="MJ172" s="795">
        <f t="shared" si="165"/>
        <v>-0.91949581480545817</v>
      </c>
      <c r="MK172" s="795">
        <f t="shared" si="165"/>
        <v>-0.91949581480545817</v>
      </c>
      <c r="ML172" s="795">
        <f t="shared" si="165"/>
        <v>-0.91949581480545817</v>
      </c>
      <c r="MM172" s="795">
        <f t="shared" si="165"/>
        <v>-0.91949581480545817</v>
      </c>
      <c r="MN172" s="795">
        <f t="shared" si="165"/>
        <v>-0.91949581480545817</v>
      </c>
      <c r="MO172" s="795">
        <f t="shared" si="165"/>
        <v>-0.91949581480545817</v>
      </c>
      <c r="MP172" s="795">
        <f t="shared" si="165"/>
        <v>-8.2701226390421212E-2</v>
      </c>
      <c r="MQ172" s="795">
        <f t="shared" si="165"/>
        <v>-8.2701226390421212E-2</v>
      </c>
      <c r="MR172" s="795">
        <f t="shared" si="165"/>
        <v>-8.2701226390421212E-2</v>
      </c>
      <c r="MS172" s="795">
        <f t="shared" si="165"/>
        <v>-8.2701226390421212E-2</v>
      </c>
      <c r="MT172" s="795">
        <f t="shared" si="165"/>
        <v>-8.2701226390421212E-2</v>
      </c>
      <c r="MU172" s="795">
        <f t="shared" si="165"/>
        <v>-8.2701226390421212E-2</v>
      </c>
      <c r="MV172" s="795">
        <f t="shared" si="165"/>
        <v>-8.2701226390421212E-2</v>
      </c>
      <c r="MW172" s="795">
        <f t="shared" si="165"/>
        <v>-0.50081704815520034</v>
      </c>
      <c r="MX172" s="795">
        <f t="shared" si="165"/>
        <v>-0.50081704815520034</v>
      </c>
      <c r="MY172" s="795">
        <f t="shared" si="165"/>
        <v>-0.50081704815520034</v>
      </c>
      <c r="MZ172" s="795">
        <f t="shared" si="165"/>
        <v>-0.50081704815520034</v>
      </c>
      <c r="NA172" s="795">
        <f t="shared" si="165"/>
        <v>-0.50081704815520034</v>
      </c>
      <c r="NB172" s="795">
        <f t="shared" si="165"/>
        <v>-0.11655382734033282</v>
      </c>
      <c r="NC172" s="795">
        <f t="shared" si="165"/>
        <v>-0.11655382734033282</v>
      </c>
      <c r="ND172" s="795">
        <f t="shared" si="165"/>
        <v>-0.11655382734033282</v>
      </c>
      <c r="NE172" s="795">
        <f t="shared" si="165"/>
        <v>-0.11655382734033282</v>
      </c>
      <c r="NF172" s="795">
        <f t="shared" si="165"/>
        <v>-0.1680177051931393</v>
      </c>
      <c r="NG172" s="795">
        <f t="shared" si="165"/>
        <v>-0.1680177051931393</v>
      </c>
      <c r="NH172" s="795">
        <f t="shared" si="165"/>
        <v>-0.1680177051931393</v>
      </c>
      <c r="NI172" s="795">
        <f t="shared" si="165"/>
        <v>-0.1680177051931393</v>
      </c>
      <c r="NJ172" s="795">
        <f t="shared" si="165"/>
        <v>-0.1680177051931393</v>
      </c>
      <c r="NK172" s="795">
        <f t="shared" si="165"/>
        <v>-0.1680177051931393</v>
      </c>
      <c r="NL172" s="795">
        <f t="shared" si="165"/>
        <v>-0.1680177051931393</v>
      </c>
      <c r="NM172" s="795">
        <f t="shared" si="165"/>
        <v>-0.1680177051931393</v>
      </c>
      <c r="NN172" s="795">
        <f t="shared" si="165"/>
        <v>-0.1443451189047682</v>
      </c>
      <c r="NO172" s="795">
        <f t="shared" si="165"/>
        <v>-0.1443451189047682</v>
      </c>
      <c r="NP172" s="795">
        <f t="shared" si="165"/>
        <v>-0.1443451189047682</v>
      </c>
      <c r="NQ172" s="795">
        <f t="shared" si="165"/>
        <v>-0.1443451189047682</v>
      </c>
      <c r="NR172" s="795">
        <f t="shared" si="165"/>
        <v>-0.1443451189047682</v>
      </c>
      <c r="NS172" s="795">
        <f t="shared" si="165"/>
        <v>-0.1443451189047682</v>
      </c>
      <c r="NT172" s="795">
        <f t="shared" si="165"/>
        <v>-0.1443451189047682</v>
      </c>
      <c r="NU172" s="795">
        <f t="shared" si="165"/>
        <v>-0.15939652259542747</v>
      </c>
      <c r="NV172" s="795">
        <f t="shared" si="165"/>
        <v>-0.15939652259542747</v>
      </c>
      <c r="NW172" s="795">
        <f t="shared" si="165"/>
        <v>-0.15939652259542747</v>
      </c>
      <c r="NX172" s="795">
        <f t="shared" si="165"/>
        <v>-0.15939652259542747</v>
      </c>
      <c r="NY172" s="795">
        <f t="shared" si="165"/>
        <v>2.30683934125544E-2</v>
      </c>
      <c r="NZ172" s="795">
        <f t="shared" si="165"/>
        <v>2.30683934125544E-2</v>
      </c>
      <c r="OA172" s="795">
        <f t="shared" si="165"/>
        <v>-1.8907429307665433</v>
      </c>
      <c r="OB172" s="795">
        <f t="shared" si="165"/>
        <v>-1.8907429307665433</v>
      </c>
      <c r="OC172" s="795">
        <f t="shared" si="165"/>
        <v>-1.8907429307665433</v>
      </c>
      <c r="OD172" s="795">
        <f t="shared" si="165"/>
        <v>-3.7867038267538415</v>
      </c>
      <c r="OE172" s="795">
        <f t="shared" si="165"/>
        <v>-3.7867038267538415</v>
      </c>
      <c r="OF172" s="795">
        <f t="shared" ref="OF172:QQ172" si="166">OF169</f>
        <v>-3.7867038267538415</v>
      </c>
      <c r="OG172" s="795">
        <f t="shared" si="166"/>
        <v>-3.7867038267538415</v>
      </c>
      <c r="OH172" s="795">
        <f t="shared" si="166"/>
        <v>-0.92552853431385707</v>
      </c>
      <c r="OI172" s="795">
        <f t="shared" si="166"/>
        <v>-0.91949581480545817</v>
      </c>
      <c r="OJ172" s="795">
        <f t="shared" si="166"/>
        <v>-0.91949581480545817</v>
      </c>
      <c r="OK172" s="795">
        <f t="shared" si="166"/>
        <v>-0.91949581480545817</v>
      </c>
      <c r="OL172" s="795">
        <f t="shared" si="166"/>
        <v>-0.91949581480545817</v>
      </c>
      <c r="OM172" s="795">
        <f t="shared" si="166"/>
        <v>-0.91949581480545817</v>
      </c>
      <c r="ON172" s="795">
        <f t="shared" si="166"/>
        <v>-0.91949581480545817</v>
      </c>
      <c r="OO172" s="795">
        <f t="shared" si="166"/>
        <v>-0.91949581480545817</v>
      </c>
      <c r="OP172" s="795">
        <f t="shared" si="166"/>
        <v>-8.2701226390421212E-2</v>
      </c>
      <c r="OQ172" s="795">
        <f t="shared" si="166"/>
        <v>-8.2701226390421212E-2</v>
      </c>
      <c r="OR172" s="795">
        <f t="shared" si="166"/>
        <v>-8.2701226390421212E-2</v>
      </c>
      <c r="OS172" s="795">
        <f t="shared" si="166"/>
        <v>-8.2701226390421212E-2</v>
      </c>
      <c r="OT172" s="795">
        <f t="shared" si="166"/>
        <v>-8.2701226390421212E-2</v>
      </c>
      <c r="OU172" s="795">
        <f t="shared" si="166"/>
        <v>-8.2701226390421212E-2</v>
      </c>
      <c r="OV172" s="795">
        <f t="shared" si="166"/>
        <v>-8.2701226390421212E-2</v>
      </c>
      <c r="OW172" s="795">
        <f t="shared" si="166"/>
        <v>-0.50081704815520034</v>
      </c>
      <c r="OX172" s="795">
        <f t="shared" si="166"/>
        <v>-0.50081704815520034</v>
      </c>
      <c r="OY172" s="795">
        <f t="shared" si="166"/>
        <v>-0.50081704815520034</v>
      </c>
      <c r="OZ172" s="795">
        <f t="shared" si="166"/>
        <v>-0.50081704815520034</v>
      </c>
      <c r="PA172" s="795">
        <f t="shared" si="166"/>
        <v>-0.50081704815520034</v>
      </c>
      <c r="PB172" s="795">
        <f t="shared" si="166"/>
        <v>-0.11655382734033282</v>
      </c>
      <c r="PC172" s="795">
        <f t="shared" si="166"/>
        <v>-0.11655382734033282</v>
      </c>
      <c r="PD172" s="795">
        <f t="shared" si="166"/>
        <v>-0.11655382734033282</v>
      </c>
      <c r="PE172" s="795">
        <f t="shared" si="166"/>
        <v>-0.11655382734033282</v>
      </c>
      <c r="PF172" s="795">
        <f t="shared" si="166"/>
        <v>-0.1680177051931393</v>
      </c>
      <c r="PG172" s="795">
        <f t="shared" si="166"/>
        <v>-0.1680177051931393</v>
      </c>
      <c r="PH172" s="795">
        <f t="shared" si="166"/>
        <v>-0.1680177051931393</v>
      </c>
      <c r="PI172" s="795">
        <f t="shared" si="166"/>
        <v>-0.1680177051931393</v>
      </c>
      <c r="PJ172" s="795">
        <f t="shared" si="166"/>
        <v>-0.1680177051931393</v>
      </c>
      <c r="PK172" s="795">
        <f t="shared" si="166"/>
        <v>-0.1680177051931393</v>
      </c>
      <c r="PL172" s="795">
        <f t="shared" si="166"/>
        <v>-0.1680177051931393</v>
      </c>
      <c r="PM172" s="795">
        <f t="shared" si="166"/>
        <v>-0.1680177051931393</v>
      </c>
      <c r="PN172" s="795">
        <f t="shared" si="166"/>
        <v>-0.1443451189047682</v>
      </c>
      <c r="PO172" s="795">
        <f t="shared" si="166"/>
        <v>-0.1443451189047682</v>
      </c>
      <c r="PP172" s="795">
        <f t="shared" si="166"/>
        <v>-0.1443451189047682</v>
      </c>
      <c r="PQ172" s="795">
        <f t="shared" si="166"/>
        <v>-0.1443451189047682</v>
      </c>
      <c r="PR172" s="795">
        <f t="shared" si="166"/>
        <v>-0.1443451189047682</v>
      </c>
      <c r="PS172" s="795">
        <f t="shared" si="166"/>
        <v>-0.1443451189047682</v>
      </c>
      <c r="PT172" s="795">
        <f t="shared" si="166"/>
        <v>-0.1443451189047682</v>
      </c>
      <c r="PU172" s="795">
        <f t="shared" si="166"/>
        <v>-0.15939652259542747</v>
      </c>
      <c r="PV172" s="795">
        <f t="shared" si="166"/>
        <v>-0.15939652259542747</v>
      </c>
      <c r="PW172" s="795">
        <f t="shared" si="166"/>
        <v>-0.15939652259542747</v>
      </c>
      <c r="PX172" s="795">
        <f t="shared" si="166"/>
        <v>-0.15939652259542747</v>
      </c>
      <c r="PY172" s="795">
        <f t="shared" si="166"/>
        <v>2.30683934125544E-2</v>
      </c>
      <c r="PZ172" s="795">
        <f t="shared" si="166"/>
        <v>2.30683934125544E-2</v>
      </c>
      <c r="QA172" s="795">
        <f t="shared" si="166"/>
        <v>-1.8907429307665433</v>
      </c>
      <c r="QB172" s="795">
        <f t="shared" si="166"/>
        <v>-1.8907429307665433</v>
      </c>
      <c r="QC172" s="795">
        <f t="shared" si="166"/>
        <v>-1.8907429307665433</v>
      </c>
      <c r="QD172" s="795">
        <f t="shared" si="166"/>
        <v>-3.7867038267538415</v>
      </c>
      <c r="QE172" s="795">
        <f t="shared" si="166"/>
        <v>-3.7867038267538415</v>
      </c>
      <c r="QF172" s="795">
        <f t="shared" si="166"/>
        <v>-3.7867038267538415</v>
      </c>
      <c r="QG172" s="795">
        <f t="shared" si="166"/>
        <v>-3.7867038267538415</v>
      </c>
      <c r="QH172" s="795">
        <f t="shared" si="166"/>
        <v>-0.92552853431385707</v>
      </c>
      <c r="QI172" s="795">
        <f t="shared" si="166"/>
        <v>-0.91949581480545817</v>
      </c>
      <c r="QJ172" s="795">
        <f t="shared" si="166"/>
        <v>-0.91949581480545817</v>
      </c>
      <c r="QK172" s="795">
        <f t="shared" si="166"/>
        <v>-0.91949581480545817</v>
      </c>
      <c r="QL172" s="795">
        <f t="shared" si="166"/>
        <v>-0.91949581480545817</v>
      </c>
      <c r="QM172" s="795">
        <f t="shared" si="166"/>
        <v>-0.91949581480545817</v>
      </c>
      <c r="QN172" s="795">
        <f t="shared" si="166"/>
        <v>-0.91949581480545817</v>
      </c>
      <c r="QO172" s="795">
        <f t="shared" si="166"/>
        <v>-0.91949581480545817</v>
      </c>
      <c r="QP172" s="795">
        <f t="shared" si="166"/>
        <v>-8.2701226390421212E-2</v>
      </c>
      <c r="QQ172" s="795">
        <f t="shared" si="166"/>
        <v>-8.2701226390421212E-2</v>
      </c>
      <c r="QR172" s="795">
        <f t="shared" ref="QR172:SI172" si="167">QR169</f>
        <v>-8.2701226390421212E-2</v>
      </c>
      <c r="QS172" s="795">
        <f t="shared" si="167"/>
        <v>-8.2701226390421212E-2</v>
      </c>
      <c r="QT172" s="795">
        <f t="shared" si="167"/>
        <v>-8.2701226390421212E-2</v>
      </c>
      <c r="QU172" s="795">
        <f t="shared" si="167"/>
        <v>-8.2701226390421212E-2</v>
      </c>
      <c r="QV172" s="795">
        <f t="shared" si="167"/>
        <v>-8.2701226390421212E-2</v>
      </c>
      <c r="QW172" s="795">
        <f t="shared" si="167"/>
        <v>-0.50081704815520034</v>
      </c>
      <c r="QX172" s="795">
        <f t="shared" si="167"/>
        <v>-0.50081704815520034</v>
      </c>
      <c r="QY172" s="795">
        <f t="shared" si="167"/>
        <v>-0.50081704815520034</v>
      </c>
      <c r="QZ172" s="795">
        <f t="shared" si="167"/>
        <v>-0.50081704815520034</v>
      </c>
      <c r="RA172" s="795">
        <f t="shared" si="167"/>
        <v>-0.50081704815520034</v>
      </c>
      <c r="RB172" s="795">
        <f t="shared" si="167"/>
        <v>-0.11655382734033282</v>
      </c>
      <c r="RC172" s="795">
        <f t="shared" si="167"/>
        <v>-0.11655382734033282</v>
      </c>
      <c r="RD172" s="795">
        <f t="shared" si="167"/>
        <v>-0.11655382734033282</v>
      </c>
      <c r="RE172" s="795">
        <f t="shared" si="167"/>
        <v>-0.11655382734033282</v>
      </c>
      <c r="RF172" s="795">
        <f t="shared" si="167"/>
        <v>-0.1680177051931393</v>
      </c>
      <c r="RG172" s="795">
        <f t="shared" si="167"/>
        <v>-0.1680177051931393</v>
      </c>
      <c r="RH172" s="795">
        <f t="shared" si="167"/>
        <v>-0.1680177051931393</v>
      </c>
      <c r="RI172" s="795">
        <f t="shared" si="167"/>
        <v>-0.1680177051931393</v>
      </c>
      <c r="RJ172" s="795">
        <f t="shared" si="167"/>
        <v>-0.1680177051931393</v>
      </c>
      <c r="RK172" s="795">
        <f t="shared" si="167"/>
        <v>-0.1680177051931393</v>
      </c>
      <c r="RL172" s="795">
        <f t="shared" si="167"/>
        <v>-0.1680177051931393</v>
      </c>
      <c r="RM172" s="795">
        <f t="shared" si="167"/>
        <v>-0.1680177051931393</v>
      </c>
      <c r="RN172" s="795">
        <f t="shared" si="167"/>
        <v>-0.1443451189047682</v>
      </c>
      <c r="RO172" s="795">
        <f t="shared" si="167"/>
        <v>-0.1443451189047682</v>
      </c>
      <c r="RP172" s="795">
        <f t="shared" si="167"/>
        <v>-0.1443451189047682</v>
      </c>
      <c r="RQ172" s="795">
        <f t="shared" si="167"/>
        <v>-0.1443451189047682</v>
      </c>
      <c r="RR172" s="795">
        <f t="shared" si="167"/>
        <v>-0.1443451189047682</v>
      </c>
      <c r="RS172" s="795">
        <f t="shared" si="167"/>
        <v>-0.1443451189047682</v>
      </c>
      <c r="RT172" s="795">
        <f t="shared" si="167"/>
        <v>-0.1443451189047682</v>
      </c>
      <c r="RU172" s="795">
        <f t="shared" si="167"/>
        <v>-0.15939652259542747</v>
      </c>
      <c r="RV172" s="795">
        <f t="shared" si="167"/>
        <v>-0.15939652259542747</v>
      </c>
      <c r="RW172" s="795">
        <f t="shared" si="167"/>
        <v>-0.15939652259542747</v>
      </c>
      <c r="RX172" s="795">
        <f t="shared" si="167"/>
        <v>-0.15939652259542747</v>
      </c>
      <c r="RY172" s="795">
        <f t="shared" si="167"/>
        <v>2.30683934125544E-2</v>
      </c>
      <c r="RZ172" s="795">
        <f t="shared" si="167"/>
        <v>2.30683934125544E-2</v>
      </c>
      <c r="SA172" s="795">
        <f t="shared" si="167"/>
        <v>-1.8907429307665433</v>
      </c>
      <c r="SB172" s="795">
        <f t="shared" si="167"/>
        <v>-1.8907429307665433</v>
      </c>
      <c r="SC172" s="795">
        <f t="shared" si="167"/>
        <v>-1.8907429307665433</v>
      </c>
      <c r="SD172" s="795">
        <f t="shared" si="167"/>
        <v>-3.7867038267538415</v>
      </c>
      <c r="SE172" s="795">
        <f t="shared" si="167"/>
        <v>-3.7867038267538415</v>
      </c>
      <c r="SF172" s="795">
        <f t="shared" si="167"/>
        <v>-3.7867038267538415</v>
      </c>
      <c r="SG172" s="795">
        <f t="shared" si="167"/>
        <v>-3.7867038267538415</v>
      </c>
      <c r="SH172" s="795">
        <f t="shared" si="167"/>
        <v>-0.92552853431385707</v>
      </c>
      <c r="SI172" s="795">
        <f t="shared" si="167"/>
        <v>-0.91949581480545817</v>
      </c>
      <c r="SJ172" s="275">
        <f t="shared" si="159"/>
        <v>-0.91949581480545817</v>
      </c>
      <c r="SK172" s="262"/>
      <c r="SL172" s="250"/>
      <c r="SM172" s="250"/>
      <c r="SN172" s="250"/>
    </row>
    <row r="173" spans="1:508" outlineLevel="3" x14ac:dyDescent="0.25">
      <c r="A173" s="250"/>
      <c r="B173" s="259"/>
      <c r="C173" s="444">
        <f>INT($C$29)+3</f>
        <v>4</v>
      </c>
      <c r="D173" s="275"/>
      <c r="E173" s="324">
        <f t="shared" si="152"/>
        <v>32</v>
      </c>
      <c r="F173" s="330"/>
      <c r="G173" s="275"/>
      <c r="H173" s="536"/>
      <c r="I173" s="548" t="s">
        <v>875</v>
      </c>
      <c r="J173" s="537"/>
      <c r="K173" s="795">
        <f t="shared" ref="K173:BV173" si="168">K170</f>
        <v>0</v>
      </c>
      <c r="L173" s="795">
        <f t="shared" si="168"/>
        <v>0</v>
      </c>
      <c r="M173" s="795">
        <f t="shared" si="168"/>
        <v>0</v>
      </c>
      <c r="N173" s="795">
        <f t="shared" si="168"/>
        <v>0</v>
      </c>
      <c r="O173" s="795">
        <f t="shared" si="168"/>
        <v>0</v>
      </c>
      <c r="P173" s="795">
        <f t="shared" si="168"/>
        <v>0</v>
      </c>
      <c r="Q173" s="795">
        <f t="shared" si="168"/>
        <v>0</v>
      </c>
      <c r="R173" s="795">
        <f t="shared" si="168"/>
        <v>0</v>
      </c>
      <c r="S173" s="795">
        <f t="shared" si="168"/>
        <v>0</v>
      </c>
      <c r="T173" s="795">
        <f t="shared" si="168"/>
        <v>0</v>
      </c>
      <c r="U173" s="795">
        <f t="shared" si="168"/>
        <v>0</v>
      </c>
      <c r="V173" s="795">
        <f t="shared" si="168"/>
        <v>0</v>
      </c>
      <c r="W173" s="795">
        <f t="shared" si="168"/>
        <v>0</v>
      </c>
      <c r="X173" s="795">
        <f t="shared" si="168"/>
        <v>0</v>
      </c>
      <c r="Y173" s="795">
        <f t="shared" si="168"/>
        <v>0</v>
      </c>
      <c r="Z173" s="795">
        <f t="shared" si="168"/>
        <v>0</v>
      </c>
      <c r="AA173" s="795">
        <f t="shared" si="168"/>
        <v>0</v>
      </c>
      <c r="AB173" s="795">
        <f t="shared" si="168"/>
        <v>0</v>
      </c>
      <c r="AC173" s="795">
        <f t="shared" si="168"/>
        <v>0</v>
      </c>
      <c r="AD173" s="795">
        <f t="shared" si="168"/>
        <v>0</v>
      </c>
      <c r="AE173" s="795">
        <f t="shared" si="168"/>
        <v>0</v>
      </c>
      <c r="AF173" s="795">
        <f t="shared" si="168"/>
        <v>0</v>
      </c>
      <c r="AG173" s="795">
        <f t="shared" si="168"/>
        <v>0</v>
      </c>
      <c r="AH173" s="795">
        <f t="shared" si="168"/>
        <v>0</v>
      </c>
      <c r="AI173" s="795">
        <f t="shared" si="168"/>
        <v>0</v>
      </c>
      <c r="AJ173" s="795">
        <f t="shared" si="168"/>
        <v>0</v>
      </c>
      <c r="AK173" s="795">
        <f t="shared" si="168"/>
        <v>0</v>
      </c>
      <c r="AL173" s="795">
        <f t="shared" si="168"/>
        <v>0</v>
      </c>
      <c r="AM173" s="795">
        <f t="shared" si="168"/>
        <v>0</v>
      </c>
      <c r="AN173" s="795">
        <f t="shared" si="168"/>
        <v>0</v>
      </c>
      <c r="AO173" s="795">
        <f t="shared" si="168"/>
        <v>0</v>
      </c>
      <c r="AP173" s="795">
        <f t="shared" si="168"/>
        <v>0</v>
      </c>
      <c r="AQ173" s="795">
        <f t="shared" si="168"/>
        <v>0</v>
      </c>
      <c r="AR173" s="795">
        <f t="shared" si="168"/>
        <v>0</v>
      </c>
      <c r="AS173" s="795">
        <f t="shared" si="168"/>
        <v>0</v>
      </c>
      <c r="AT173" s="795">
        <f t="shared" si="168"/>
        <v>0</v>
      </c>
      <c r="AU173" s="795">
        <f t="shared" si="168"/>
        <v>0</v>
      </c>
      <c r="AV173" s="795">
        <f t="shared" si="168"/>
        <v>0</v>
      </c>
      <c r="AW173" s="795">
        <f t="shared" si="168"/>
        <v>0</v>
      </c>
      <c r="AX173" s="795">
        <f t="shared" si="168"/>
        <v>0</v>
      </c>
      <c r="AY173" s="795">
        <f t="shared" si="168"/>
        <v>0</v>
      </c>
      <c r="AZ173" s="795">
        <f t="shared" si="168"/>
        <v>0</v>
      </c>
      <c r="BA173" s="795">
        <f t="shared" si="168"/>
        <v>0</v>
      </c>
      <c r="BB173" s="795">
        <f t="shared" si="168"/>
        <v>0</v>
      </c>
      <c r="BC173" s="795">
        <f t="shared" si="168"/>
        <v>0</v>
      </c>
      <c r="BD173" s="795">
        <f t="shared" si="168"/>
        <v>0</v>
      </c>
      <c r="BE173" s="795">
        <f t="shared" si="168"/>
        <v>0</v>
      </c>
      <c r="BF173" s="795">
        <f t="shared" si="168"/>
        <v>0</v>
      </c>
      <c r="BG173" s="795">
        <f t="shared" si="168"/>
        <v>0</v>
      </c>
      <c r="BH173" s="795">
        <f t="shared" si="168"/>
        <v>0</v>
      </c>
      <c r="BI173" s="795">
        <f t="shared" si="168"/>
        <v>0</v>
      </c>
      <c r="BJ173" s="795">
        <f t="shared" si="168"/>
        <v>0</v>
      </c>
      <c r="BK173" s="795">
        <f t="shared" si="168"/>
        <v>0</v>
      </c>
      <c r="BL173" s="795">
        <f t="shared" si="168"/>
        <v>0</v>
      </c>
      <c r="BM173" s="795">
        <f t="shared" si="168"/>
        <v>0</v>
      </c>
      <c r="BN173" s="795">
        <f t="shared" si="168"/>
        <v>-1.4256027151002826E-3</v>
      </c>
      <c r="BO173" s="795">
        <f t="shared" si="168"/>
        <v>-1.4256027151002826E-3</v>
      </c>
      <c r="BP173" s="795">
        <f t="shared" si="168"/>
        <v>-1.4256027151002826E-3</v>
      </c>
      <c r="BQ173" s="795">
        <f t="shared" si="168"/>
        <v>-1.4256027151002826E-3</v>
      </c>
      <c r="BR173" s="795">
        <f t="shared" si="168"/>
        <v>-1.4256027151002826E-3</v>
      </c>
      <c r="BS173" s="795">
        <f t="shared" si="168"/>
        <v>-1.4256027151002826E-3</v>
      </c>
      <c r="BT173" s="795">
        <f t="shared" si="168"/>
        <v>-1.4256027151002826E-3</v>
      </c>
      <c r="BU173" s="795">
        <f t="shared" si="168"/>
        <v>-9.9622826622143279E-3</v>
      </c>
      <c r="BV173" s="795">
        <f t="shared" si="168"/>
        <v>-9.9622826622143279E-3</v>
      </c>
      <c r="BW173" s="795">
        <f t="shared" ref="BW173:EH173" si="169">BW170</f>
        <v>-9.9622826622143279E-3</v>
      </c>
      <c r="BX173" s="795">
        <f t="shared" si="169"/>
        <v>-9.9622826622143279E-3</v>
      </c>
      <c r="BY173" s="795">
        <f t="shared" si="169"/>
        <v>0</v>
      </c>
      <c r="BZ173" s="795">
        <f t="shared" si="169"/>
        <v>0</v>
      </c>
      <c r="CA173" s="795">
        <f t="shared" si="169"/>
        <v>0</v>
      </c>
      <c r="CB173" s="795">
        <f t="shared" si="169"/>
        <v>0</v>
      </c>
      <c r="CC173" s="795">
        <f t="shared" si="169"/>
        <v>0</v>
      </c>
      <c r="CD173" s="795">
        <f t="shared" si="169"/>
        <v>0</v>
      </c>
      <c r="CE173" s="795">
        <f t="shared" si="169"/>
        <v>0</v>
      </c>
      <c r="CF173" s="795">
        <f t="shared" si="169"/>
        <v>0</v>
      </c>
      <c r="CG173" s="795">
        <f t="shared" si="169"/>
        <v>0</v>
      </c>
      <c r="CH173" s="795">
        <f t="shared" si="169"/>
        <v>-6.1097904578781836E-3</v>
      </c>
      <c r="CI173" s="795">
        <f t="shared" si="169"/>
        <v>-6.0860525519945696E-3</v>
      </c>
      <c r="CJ173" s="795">
        <f t="shared" si="169"/>
        <v>-6.0860525519945696E-3</v>
      </c>
      <c r="CK173" s="795">
        <f t="shared" si="169"/>
        <v>-6.0860525519945696E-3</v>
      </c>
      <c r="CL173" s="795">
        <f t="shared" si="169"/>
        <v>-6.0860525519945696E-3</v>
      </c>
      <c r="CM173" s="795">
        <f t="shared" si="169"/>
        <v>-6.0860525519945696E-3</v>
      </c>
      <c r="CN173" s="795">
        <f t="shared" si="169"/>
        <v>-6.0860525519945696E-3</v>
      </c>
      <c r="CO173" s="795">
        <f t="shared" si="169"/>
        <v>-6.0860525519945696E-3</v>
      </c>
      <c r="CP173" s="795">
        <f t="shared" si="169"/>
        <v>0</v>
      </c>
      <c r="CQ173" s="795">
        <f t="shared" si="169"/>
        <v>0</v>
      </c>
      <c r="CR173" s="795">
        <f t="shared" si="169"/>
        <v>0</v>
      </c>
      <c r="CS173" s="795">
        <f t="shared" si="169"/>
        <v>0</v>
      </c>
      <c r="CT173" s="795">
        <f t="shared" si="169"/>
        <v>0</v>
      </c>
      <c r="CU173" s="795">
        <f t="shared" si="169"/>
        <v>0</v>
      </c>
      <c r="CV173" s="795">
        <f t="shared" si="169"/>
        <v>0</v>
      </c>
      <c r="CW173" s="795">
        <f t="shared" si="169"/>
        <v>0</v>
      </c>
      <c r="CX173" s="795">
        <f t="shared" si="169"/>
        <v>0</v>
      </c>
      <c r="CY173" s="795">
        <f t="shared" si="169"/>
        <v>0</v>
      </c>
      <c r="CZ173" s="795">
        <f t="shared" si="169"/>
        <v>0</v>
      </c>
      <c r="DA173" s="795">
        <f t="shared" si="169"/>
        <v>0</v>
      </c>
      <c r="DB173" s="795">
        <f t="shared" si="169"/>
        <v>-2.6173618428790846E-3</v>
      </c>
      <c r="DC173" s="795">
        <f t="shared" si="169"/>
        <v>-2.6173618428790846E-3</v>
      </c>
      <c r="DD173" s="795">
        <f t="shared" si="169"/>
        <v>-2.6173618428790846E-3</v>
      </c>
      <c r="DE173" s="795">
        <f t="shared" si="169"/>
        <v>-2.6173618428790846E-3</v>
      </c>
      <c r="DF173" s="795">
        <f t="shared" si="169"/>
        <v>0</v>
      </c>
      <c r="DG173" s="795">
        <f t="shared" si="169"/>
        <v>-2.3519104818898739E-3</v>
      </c>
      <c r="DH173" s="795">
        <f t="shared" si="169"/>
        <v>-2.3519104818898739E-3</v>
      </c>
      <c r="DI173" s="795">
        <f t="shared" si="169"/>
        <v>-2.3519104818898739E-3</v>
      </c>
      <c r="DJ173" s="795">
        <f t="shared" si="169"/>
        <v>-2.3519104818898739E-3</v>
      </c>
      <c r="DK173" s="795">
        <f t="shared" si="169"/>
        <v>-2.3519104818898739E-3</v>
      </c>
      <c r="DL173" s="795">
        <f t="shared" si="169"/>
        <v>-2.3519104818898739E-3</v>
      </c>
      <c r="DM173" s="795">
        <f t="shared" si="169"/>
        <v>-2.3519104818898739E-3</v>
      </c>
      <c r="DN173" s="795">
        <f t="shared" si="169"/>
        <v>-8.490889347337216E-3</v>
      </c>
      <c r="DO173" s="795">
        <f t="shared" si="169"/>
        <v>-8.490889347337216E-3</v>
      </c>
      <c r="DP173" s="795">
        <f t="shared" si="169"/>
        <v>-8.490889347337216E-3</v>
      </c>
      <c r="DQ173" s="795">
        <f t="shared" si="169"/>
        <v>-8.490889347337216E-3</v>
      </c>
      <c r="DR173" s="795">
        <f t="shared" si="169"/>
        <v>-8.490889347337216E-3</v>
      </c>
      <c r="DS173" s="795">
        <f t="shared" si="169"/>
        <v>-8.490889347337216E-3</v>
      </c>
      <c r="DT173" s="795">
        <f t="shared" si="169"/>
        <v>-8.490889347337216E-3</v>
      </c>
      <c r="DU173" s="795">
        <f t="shared" si="169"/>
        <v>-9.9622826622125515E-3</v>
      </c>
      <c r="DV173" s="795">
        <f t="shared" si="169"/>
        <v>-9.9622826622125515E-3</v>
      </c>
      <c r="DW173" s="795">
        <f t="shared" si="169"/>
        <v>-9.9622826622125515E-3</v>
      </c>
      <c r="DX173" s="795">
        <f t="shared" si="169"/>
        <v>-9.9622826622125515E-3</v>
      </c>
      <c r="DY173" s="795">
        <f t="shared" si="169"/>
        <v>-6.9205180237654318E-2</v>
      </c>
      <c r="DZ173" s="795">
        <f t="shared" si="169"/>
        <v>-6.9205180237654318E-2</v>
      </c>
      <c r="EA173" s="795">
        <f t="shared" si="169"/>
        <v>-0.64994288245099874</v>
      </c>
      <c r="EB173" s="795">
        <f t="shared" si="169"/>
        <v>-0.64994288245099874</v>
      </c>
      <c r="EC173" s="795">
        <f t="shared" si="169"/>
        <v>-0.64994288245099874</v>
      </c>
      <c r="ED173" s="795">
        <f t="shared" si="169"/>
        <v>-1.0337548784891011</v>
      </c>
      <c r="EE173" s="795">
        <f t="shared" si="169"/>
        <v>-1.0337548784891011</v>
      </c>
      <c r="EF173" s="795">
        <f t="shared" si="169"/>
        <v>-1.0337548784891011</v>
      </c>
      <c r="EG173" s="795">
        <f t="shared" si="169"/>
        <v>-1.0337548784891011</v>
      </c>
      <c r="EH173" s="795">
        <f t="shared" si="169"/>
        <v>-0.13131837684676206</v>
      </c>
      <c r="EI173" s="795">
        <f t="shared" ref="EI173:GT173" si="170">EI170</f>
        <v>-0.1024385495460205</v>
      </c>
      <c r="EJ173" s="795">
        <f t="shared" si="170"/>
        <v>-0.1024385495460205</v>
      </c>
      <c r="EK173" s="795">
        <f t="shared" si="170"/>
        <v>-0.1024385495460205</v>
      </c>
      <c r="EL173" s="795">
        <f t="shared" si="170"/>
        <v>-0.1024385495460205</v>
      </c>
      <c r="EM173" s="795">
        <f t="shared" si="170"/>
        <v>-0.1024385495460205</v>
      </c>
      <c r="EN173" s="795">
        <f t="shared" si="170"/>
        <v>-0.1024385495460205</v>
      </c>
      <c r="EO173" s="795">
        <f t="shared" si="170"/>
        <v>-0.1024385495460205</v>
      </c>
      <c r="EP173" s="795">
        <f t="shared" si="170"/>
        <v>0.39124173536470863</v>
      </c>
      <c r="EQ173" s="795">
        <f t="shared" si="170"/>
        <v>0.39124173536470863</v>
      </c>
      <c r="ER173" s="795">
        <f t="shared" si="170"/>
        <v>0.39124173536470863</v>
      </c>
      <c r="ES173" s="795">
        <f t="shared" si="170"/>
        <v>0.39124173536470863</v>
      </c>
      <c r="ET173" s="795">
        <f t="shared" si="170"/>
        <v>0.39124173536470863</v>
      </c>
      <c r="EU173" s="795">
        <f t="shared" si="170"/>
        <v>0.39124173536470863</v>
      </c>
      <c r="EV173" s="795">
        <f t="shared" si="170"/>
        <v>0.39124173536470863</v>
      </c>
      <c r="EW173" s="795">
        <f t="shared" si="170"/>
        <v>2.8130090989970213E-2</v>
      </c>
      <c r="EX173" s="795">
        <f t="shared" si="170"/>
        <v>2.8130090989970213E-2</v>
      </c>
      <c r="EY173" s="795">
        <f t="shared" si="170"/>
        <v>2.8130090989970213E-2</v>
      </c>
      <c r="EZ173" s="795">
        <f t="shared" si="170"/>
        <v>2.8130090989970213E-2</v>
      </c>
      <c r="FA173" s="795">
        <f t="shared" si="170"/>
        <v>2.8130090989970213E-2</v>
      </c>
      <c r="FB173" s="795">
        <f t="shared" si="170"/>
        <v>-4.9951640288712795E-2</v>
      </c>
      <c r="FC173" s="795">
        <f t="shared" si="170"/>
        <v>-4.9951640288712795E-2</v>
      </c>
      <c r="FD173" s="795">
        <f t="shared" si="170"/>
        <v>-4.9951640288712795E-2</v>
      </c>
      <c r="FE173" s="795">
        <f t="shared" si="170"/>
        <v>-4.9951640288712795E-2</v>
      </c>
      <c r="FF173" s="795">
        <f t="shared" si="170"/>
        <v>0</v>
      </c>
      <c r="FG173" s="795">
        <f t="shared" si="170"/>
        <v>-6.6916885629844103E-3</v>
      </c>
      <c r="FH173" s="795">
        <f t="shared" si="170"/>
        <v>-6.6916885629844103E-3</v>
      </c>
      <c r="FI173" s="795">
        <f t="shared" si="170"/>
        <v>-6.6916885629844103E-3</v>
      </c>
      <c r="FJ173" s="795">
        <f t="shared" si="170"/>
        <v>-6.6916885629844103E-3</v>
      </c>
      <c r="FK173" s="795">
        <f t="shared" si="170"/>
        <v>-6.6916885629844103E-3</v>
      </c>
      <c r="FL173" s="795">
        <f t="shared" si="170"/>
        <v>-6.6916885629844103E-3</v>
      </c>
      <c r="FM173" s="795">
        <f t="shared" si="170"/>
        <v>-6.6916885629844103E-3</v>
      </c>
      <c r="FN173" s="795">
        <f t="shared" si="170"/>
        <v>-1.6981778694674432E-2</v>
      </c>
      <c r="FO173" s="795">
        <f t="shared" si="170"/>
        <v>-1.6981778694674432E-2</v>
      </c>
      <c r="FP173" s="795">
        <f t="shared" si="170"/>
        <v>-1.6981778694674432E-2</v>
      </c>
      <c r="FQ173" s="795">
        <f t="shared" si="170"/>
        <v>-1.6981778694674432E-2</v>
      </c>
      <c r="FR173" s="795">
        <f t="shared" si="170"/>
        <v>-1.6981778694674432E-2</v>
      </c>
      <c r="FS173" s="795">
        <f t="shared" si="170"/>
        <v>-1.6981778694674432E-2</v>
      </c>
      <c r="FT173" s="795">
        <f t="shared" si="170"/>
        <v>-1.6981778694674432E-2</v>
      </c>
      <c r="FU173" s="795">
        <f t="shared" si="170"/>
        <v>-1.9924565324425991E-2</v>
      </c>
      <c r="FV173" s="795">
        <f t="shared" si="170"/>
        <v>-1.9924565324425991E-2</v>
      </c>
      <c r="FW173" s="795">
        <f t="shared" si="170"/>
        <v>-1.9924565324425991E-2</v>
      </c>
      <c r="FX173" s="795">
        <f t="shared" si="170"/>
        <v>-1.9924565324425991E-2</v>
      </c>
      <c r="FY173" s="795">
        <f t="shared" si="170"/>
        <v>-0.1153419670627569</v>
      </c>
      <c r="FZ173" s="795">
        <f t="shared" si="170"/>
        <v>-0.1153419670627569</v>
      </c>
      <c r="GA173" s="795">
        <f t="shared" si="170"/>
        <v>-0.83704765164143868</v>
      </c>
      <c r="GB173" s="795">
        <f t="shared" si="170"/>
        <v>-0.83704765164143868</v>
      </c>
      <c r="GC173" s="795">
        <f t="shared" si="170"/>
        <v>-0.83704765164143868</v>
      </c>
      <c r="GD173" s="795">
        <f t="shared" si="170"/>
        <v>-1.6519034191723891</v>
      </c>
      <c r="GE173" s="795">
        <f t="shared" si="170"/>
        <v>-1.6519034191723891</v>
      </c>
      <c r="GF173" s="795">
        <f t="shared" si="170"/>
        <v>-1.6519034191723891</v>
      </c>
      <c r="GG173" s="795">
        <f t="shared" si="170"/>
        <v>-1.6519034191723891</v>
      </c>
      <c r="GH173" s="795">
        <f t="shared" si="170"/>
        <v>-0.60373012997768427</v>
      </c>
      <c r="GI173" s="795">
        <f t="shared" si="170"/>
        <v>-0.59698085226941977</v>
      </c>
      <c r="GJ173" s="795">
        <f t="shared" si="170"/>
        <v>-0.59698085226941977</v>
      </c>
      <c r="GK173" s="795">
        <f t="shared" si="170"/>
        <v>-0.59698085226941977</v>
      </c>
      <c r="GL173" s="795">
        <f t="shared" si="170"/>
        <v>-0.59698085226941977</v>
      </c>
      <c r="GM173" s="795">
        <f t="shared" si="170"/>
        <v>-0.59698085226941977</v>
      </c>
      <c r="GN173" s="795">
        <f t="shared" si="170"/>
        <v>-0.59698085226941977</v>
      </c>
      <c r="GO173" s="795">
        <f t="shared" si="170"/>
        <v>-0.59698085226941977</v>
      </c>
      <c r="GP173" s="795">
        <f t="shared" si="170"/>
        <v>-0.13359023432675876</v>
      </c>
      <c r="GQ173" s="795">
        <f t="shared" si="170"/>
        <v>-0.13359023432675876</v>
      </c>
      <c r="GR173" s="795">
        <f t="shared" si="170"/>
        <v>-0.13359023432675876</v>
      </c>
      <c r="GS173" s="795">
        <f t="shared" si="170"/>
        <v>-0.13359023432675876</v>
      </c>
      <c r="GT173" s="795">
        <f t="shared" si="170"/>
        <v>-0.13359023432675876</v>
      </c>
      <c r="GU173" s="795">
        <f t="shared" ref="GU173:JF173" si="171">GU170</f>
        <v>-0.13359023432675876</v>
      </c>
      <c r="GV173" s="795">
        <f t="shared" si="171"/>
        <v>-0.13359023432675876</v>
      </c>
      <c r="GW173" s="795">
        <f t="shared" si="171"/>
        <v>-0.22355006174108993</v>
      </c>
      <c r="GX173" s="795">
        <f t="shared" si="171"/>
        <v>-0.22355006174108993</v>
      </c>
      <c r="GY173" s="795">
        <f t="shared" si="171"/>
        <v>-0.22355006174108993</v>
      </c>
      <c r="GZ173" s="795">
        <f t="shared" si="171"/>
        <v>-0.22355006174108993</v>
      </c>
      <c r="HA173" s="795">
        <f t="shared" si="171"/>
        <v>-0.22355006174108993</v>
      </c>
      <c r="HB173" s="795">
        <f t="shared" si="171"/>
        <v>-0.10545346283172563</v>
      </c>
      <c r="HC173" s="795">
        <f t="shared" si="171"/>
        <v>-0.10545346283172563</v>
      </c>
      <c r="HD173" s="795">
        <f t="shared" si="171"/>
        <v>-0.10545346283172563</v>
      </c>
      <c r="HE173" s="795">
        <f t="shared" si="171"/>
        <v>-0.10545346283172563</v>
      </c>
      <c r="HF173" s="795">
        <f t="shared" si="171"/>
        <v>-0.16729221407464845</v>
      </c>
      <c r="HG173" s="795">
        <f t="shared" si="171"/>
        <v>-0.15390883694867341</v>
      </c>
      <c r="HH173" s="795">
        <f t="shared" si="171"/>
        <v>-0.15390883694867341</v>
      </c>
      <c r="HI173" s="795">
        <f t="shared" si="171"/>
        <v>-0.15390883694867341</v>
      </c>
      <c r="HJ173" s="795">
        <f t="shared" si="171"/>
        <v>-0.15390883694867341</v>
      </c>
      <c r="HK173" s="795">
        <f t="shared" si="171"/>
        <v>-0.15390883694867341</v>
      </c>
      <c r="HL173" s="795">
        <f t="shared" si="171"/>
        <v>-0.15390883694867341</v>
      </c>
      <c r="HM173" s="795">
        <f t="shared" si="171"/>
        <v>-0.15390883694867341</v>
      </c>
      <c r="HN173" s="795">
        <f t="shared" si="171"/>
        <v>1.6981778694679761E-2</v>
      </c>
      <c r="HO173" s="795">
        <f t="shared" si="171"/>
        <v>1.6981778694679761E-2</v>
      </c>
      <c r="HP173" s="795">
        <f t="shared" si="171"/>
        <v>1.6981778694679761E-2</v>
      </c>
      <c r="HQ173" s="795">
        <f t="shared" si="171"/>
        <v>1.6981778694679761E-2</v>
      </c>
      <c r="HR173" s="795">
        <f t="shared" si="171"/>
        <v>1.6981778694679761E-2</v>
      </c>
      <c r="HS173" s="795">
        <f t="shared" si="171"/>
        <v>1.6981778694679761E-2</v>
      </c>
      <c r="HT173" s="795">
        <f t="shared" si="171"/>
        <v>1.6981778694679761E-2</v>
      </c>
      <c r="HU173" s="795">
        <f t="shared" si="171"/>
        <v>9.9622826622134397E-3</v>
      </c>
      <c r="HV173" s="795">
        <f t="shared" si="171"/>
        <v>9.9622826622134397E-3</v>
      </c>
      <c r="HW173" s="795">
        <f t="shared" si="171"/>
        <v>9.9622826622134397E-3</v>
      </c>
      <c r="HX173" s="795">
        <f t="shared" si="171"/>
        <v>9.9622826622134397E-3</v>
      </c>
      <c r="HY173" s="795">
        <f t="shared" si="171"/>
        <v>-4.6136786825103471E-2</v>
      </c>
      <c r="HZ173" s="795">
        <f t="shared" si="171"/>
        <v>-4.6136786825103471E-2</v>
      </c>
      <c r="IA173" s="795">
        <f t="shared" si="171"/>
        <v>-0.88628574879681565</v>
      </c>
      <c r="IB173" s="795">
        <f t="shared" si="171"/>
        <v>-0.88628574879681565</v>
      </c>
      <c r="IC173" s="795">
        <f t="shared" si="171"/>
        <v>-0.88628574879681565</v>
      </c>
      <c r="ID173" s="795">
        <f t="shared" si="171"/>
        <v>-1.474515301860472</v>
      </c>
      <c r="IE173" s="795">
        <f t="shared" si="171"/>
        <v>-1.474515301860472</v>
      </c>
      <c r="IF173" s="795">
        <f t="shared" si="171"/>
        <v>-1.474515301860472</v>
      </c>
      <c r="IG173" s="795">
        <f t="shared" si="171"/>
        <v>-1.474515301860472</v>
      </c>
      <c r="IH173" s="795">
        <f t="shared" si="171"/>
        <v>-0.22391404500682555</v>
      </c>
      <c r="II173" s="795">
        <f t="shared" si="171"/>
        <v>-0.21060089667708048</v>
      </c>
      <c r="IJ173" s="795">
        <f t="shared" si="171"/>
        <v>-0.21060089667708048</v>
      </c>
      <c r="IK173" s="795">
        <f t="shared" si="171"/>
        <v>-0.21060089667708048</v>
      </c>
      <c r="IL173" s="795">
        <f t="shared" si="171"/>
        <v>-0.21060089667708048</v>
      </c>
      <c r="IM173" s="795">
        <f t="shared" si="171"/>
        <v>-0.21060089667708048</v>
      </c>
      <c r="IN173" s="795">
        <f t="shared" si="171"/>
        <v>-0.21060089667708048</v>
      </c>
      <c r="IO173" s="795">
        <f t="shared" si="171"/>
        <v>-0.21060089667708048</v>
      </c>
      <c r="IP173" s="795">
        <f t="shared" si="171"/>
        <v>0.61805313129707962</v>
      </c>
      <c r="IQ173" s="795">
        <f t="shared" si="171"/>
        <v>0.61805313129707962</v>
      </c>
      <c r="IR173" s="795">
        <f t="shared" si="171"/>
        <v>0.61805313129707962</v>
      </c>
      <c r="IS173" s="795">
        <f t="shared" si="171"/>
        <v>0.61805313129707962</v>
      </c>
      <c r="IT173" s="795">
        <f t="shared" si="171"/>
        <v>0.61805313129707962</v>
      </c>
      <c r="IU173" s="795">
        <f t="shared" si="171"/>
        <v>0.61805313129707962</v>
      </c>
      <c r="IV173" s="795">
        <f t="shared" si="171"/>
        <v>0.61805313129707962</v>
      </c>
      <c r="IW173" s="795">
        <f t="shared" si="171"/>
        <v>-0.12941306212433901</v>
      </c>
      <c r="IX173" s="795">
        <f t="shared" si="171"/>
        <v>-0.12941306212433901</v>
      </c>
      <c r="IY173" s="795">
        <f t="shared" si="171"/>
        <v>-0.12941306212433901</v>
      </c>
      <c r="IZ173" s="795">
        <f t="shared" si="171"/>
        <v>-0.12941306212433901</v>
      </c>
      <c r="JA173" s="795">
        <f t="shared" si="171"/>
        <v>-0.12941306212433901</v>
      </c>
      <c r="JB173" s="795">
        <f t="shared" si="171"/>
        <v>4.4401458034411867E-2</v>
      </c>
      <c r="JC173" s="795">
        <f t="shared" si="171"/>
        <v>4.4401458034411867E-2</v>
      </c>
      <c r="JD173" s="795">
        <f t="shared" si="171"/>
        <v>4.4401458034411867E-2</v>
      </c>
      <c r="JE173" s="795">
        <f t="shared" si="171"/>
        <v>4.4401458034411867E-2</v>
      </c>
      <c r="JF173" s="795">
        <f t="shared" si="171"/>
        <v>5.353350850388594E-2</v>
      </c>
      <c r="JG173" s="795">
        <f t="shared" ref="JG173:LR173" si="172">JG170</f>
        <v>4.6841819940900642E-2</v>
      </c>
      <c r="JH173" s="795">
        <f t="shared" si="172"/>
        <v>4.6841819940900642E-2</v>
      </c>
      <c r="JI173" s="795">
        <f t="shared" si="172"/>
        <v>4.6841819940900642E-2</v>
      </c>
      <c r="JJ173" s="795">
        <f t="shared" si="172"/>
        <v>4.6841819940900642E-2</v>
      </c>
      <c r="JK173" s="795">
        <f t="shared" si="172"/>
        <v>4.6841819940900642E-2</v>
      </c>
      <c r="JL173" s="795">
        <f t="shared" si="172"/>
        <v>4.6841819940900642E-2</v>
      </c>
      <c r="JM173" s="795">
        <f t="shared" si="172"/>
        <v>4.6841819940900642E-2</v>
      </c>
      <c r="JN173" s="795">
        <f t="shared" si="172"/>
        <v>8.4908893473389924E-3</v>
      </c>
      <c r="JO173" s="795">
        <f t="shared" si="172"/>
        <v>8.4908893473389924E-3</v>
      </c>
      <c r="JP173" s="795">
        <f t="shared" si="172"/>
        <v>8.4908893473389924E-3</v>
      </c>
      <c r="JQ173" s="795">
        <f t="shared" si="172"/>
        <v>8.4908893473389924E-3</v>
      </c>
      <c r="JR173" s="795">
        <f t="shared" si="172"/>
        <v>8.4908893473389924E-3</v>
      </c>
      <c r="JS173" s="795">
        <f t="shared" si="172"/>
        <v>8.4908893473389924E-3</v>
      </c>
      <c r="JT173" s="795">
        <f t="shared" si="172"/>
        <v>8.4908893473389924E-3</v>
      </c>
      <c r="JU173" s="795">
        <f t="shared" si="172"/>
        <v>0</v>
      </c>
      <c r="JV173" s="795">
        <f t="shared" si="172"/>
        <v>0</v>
      </c>
      <c r="JW173" s="795">
        <f t="shared" si="172"/>
        <v>0</v>
      </c>
      <c r="JX173" s="795">
        <f t="shared" si="172"/>
        <v>0</v>
      </c>
      <c r="JY173" s="795">
        <f t="shared" si="172"/>
        <v>-5.7670983531379783E-2</v>
      </c>
      <c r="JZ173" s="795">
        <f t="shared" si="172"/>
        <v>-5.7670983531379783E-2</v>
      </c>
      <c r="KA173" s="795">
        <f t="shared" si="172"/>
        <v>-0.7878095544860626</v>
      </c>
      <c r="KB173" s="795">
        <f t="shared" si="172"/>
        <v>-0.7878095544860626</v>
      </c>
      <c r="KC173" s="795">
        <f t="shared" si="172"/>
        <v>-0.7878095544860626</v>
      </c>
      <c r="KD173" s="795">
        <f t="shared" si="172"/>
        <v>-1.4542163545469684</v>
      </c>
      <c r="KE173" s="795">
        <f t="shared" si="172"/>
        <v>-1.4542163545469684</v>
      </c>
      <c r="KF173" s="795">
        <f t="shared" si="172"/>
        <v>-1.4542163545469684</v>
      </c>
      <c r="KG173" s="795">
        <f t="shared" si="172"/>
        <v>-1.4542163545469684</v>
      </c>
      <c r="KH173" s="795">
        <f t="shared" si="172"/>
        <v>-0.16457340768265105</v>
      </c>
      <c r="KI173" s="795">
        <f t="shared" si="172"/>
        <v>-0.15920256967590696</v>
      </c>
      <c r="KJ173" s="795">
        <f t="shared" si="172"/>
        <v>-0.15920256967590696</v>
      </c>
      <c r="KK173" s="795">
        <f t="shared" si="172"/>
        <v>-0.15920256967590696</v>
      </c>
      <c r="KL173" s="795">
        <f t="shared" si="172"/>
        <v>-0.15920256967590696</v>
      </c>
      <c r="KM173" s="795">
        <f t="shared" si="172"/>
        <v>-0.15920256967590696</v>
      </c>
      <c r="KN173" s="795">
        <f t="shared" si="172"/>
        <v>-0.15920256967590696</v>
      </c>
      <c r="KO173" s="795">
        <f t="shared" si="172"/>
        <v>-0.15920256967590696</v>
      </c>
      <c r="KP173" s="795">
        <f t="shared" si="172"/>
        <v>0.48674096374698017</v>
      </c>
      <c r="KQ173" s="795">
        <f t="shared" si="172"/>
        <v>0.48674096374698017</v>
      </c>
      <c r="KR173" s="795">
        <f t="shared" si="172"/>
        <v>0.48674096374698017</v>
      </c>
      <c r="KS173" s="795">
        <f t="shared" si="172"/>
        <v>0.48674096374698017</v>
      </c>
      <c r="KT173" s="795">
        <f t="shared" si="172"/>
        <v>0.48674096374698017</v>
      </c>
      <c r="KU173" s="795">
        <f t="shared" si="172"/>
        <v>0.48674096374698017</v>
      </c>
      <c r="KV173" s="795">
        <f t="shared" si="172"/>
        <v>0.48674096374698017</v>
      </c>
      <c r="KW173" s="795">
        <f t="shared" si="172"/>
        <v>8.0701167137750218E-2</v>
      </c>
      <c r="KX173" s="795">
        <f t="shared" si="172"/>
        <v>8.0701167137750218E-2</v>
      </c>
      <c r="KY173" s="795">
        <f t="shared" si="172"/>
        <v>8.0701167137750218E-2</v>
      </c>
      <c r="KZ173" s="795">
        <f t="shared" si="172"/>
        <v>8.0701167137750218E-2</v>
      </c>
      <c r="LA173" s="795">
        <f t="shared" si="172"/>
        <v>8.0701167137750218E-2</v>
      </c>
      <c r="LB173" s="795">
        <f t="shared" si="172"/>
        <v>0.19632667153520433</v>
      </c>
      <c r="LC173" s="795">
        <f t="shared" si="172"/>
        <v>0.19632667153520433</v>
      </c>
      <c r="LD173" s="795">
        <f t="shared" si="172"/>
        <v>0.19632667153520433</v>
      </c>
      <c r="LE173" s="795">
        <f t="shared" si="172"/>
        <v>0.19632667153520433</v>
      </c>
      <c r="LF173" s="795">
        <f t="shared" si="172"/>
        <v>0.17355923258269179</v>
      </c>
      <c r="LG173" s="795">
        <f t="shared" si="172"/>
        <v>0.13340910120477556</v>
      </c>
      <c r="LH173" s="795">
        <f t="shared" si="172"/>
        <v>0.13340910120477556</v>
      </c>
      <c r="LI173" s="795">
        <f t="shared" si="172"/>
        <v>0.13340910120477556</v>
      </c>
      <c r="LJ173" s="795">
        <f t="shared" si="172"/>
        <v>0.13340910120477556</v>
      </c>
      <c r="LK173" s="795">
        <f t="shared" si="172"/>
        <v>0.13340910120477556</v>
      </c>
      <c r="LL173" s="795">
        <f t="shared" si="172"/>
        <v>0.13340910120477556</v>
      </c>
      <c r="LM173" s="795">
        <f t="shared" si="172"/>
        <v>0.13340910120477556</v>
      </c>
      <c r="LN173" s="795">
        <f t="shared" si="172"/>
        <v>-0.1443451189047682</v>
      </c>
      <c r="LO173" s="795">
        <f t="shared" si="172"/>
        <v>-0.1443451189047682</v>
      </c>
      <c r="LP173" s="795">
        <f t="shared" si="172"/>
        <v>-0.1443451189047682</v>
      </c>
      <c r="LQ173" s="795">
        <f t="shared" si="172"/>
        <v>-0.1443451189047682</v>
      </c>
      <c r="LR173" s="795">
        <f t="shared" si="172"/>
        <v>-0.1443451189047682</v>
      </c>
      <c r="LS173" s="795">
        <f t="shared" ref="LS173:OD173" si="173">LS170</f>
        <v>-0.1443451189047682</v>
      </c>
      <c r="LT173" s="795">
        <f t="shared" si="173"/>
        <v>-0.1443451189047682</v>
      </c>
      <c r="LU173" s="795">
        <f t="shared" si="173"/>
        <v>-0.15939652259542747</v>
      </c>
      <c r="LV173" s="795">
        <f t="shared" si="173"/>
        <v>-0.15939652259542747</v>
      </c>
      <c r="LW173" s="795">
        <f t="shared" si="173"/>
        <v>-0.15939652259542747</v>
      </c>
      <c r="LX173" s="795">
        <f t="shared" si="173"/>
        <v>-0.15939652259542747</v>
      </c>
      <c r="LY173" s="795">
        <f t="shared" si="173"/>
        <v>-0.1384103604753113</v>
      </c>
      <c r="LZ173" s="795">
        <f t="shared" si="173"/>
        <v>-0.1384103604753113</v>
      </c>
      <c r="MA173" s="795">
        <f t="shared" si="173"/>
        <v>-1.1817143317290917</v>
      </c>
      <c r="MB173" s="795">
        <f t="shared" si="173"/>
        <v>-1.1817143317290917</v>
      </c>
      <c r="MC173" s="795">
        <f t="shared" si="173"/>
        <v>-1.1817143317290917</v>
      </c>
      <c r="MD173" s="795">
        <f t="shared" si="173"/>
        <v>-1.094977517074077</v>
      </c>
      <c r="ME173" s="795">
        <f t="shared" si="173"/>
        <v>-1.094977517074077</v>
      </c>
      <c r="MF173" s="795">
        <f t="shared" si="173"/>
        <v>-1.094977517074077</v>
      </c>
      <c r="MG173" s="795">
        <f t="shared" si="173"/>
        <v>-1.094977517074077</v>
      </c>
      <c r="MH173" s="795">
        <f t="shared" si="173"/>
        <v>-0.3591296161903248</v>
      </c>
      <c r="MI173" s="795">
        <f t="shared" si="173"/>
        <v>-0.33785464211351268</v>
      </c>
      <c r="MJ173" s="795">
        <f t="shared" si="173"/>
        <v>-0.33785464211351268</v>
      </c>
      <c r="MK173" s="795">
        <f t="shared" si="173"/>
        <v>-0.33785464211351268</v>
      </c>
      <c r="ML173" s="795">
        <f t="shared" si="173"/>
        <v>-0.33785464211351268</v>
      </c>
      <c r="MM173" s="795">
        <f t="shared" si="173"/>
        <v>-0.33785464211351268</v>
      </c>
      <c r="MN173" s="795">
        <f t="shared" si="173"/>
        <v>-0.33785464211351268</v>
      </c>
      <c r="MO173" s="795">
        <f t="shared" si="173"/>
        <v>-0.33785464211351268</v>
      </c>
      <c r="MP173" s="795">
        <f t="shared" si="173"/>
        <v>-9.0821514163799577E-2</v>
      </c>
      <c r="MQ173" s="795">
        <f t="shared" si="173"/>
        <v>-9.0821514163799577E-2</v>
      </c>
      <c r="MR173" s="795">
        <f t="shared" si="173"/>
        <v>-9.0821514163799577E-2</v>
      </c>
      <c r="MS173" s="795">
        <f t="shared" si="173"/>
        <v>-9.0821514163799577E-2</v>
      </c>
      <c r="MT173" s="795">
        <f t="shared" si="173"/>
        <v>-9.0821514163799577E-2</v>
      </c>
      <c r="MU173" s="795">
        <f t="shared" si="173"/>
        <v>-9.0821514163799577E-2</v>
      </c>
      <c r="MV173" s="795">
        <f t="shared" si="173"/>
        <v>-9.0821514163799577E-2</v>
      </c>
      <c r="MW173" s="795">
        <f t="shared" si="173"/>
        <v>-0.41501014688062021</v>
      </c>
      <c r="MX173" s="795">
        <f t="shared" si="173"/>
        <v>-0.41501014688062021</v>
      </c>
      <c r="MY173" s="795">
        <f t="shared" si="173"/>
        <v>-0.41501014688062021</v>
      </c>
      <c r="MZ173" s="795">
        <f t="shared" si="173"/>
        <v>-0.41501014688062021</v>
      </c>
      <c r="NA173" s="795">
        <f t="shared" si="173"/>
        <v>-0.41501014688062021</v>
      </c>
      <c r="NB173" s="795">
        <f t="shared" si="173"/>
        <v>-0.39406294005540499</v>
      </c>
      <c r="NC173" s="795">
        <f t="shared" si="173"/>
        <v>-0.39406294005540499</v>
      </c>
      <c r="ND173" s="795">
        <f t="shared" si="173"/>
        <v>-0.39406294005540499</v>
      </c>
      <c r="NE173" s="795">
        <f t="shared" si="173"/>
        <v>-0.39406294005540499</v>
      </c>
      <c r="NF173" s="795">
        <f t="shared" si="173"/>
        <v>-0.18923451761543753</v>
      </c>
      <c r="NG173" s="795">
        <f t="shared" si="173"/>
        <v>-0.18923451761543753</v>
      </c>
      <c r="NH173" s="795">
        <f t="shared" si="173"/>
        <v>-0.18923451761543753</v>
      </c>
      <c r="NI173" s="795">
        <f t="shared" si="173"/>
        <v>-0.18923451761543753</v>
      </c>
      <c r="NJ173" s="795">
        <f t="shared" si="173"/>
        <v>-0.18923451761543753</v>
      </c>
      <c r="NK173" s="795">
        <f t="shared" si="173"/>
        <v>-0.18923451761543753</v>
      </c>
      <c r="NL173" s="795">
        <f t="shared" si="173"/>
        <v>-0.18923451761543753</v>
      </c>
      <c r="NM173" s="795">
        <f t="shared" si="173"/>
        <v>-0.18923451761543753</v>
      </c>
      <c r="NN173" s="795">
        <f t="shared" si="173"/>
        <v>-0.1443451189047682</v>
      </c>
      <c r="NO173" s="795">
        <f t="shared" si="173"/>
        <v>-0.1443451189047682</v>
      </c>
      <c r="NP173" s="795">
        <f t="shared" si="173"/>
        <v>-0.1443451189047682</v>
      </c>
      <c r="NQ173" s="795">
        <f t="shared" si="173"/>
        <v>-0.1443451189047682</v>
      </c>
      <c r="NR173" s="795">
        <f t="shared" si="173"/>
        <v>-0.1443451189047682</v>
      </c>
      <c r="NS173" s="795">
        <f t="shared" si="173"/>
        <v>-0.1443451189047682</v>
      </c>
      <c r="NT173" s="795">
        <f t="shared" si="173"/>
        <v>-0.1443451189047682</v>
      </c>
      <c r="NU173" s="795">
        <f t="shared" si="173"/>
        <v>-0.15939652259542747</v>
      </c>
      <c r="NV173" s="795">
        <f t="shared" si="173"/>
        <v>-0.15939652259542747</v>
      </c>
      <c r="NW173" s="795">
        <f t="shared" si="173"/>
        <v>-0.15939652259542747</v>
      </c>
      <c r="NX173" s="795">
        <f t="shared" si="173"/>
        <v>-0.15939652259542747</v>
      </c>
      <c r="NY173" s="795">
        <f t="shared" si="173"/>
        <v>-0.1384103604753113</v>
      </c>
      <c r="NZ173" s="795">
        <f t="shared" si="173"/>
        <v>-0.1384103604753113</v>
      </c>
      <c r="OA173" s="795">
        <f t="shared" si="173"/>
        <v>-1.1817143317290917</v>
      </c>
      <c r="OB173" s="795">
        <f t="shared" si="173"/>
        <v>-1.1817143317290917</v>
      </c>
      <c r="OC173" s="795">
        <f t="shared" si="173"/>
        <v>-1.1817143317290917</v>
      </c>
      <c r="OD173" s="795">
        <f t="shared" si="173"/>
        <v>-1.094977517074077</v>
      </c>
      <c r="OE173" s="795">
        <f t="shared" ref="OE173:QP173" si="174">OE170</f>
        <v>-1.094977517074077</v>
      </c>
      <c r="OF173" s="795">
        <f t="shared" si="174"/>
        <v>-1.094977517074077</v>
      </c>
      <c r="OG173" s="795">
        <f t="shared" si="174"/>
        <v>-1.094977517074077</v>
      </c>
      <c r="OH173" s="795">
        <f t="shared" si="174"/>
        <v>-0.3591296161903248</v>
      </c>
      <c r="OI173" s="795">
        <f t="shared" si="174"/>
        <v>-0.33785464211351268</v>
      </c>
      <c r="OJ173" s="795">
        <f t="shared" si="174"/>
        <v>-0.33785464211351268</v>
      </c>
      <c r="OK173" s="795">
        <f t="shared" si="174"/>
        <v>-0.33785464211351268</v>
      </c>
      <c r="OL173" s="795">
        <f t="shared" si="174"/>
        <v>-0.33785464211351268</v>
      </c>
      <c r="OM173" s="795">
        <f t="shared" si="174"/>
        <v>-0.33785464211351268</v>
      </c>
      <c r="ON173" s="795">
        <f t="shared" si="174"/>
        <v>-0.33785464211351268</v>
      </c>
      <c r="OO173" s="795">
        <f t="shared" si="174"/>
        <v>-0.33785464211351268</v>
      </c>
      <c r="OP173" s="795">
        <f t="shared" si="174"/>
        <v>-9.0821514163799577E-2</v>
      </c>
      <c r="OQ173" s="795">
        <f t="shared" si="174"/>
        <v>-9.0821514163799577E-2</v>
      </c>
      <c r="OR173" s="795">
        <f t="shared" si="174"/>
        <v>-9.0821514163799577E-2</v>
      </c>
      <c r="OS173" s="795">
        <f t="shared" si="174"/>
        <v>-9.0821514163799577E-2</v>
      </c>
      <c r="OT173" s="795">
        <f t="shared" si="174"/>
        <v>-9.0821514163799577E-2</v>
      </c>
      <c r="OU173" s="795">
        <f t="shared" si="174"/>
        <v>-9.0821514163799577E-2</v>
      </c>
      <c r="OV173" s="795">
        <f t="shared" si="174"/>
        <v>-9.0821514163799577E-2</v>
      </c>
      <c r="OW173" s="795">
        <f t="shared" si="174"/>
        <v>-0.41501014688062021</v>
      </c>
      <c r="OX173" s="795">
        <f t="shared" si="174"/>
        <v>-0.41501014688062021</v>
      </c>
      <c r="OY173" s="795">
        <f t="shared" si="174"/>
        <v>-0.41501014688062021</v>
      </c>
      <c r="OZ173" s="795">
        <f t="shared" si="174"/>
        <v>-0.41501014688062021</v>
      </c>
      <c r="PA173" s="795">
        <f t="shared" si="174"/>
        <v>-0.41501014688062021</v>
      </c>
      <c r="PB173" s="795">
        <f t="shared" si="174"/>
        <v>-0.39406294005540499</v>
      </c>
      <c r="PC173" s="795">
        <f t="shared" si="174"/>
        <v>-0.39406294005540499</v>
      </c>
      <c r="PD173" s="795">
        <f t="shared" si="174"/>
        <v>-0.39406294005540499</v>
      </c>
      <c r="PE173" s="795">
        <f t="shared" si="174"/>
        <v>-0.39406294005540499</v>
      </c>
      <c r="PF173" s="795">
        <f t="shared" si="174"/>
        <v>-0.18923451761543753</v>
      </c>
      <c r="PG173" s="795">
        <f t="shared" si="174"/>
        <v>-0.18923451761543753</v>
      </c>
      <c r="PH173" s="795">
        <f t="shared" si="174"/>
        <v>-0.18923451761543753</v>
      </c>
      <c r="PI173" s="795">
        <f t="shared" si="174"/>
        <v>-0.18923451761543753</v>
      </c>
      <c r="PJ173" s="795">
        <f t="shared" si="174"/>
        <v>-0.18923451761543753</v>
      </c>
      <c r="PK173" s="795">
        <f t="shared" si="174"/>
        <v>-0.18923451761543753</v>
      </c>
      <c r="PL173" s="795">
        <f t="shared" si="174"/>
        <v>-0.18923451761543753</v>
      </c>
      <c r="PM173" s="795">
        <f t="shared" si="174"/>
        <v>-0.18923451761543753</v>
      </c>
      <c r="PN173" s="795">
        <f t="shared" si="174"/>
        <v>-0.1443451189047682</v>
      </c>
      <c r="PO173" s="795">
        <f t="shared" si="174"/>
        <v>-0.1443451189047682</v>
      </c>
      <c r="PP173" s="795">
        <f t="shared" si="174"/>
        <v>-0.1443451189047682</v>
      </c>
      <c r="PQ173" s="795">
        <f t="shared" si="174"/>
        <v>-0.1443451189047682</v>
      </c>
      <c r="PR173" s="795">
        <f t="shared" si="174"/>
        <v>-0.1443451189047682</v>
      </c>
      <c r="PS173" s="795">
        <f t="shared" si="174"/>
        <v>-0.1443451189047682</v>
      </c>
      <c r="PT173" s="795">
        <f t="shared" si="174"/>
        <v>-0.1443451189047682</v>
      </c>
      <c r="PU173" s="795">
        <f t="shared" si="174"/>
        <v>-0.15939652259542747</v>
      </c>
      <c r="PV173" s="795">
        <f t="shared" si="174"/>
        <v>-0.15939652259542747</v>
      </c>
      <c r="PW173" s="795">
        <f t="shared" si="174"/>
        <v>-0.15939652259542747</v>
      </c>
      <c r="PX173" s="795">
        <f t="shared" si="174"/>
        <v>-0.15939652259542747</v>
      </c>
      <c r="PY173" s="795">
        <f t="shared" si="174"/>
        <v>-0.1384103604753113</v>
      </c>
      <c r="PZ173" s="795">
        <f t="shared" si="174"/>
        <v>-0.1384103604753113</v>
      </c>
      <c r="QA173" s="795">
        <f t="shared" si="174"/>
        <v>-1.1817143317290917</v>
      </c>
      <c r="QB173" s="795">
        <f t="shared" si="174"/>
        <v>-1.1817143317290917</v>
      </c>
      <c r="QC173" s="795">
        <f t="shared" si="174"/>
        <v>-1.1817143317290917</v>
      </c>
      <c r="QD173" s="795">
        <f t="shared" si="174"/>
        <v>-1.094977517074077</v>
      </c>
      <c r="QE173" s="795">
        <f t="shared" si="174"/>
        <v>-1.094977517074077</v>
      </c>
      <c r="QF173" s="795">
        <f t="shared" si="174"/>
        <v>-1.094977517074077</v>
      </c>
      <c r="QG173" s="795">
        <f t="shared" si="174"/>
        <v>-1.094977517074077</v>
      </c>
      <c r="QH173" s="795">
        <f t="shared" si="174"/>
        <v>-0.3591296161903248</v>
      </c>
      <c r="QI173" s="795">
        <f t="shared" si="174"/>
        <v>-0.33785464211351268</v>
      </c>
      <c r="QJ173" s="795">
        <f t="shared" si="174"/>
        <v>-0.33785464211351268</v>
      </c>
      <c r="QK173" s="795">
        <f t="shared" si="174"/>
        <v>-0.33785464211351268</v>
      </c>
      <c r="QL173" s="795">
        <f t="shared" si="174"/>
        <v>-0.33785464211351268</v>
      </c>
      <c r="QM173" s="795">
        <f t="shared" si="174"/>
        <v>-0.33785464211351268</v>
      </c>
      <c r="QN173" s="795">
        <f t="shared" si="174"/>
        <v>-0.33785464211351268</v>
      </c>
      <c r="QO173" s="795">
        <f t="shared" si="174"/>
        <v>-0.33785464211351268</v>
      </c>
      <c r="QP173" s="795">
        <f t="shared" si="174"/>
        <v>-9.0821514163799577E-2</v>
      </c>
      <c r="QQ173" s="795">
        <f t="shared" ref="QQ173:SI173" si="175">QQ170</f>
        <v>-9.0821514163799577E-2</v>
      </c>
      <c r="QR173" s="795">
        <f t="shared" si="175"/>
        <v>-9.0821514163799577E-2</v>
      </c>
      <c r="QS173" s="795">
        <f t="shared" si="175"/>
        <v>-9.0821514163799577E-2</v>
      </c>
      <c r="QT173" s="795">
        <f t="shared" si="175"/>
        <v>-9.0821514163799577E-2</v>
      </c>
      <c r="QU173" s="795">
        <f t="shared" si="175"/>
        <v>-9.0821514163799577E-2</v>
      </c>
      <c r="QV173" s="795">
        <f t="shared" si="175"/>
        <v>-9.0821514163799577E-2</v>
      </c>
      <c r="QW173" s="795">
        <f t="shared" si="175"/>
        <v>-0.41501014688062021</v>
      </c>
      <c r="QX173" s="795">
        <f t="shared" si="175"/>
        <v>-0.41501014688062021</v>
      </c>
      <c r="QY173" s="795">
        <f t="shared" si="175"/>
        <v>-0.41501014688062021</v>
      </c>
      <c r="QZ173" s="795">
        <f t="shared" si="175"/>
        <v>-0.41501014688062021</v>
      </c>
      <c r="RA173" s="795">
        <f t="shared" si="175"/>
        <v>-0.41501014688062021</v>
      </c>
      <c r="RB173" s="795">
        <f t="shared" si="175"/>
        <v>-0.39406294005540499</v>
      </c>
      <c r="RC173" s="795">
        <f t="shared" si="175"/>
        <v>-0.39406294005540499</v>
      </c>
      <c r="RD173" s="795">
        <f t="shared" si="175"/>
        <v>-0.39406294005540499</v>
      </c>
      <c r="RE173" s="795">
        <f t="shared" si="175"/>
        <v>-0.39406294005540499</v>
      </c>
      <c r="RF173" s="795">
        <f t="shared" si="175"/>
        <v>-0.18923451761543753</v>
      </c>
      <c r="RG173" s="795">
        <f t="shared" si="175"/>
        <v>-0.18923451761543753</v>
      </c>
      <c r="RH173" s="795">
        <f t="shared" si="175"/>
        <v>-0.18923451761543753</v>
      </c>
      <c r="RI173" s="795">
        <f t="shared" si="175"/>
        <v>-0.18923451761543753</v>
      </c>
      <c r="RJ173" s="795">
        <f t="shared" si="175"/>
        <v>-0.18923451761543753</v>
      </c>
      <c r="RK173" s="795">
        <f t="shared" si="175"/>
        <v>-0.18923451761543753</v>
      </c>
      <c r="RL173" s="795">
        <f t="shared" si="175"/>
        <v>-0.18923451761543753</v>
      </c>
      <c r="RM173" s="795">
        <f t="shared" si="175"/>
        <v>-0.18923451761543753</v>
      </c>
      <c r="RN173" s="795">
        <f t="shared" si="175"/>
        <v>-0.1443451189047682</v>
      </c>
      <c r="RO173" s="795">
        <f t="shared" si="175"/>
        <v>-0.1443451189047682</v>
      </c>
      <c r="RP173" s="795">
        <f t="shared" si="175"/>
        <v>-0.1443451189047682</v>
      </c>
      <c r="RQ173" s="795">
        <f t="shared" si="175"/>
        <v>-0.1443451189047682</v>
      </c>
      <c r="RR173" s="795">
        <f t="shared" si="175"/>
        <v>-0.1443451189047682</v>
      </c>
      <c r="RS173" s="795">
        <f t="shared" si="175"/>
        <v>-0.1443451189047682</v>
      </c>
      <c r="RT173" s="795">
        <f t="shared" si="175"/>
        <v>-0.1443451189047682</v>
      </c>
      <c r="RU173" s="795">
        <f t="shared" si="175"/>
        <v>-0.15939652259542747</v>
      </c>
      <c r="RV173" s="795">
        <f t="shared" si="175"/>
        <v>-0.15939652259542747</v>
      </c>
      <c r="RW173" s="795">
        <f t="shared" si="175"/>
        <v>-0.15939652259542747</v>
      </c>
      <c r="RX173" s="795">
        <f t="shared" si="175"/>
        <v>-0.15939652259542747</v>
      </c>
      <c r="RY173" s="795">
        <f t="shared" si="175"/>
        <v>-0.1384103604753113</v>
      </c>
      <c r="RZ173" s="795">
        <f t="shared" si="175"/>
        <v>-0.1384103604753113</v>
      </c>
      <c r="SA173" s="795">
        <f t="shared" si="175"/>
        <v>-1.1817143317290917</v>
      </c>
      <c r="SB173" s="795">
        <f t="shared" si="175"/>
        <v>-1.1817143317290917</v>
      </c>
      <c r="SC173" s="795">
        <f t="shared" si="175"/>
        <v>-1.1817143317290917</v>
      </c>
      <c r="SD173" s="795">
        <f t="shared" si="175"/>
        <v>-1.094977517074077</v>
      </c>
      <c r="SE173" s="795">
        <f t="shared" si="175"/>
        <v>-1.094977517074077</v>
      </c>
      <c r="SF173" s="795">
        <f t="shared" si="175"/>
        <v>-1.094977517074077</v>
      </c>
      <c r="SG173" s="795">
        <f t="shared" si="175"/>
        <v>-1.094977517074077</v>
      </c>
      <c r="SH173" s="795">
        <f t="shared" si="175"/>
        <v>-0.3591296161903248</v>
      </c>
      <c r="SI173" s="795">
        <f t="shared" si="175"/>
        <v>-0.33785464211351268</v>
      </c>
      <c r="SJ173" s="275">
        <f t="shared" si="157"/>
        <v>-0.33785464211351268</v>
      </c>
      <c r="SK173" s="262"/>
      <c r="SL173" s="250"/>
      <c r="SM173" s="250"/>
      <c r="SN173" s="250"/>
    </row>
    <row r="174" spans="1:508" outlineLevel="3" x14ac:dyDescent="0.25">
      <c r="A174" s="250"/>
      <c r="B174" s="259"/>
      <c r="C174" s="444">
        <f>INT($C$29)+3</f>
        <v>4</v>
      </c>
      <c r="D174" s="275"/>
      <c r="E174" s="324">
        <f t="shared" si="152"/>
        <v>33</v>
      </c>
      <c r="F174" s="330"/>
      <c r="G174" s="275"/>
      <c r="H174" s="536"/>
      <c r="I174" s="548" t="s">
        <v>876</v>
      </c>
      <c r="J174" s="537"/>
      <c r="K174" s="795">
        <f t="shared" ref="K174:BV174" si="176">K171</f>
        <v>0</v>
      </c>
      <c r="L174" s="795">
        <f t="shared" si="176"/>
        <v>0</v>
      </c>
      <c r="M174" s="795">
        <f t="shared" si="176"/>
        <v>0</v>
      </c>
      <c r="N174" s="795">
        <f t="shared" si="176"/>
        <v>0</v>
      </c>
      <c r="O174" s="795">
        <f t="shared" si="176"/>
        <v>0</v>
      </c>
      <c r="P174" s="795">
        <f t="shared" si="176"/>
        <v>0</v>
      </c>
      <c r="Q174" s="795">
        <f t="shared" si="176"/>
        <v>0</v>
      </c>
      <c r="R174" s="795">
        <f t="shared" si="176"/>
        <v>0</v>
      </c>
      <c r="S174" s="795">
        <f t="shared" si="176"/>
        <v>0</v>
      </c>
      <c r="T174" s="795">
        <f t="shared" si="176"/>
        <v>0</v>
      </c>
      <c r="U174" s="795">
        <f t="shared" si="176"/>
        <v>0</v>
      </c>
      <c r="V174" s="795">
        <f t="shared" si="176"/>
        <v>0</v>
      </c>
      <c r="W174" s="795">
        <f t="shared" si="176"/>
        <v>0</v>
      </c>
      <c r="X174" s="795">
        <f t="shared" si="176"/>
        <v>0</v>
      </c>
      <c r="Y174" s="795">
        <f t="shared" si="176"/>
        <v>0</v>
      </c>
      <c r="Z174" s="795">
        <f t="shared" si="176"/>
        <v>0</v>
      </c>
      <c r="AA174" s="795">
        <f t="shared" si="176"/>
        <v>0</v>
      </c>
      <c r="AB174" s="795">
        <f t="shared" si="176"/>
        <v>0</v>
      </c>
      <c r="AC174" s="795">
        <f t="shared" si="176"/>
        <v>0</v>
      </c>
      <c r="AD174" s="795">
        <f t="shared" si="176"/>
        <v>0</v>
      </c>
      <c r="AE174" s="795">
        <f t="shared" si="176"/>
        <v>0</v>
      </c>
      <c r="AF174" s="795">
        <f t="shared" si="176"/>
        <v>0</v>
      </c>
      <c r="AG174" s="795">
        <f t="shared" si="176"/>
        <v>0</v>
      </c>
      <c r="AH174" s="795">
        <f t="shared" si="176"/>
        <v>0</v>
      </c>
      <c r="AI174" s="795">
        <f t="shared" si="176"/>
        <v>0</v>
      </c>
      <c r="AJ174" s="795">
        <f t="shared" si="176"/>
        <v>0</v>
      </c>
      <c r="AK174" s="795">
        <f t="shared" si="176"/>
        <v>0</v>
      </c>
      <c r="AL174" s="795">
        <f t="shared" si="176"/>
        <v>0</v>
      </c>
      <c r="AM174" s="795">
        <f t="shared" si="176"/>
        <v>0</v>
      </c>
      <c r="AN174" s="795">
        <f t="shared" si="176"/>
        <v>0</v>
      </c>
      <c r="AO174" s="795">
        <f t="shared" si="176"/>
        <v>0</v>
      </c>
      <c r="AP174" s="795">
        <f t="shared" si="176"/>
        <v>0</v>
      </c>
      <c r="AQ174" s="795">
        <f t="shared" si="176"/>
        <v>0</v>
      </c>
      <c r="AR174" s="795">
        <f t="shared" si="176"/>
        <v>0</v>
      </c>
      <c r="AS174" s="795">
        <f t="shared" si="176"/>
        <v>0</v>
      </c>
      <c r="AT174" s="795">
        <f t="shared" si="176"/>
        <v>0</v>
      </c>
      <c r="AU174" s="795">
        <f t="shared" si="176"/>
        <v>0</v>
      </c>
      <c r="AV174" s="795">
        <f t="shared" si="176"/>
        <v>0</v>
      </c>
      <c r="AW174" s="795">
        <f t="shared" si="176"/>
        <v>0</v>
      </c>
      <c r="AX174" s="795">
        <f t="shared" si="176"/>
        <v>0</v>
      </c>
      <c r="AY174" s="795">
        <f t="shared" si="176"/>
        <v>0</v>
      </c>
      <c r="AZ174" s="795">
        <f t="shared" si="176"/>
        <v>0</v>
      </c>
      <c r="BA174" s="795">
        <f t="shared" si="176"/>
        <v>0</v>
      </c>
      <c r="BB174" s="795">
        <f t="shared" si="176"/>
        <v>0</v>
      </c>
      <c r="BC174" s="795">
        <f t="shared" si="176"/>
        <v>0</v>
      </c>
      <c r="BD174" s="795">
        <f t="shared" si="176"/>
        <v>0</v>
      </c>
      <c r="BE174" s="795">
        <f t="shared" si="176"/>
        <v>0</v>
      </c>
      <c r="BF174" s="795">
        <f t="shared" si="176"/>
        <v>0</v>
      </c>
      <c r="BG174" s="795">
        <f t="shared" si="176"/>
        <v>0</v>
      </c>
      <c r="BH174" s="795">
        <f t="shared" si="176"/>
        <v>0</v>
      </c>
      <c r="BI174" s="795">
        <f t="shared" si="176"/>
        <v>0</v>
      </c>
      <c r="BJ174" s="795">
        <f t="shared" si="176"/>
        <v>0</v>
      </c>
      <c r="BK174" s="795">
        <f t="shared" si="176"/>
        <v>0</v>
      </c>
      <c r="BL174" s="795">
        <f t="shared" si="176"/>
        <v>0</v>
      </c>
      <c r="BM174" s="795">
        <f t="shared" si="176"/>
        <v>0</v>
      </c>
      <c r="BN174" s="795">
        <f t="shared" si="176"/>
        <v>-1.4256027151002826E-3</v>
      </c>
      <c r="BO174" s="795">
        <f t="shared" si="176"/>
        <v>-1.4256027151002826E-3</v>
      </c>
      <c r="BP174" s="795">
        <f t="shared" si="176"/>
        <v>-1.4256027151002826E-3</v>
      </c>
      <c r="BQ174" s="795">
        <f t="shared" si="176"/>
        <v>-1.4256027151002826E-3</v>
      </c>
      <c r="BR174" s="795">
        <f t="shared" si="176"/>
        <v>-1.4256027151002826E-3</v>
      </c>
      <c r="BS174" s="795">
        <f t="shared" si="176"/>
        <v>-1.4256027151002826E-3</v>
      </c>
      <c r="BT174" s="795">
        <f t="shared" si="176"/>
        <v>-1.4256027151002826E-3</v>
      </c>
      <c r="BU174" s="795">
        <f t="shared" si="176"/>
        <v>-9.9622826622143279E-3</v>
      </c>
      <c r="BV174" s="795">
        <f t="shared" si="176"/>
        <v>-9.9622826622143279E-3</v>
      </c>
      <c r="BW174" s="795">
        <f t="shared" ref="BW174:EH174" si="177">BW171</f>
        <v>-9.9622826622143279E-3</v>
      </c>
      <c r="BX174" s="795">
        <f t="shared" si="177"/>
        <v>-9.9622826622143279E-3</v>
      </c>
      <c r="BY174" s="795">
        <f t="shared" si="177"/>
        <v>0</v>
      </c>
      <c r="BZ174" s="795">
        <f t="shared" si="177"/>
        <v>0</v>
      </c>
      <c r="CA174" s="795">
        <f t="shared" si="177"/>
        <v>0</v>
      </c>
      <c r="CB174" s="795">
        <f t="shared" si="177"/>
        <v>0</v>
      </c>
      <c r="CC174" s="795">
        <f t="shared" si="177"/>
        <v>0</v>
      </c>
      <c r="CD174" s="795">
        <f t="shared" si="177"/>
        <v>0</v>
      </c>
      <c r="CE174" s="795">
        <f t="shared" si="177"/>
        <v>0</v>
      </c>
      <c r="CF174" s="795">
        <f t="shared" si="177"/>
        <v>0</v>
      </c>
      <c r="CG174" s="795">
        <f t="shared" si="177"/>
        <v>0</v>
      </c>
      <c r="CH174" s="795">
        <f t="shared" si="177"/>
        <v>-6.1097904578781836E-3</v>
      </c>
      <c r="CI174" s="795">
        <f t="shared" si="177"/>
        <v>-6.0860525519945696E-3</v>
      </c>
      <c r="CJ174" s="795">
        <f t="shared" si="177"/>
        <v>-6.0860525519945696E-3</v>
      </c>
      <c r="CK174" s="795">
        <f t="shared" si="177"/>
        <v>-6.0860525519945696E-3</v>
      </c>
      <c r="CL174" s="795">
        <f t="shared" si="177"/>
        <v>-6.0860525519945696E-3</v>
      </c>
      <c r="CM174" s="795">
        <f t="shared" si="177"/>
        <v>-6.0860525519945696E-3</v>
      </c>
      <c r="CN174" s="795">
        <f t="shared" si="177"/>
        <v>-6.0860525519945696E-3</v>
      </c>
      <c r="CO174" s="795">
        <f t="shared" si="177"/>
        <v>-6.0860525519945696E-3</v>
      </c>
      <c r="CP174" s="795">
        <f t="shared" si="177"/>
        <v>0</v>
      </c>
      <c r="CQ174" s="795">
        <f t="shared" si="177"/>
        <v>0</v>
      </c>
      <c r="CR174" s="795">
        <f t="shared" si="177"/>
        <v>0</v>
      </c>
      <c r="CS174" s="795">
        <f t="shared" si="177"/>
        <v>0</v>
      </c>
      <c r="CT174" s="795">
        <f t="shared" si="177"/>
        <v>0</v>
      </c>
      <c r="CU174" s="795">
        <f t="shared" si="177"/>
        <v>0</v>
      </c>
      <c r="CV174" s="795">
        <f t="shared" si="177"/>
        <v>0</v>
      </c>
      <c r="CW174" s="795">
        <f t="shared" si="177"/>
        <v>0</v>
      </c>
      <c r="CX174" s="795">
        <f t="shared" si="177"/>
        <v>0</v>
      </c>
      <c r="CY174" s="795">
        <f t="shared" si="177"/>
        <v>0</v>
      </c>
      <c r="CZ174" s="795">
        <f t="shared" si="177"/>
        <v>0</v>
      </c>
      <c r="DA174" s="795">
        <f t="shared" si="177"/>
        <v>0</v>
      </c>
      <c r="DB174" s="795">
        <f t="shared" si="177"/>
        <v>-2.6173618428790846E-3</v>
      </c>
      <c r="DC174" s="795">
        <f t="shared" si="177"/>
        <v>-2.6173618428790846E-3</v>
      </c>
      <c r="DD174" s="795">
        <f t="shared" si="177"/>
        <v>-2.6173618428790846E-3</v>
      </c>
      <c r="DE174" s="795">
        <f t="shared" si="177"/>
        <v>-2.6173618428790846E-3</v>
      </c>
      <c r="DF174" s="795">
        <f t="shared" si="177"/>
        <v>0</v>
      </c>
      <c r="DG174" s="795">
        <f t="shared" si="177"/>
        <v>-2.3519104818898739E-3</v>
      </c>
      <c r="DH174" s="795">
        <f t="shared" si="177"/>
        <v>-2.3519104818898739E-3</v>
      </c>
      <c r="DI174" s="795">
        <f t="shared" si="177"/>
        <v>-2.3519104818898739E-3</v>
      </c>
      <c r="DJ174" s="795">
        <f t="shared" si="177"/>
        <v>-2.3519104818898739E-3</v>
      </c>
      <c r="DK174" s="795">
        <f t="shared" si="177"/>
        <v>-2.3519104818898739E-3</v>
      </c>
      <c r="DL174" s="795">
        <f t="shared" si="177"/>
        <v>-2.3519104818898739E-3</v>
      </c>
      <c r="DM174" s="795">
        <f t="shared" si="177"/>
        <v>-2.3519104818898739E-3</v>
      </c>
      <c r="DN174" s="795">
        <f t="shared" si="177"/>
        <v>-8.490889347337216E-3</v>
      </c>
      <c r="DO174" s="795">
        <f t="shared" si="177"/>
        <v>-8.490889347337216E-3</v>
      </c>
      <c r="DP174" s="795">
        <f t="shared" si="177"/>
        <v>-8.490889347337216E-3</v>
      </c>
      <c r="DQ174" s="795">
        <f t="shared" si="177"/>
        <v>-8.490889347337216E-3</v>
      </c>
      <c r="DR174" s="795">
        <f t="shared" si="177"/>
        <v>-8.490889347337216E-3</v>
      </c>
      <c r="DS174" s="795">
        <f t="shared" si="177"/>
        <v>-8.490889347337216E-3</v>
      </c>
      <c r="DT174" s="795">
        <f t="shared" si="177"/>
        <v>-8.490889347337216E-3</v>
      </c>
      <c r="DU174" s="795">
        <f t="shared" si="177"/>
        <v>-9.9622826622125515E-3</v>
      </c>
      <c r="DV174" s="795">
        <f t="shared" si="177"/>
        <v>-9.9622826622125515E-3</v>
      </c>
      <c r="DW174" s="795">
        <f t="shared" si="177"/>
        <v>-9.9622826622125515E-3</v>
      </c>
      <c r="DX174" s="795">
        <f t="shared" si="177"/>
        <v>-9.9622826622125515E-3</v>
      </c>
      <c r="DY174" s="795">
        <f t="shared" si="177"/>
        <v>8.0739376943932406E-2</v>
      </c>
      <c r="DZ174" s="795">
        <f t="shared" si="177"/>
        <v>8.0739376943932406E-2</v>
      </c>
      <c r="EA174" s="795">
        <f t="shared" si="177"/>
        <v>1.4771429146613668</v>
      </c>
      <c r="EB174" s="795">
        <f t="shared" si="177"/>
        <v>1.4771429146613668</v>
      </c>
      <c r="EC174" s="795">
        <f t="shared" si="177"/>
        <v>1.4771429146613668</v>
      </c>
      <c r="ED174" s="795">
        <f t="shared" si="177"/>
        <v>2.0556067090288384</v>
      </c>
      <c r="EE174" s="795">
        <f t="shared" si="177"/>
        <v>2.0556067090288384</v>
      </c>
      <c r="EF174" s="795">
        <f t="shared" si="177"/>
        <v>2.0556067090288384</v>
      </c>
      <c r="EG174" s="795">
        <f t="shared" si="177"/>
        <v>2.0556067090288384</v>
      </c>
      <c r="EH174" s="795">
        <f t="shared" si="177"/>
        <v>0.13671512676976327</v>
      </c>
      <c r="EI174" s="795">
        <f t="shared" ref="EI174:GT174" si="178">EI171</f>
        <v>0.15888514732702141</v>
      </c>
      <c r="EJ174" s="795">
        <f t="shared" si="178"/>
        <v>0.15888514732702141</v>
      </c>
      <c r="EK174" s="795">
        <f t="shared" si="178"/>
        <v>0.15888514732702141</v>
      </c>
      <c r="EL174" s="795">
        <f t="shared" si="178"/>
        <v>0.15888514732702141</v>
      </c>
      <c r="EM174" s="795">
        <f t="shared" si="178"/>
        <v>0.15888514732702141</v>
      </c>
      <c r="EN174" s="795">
        <f t="shared" si="178"/>
        <v>0.15888514732702141</v>
      </c>
      <c r="EO174" s="795">
        <f t="shared" si="178"/>
        <v>0.15888514732702141</v>
      </c>
      <c r="EP174" s="795">
        <f t="shared" si="178"/>
        <v>-0.12298173638285093</v>
      </c>
      <c r="EQ174" s="795">
        <f t="shared" si="178"/>
        <v>-0.12298173638285093</v>
      </c>
      <c r="ER174" s="795">
        <f t="shared" si="178"/>
        <v>-0.12298173638285093</v>
      </c>
      <c r="ES174" s="795">
        <f t="shared" si="178"/>
        <v>-0.12298173638285093</v>
      </c>
      <c r="ET174" s="795">
        <f t="shared" si="178"/>
        <v>-0.12298173638285093</v>
      </c>
      <c r="EU174" s="795">
        <f t="shared" si="178"/>
        <v>-0.12298173638285093</v>
      </c>
      <c r="EV174" s="795">
        <f t="shared" si="178"/>
        <v>-0.12298173638285093</v>
      </c>
      <c r="EW174" s="795">
        <f t="shared" si="178"/>
        <v>2.8130090989970213E-2</v>
      </c>
      <c r="EX174" s="795">
        <f t="shared" si="178"/>
        <v>2.8130090989970213E-2</v>
      </c>
      <c r="EY174" s="795">
        <f t="shared" si="178"/>
        <v>2.8130090989970213E-2</v>
      </c>
      <c r="EZ174" s="795">
        <f t="shared" si="178"/>
        <v>2.8130090989970213E-2</v>
      </c>
      <c r="FA174" s="795">
        <f t="shared" si="178"/>
        <v>2.8130090989970213E-2</v>
      </c>
      <c r="FB174" s="795">
        <f t="shared" si="178"/>
        <v>-4.9951640288712795E-2</v>
      </c>
      <c r="FC174" s="795">
        <f t="shared" si="178"/>
        <v>-4.9951640288712795E-2</v>
      </c>
      <c r="FD174" s="795">
        <f t="shared" si="178"/>
        <v>-4.9951640288712795E-2</v>
      </c>
      <c r="FE174" s="795">
        <f t="shared" si="178"/>
        <v>-4.9951640288712795E-2</v>
      </c>
      <c r="FF174" s="795">
        <f t="shared" si="178"/>
        <v>6.0225197066870351E-2</v>
      </c>
      <c r="FG174" s="795">
        <f t="shared" si="178"/>
        <v>4.6841819940900642E-2</v>
      </c>
      <c r="FH174" s="795">
        <f t="shared" si="178"/>
        <v>4.6841819940900642E-2</v>
      </c>
      <c r="FI174" s="795">
        <f t="shared" si="178"/>
        <v>4.6841819940900642E-2</v>
      </c>
      <c r="FJ174" s="795">
        <f t="shared" si="178"/>
        <v>4.6841819940900642E-2</v>
      </c>
      <c r="FK174" s="795">
        <f t="shared" si="178"/>
        <v>4.6841819940900642E-2</v>
      </c>
      <c r="FL174" s="795">
        <f t="shared" si="178"/>
        <v>4.6841819940900642E-2</v>
      </c>
      <c r="FM174" s="795">
        <f t="shared" si="178"/>
        <v>4.6841819940900642E-2</v>
      </c>
      <c r="FN174" s="795">
        <f t="shared" si="178"/>
        <v>-1.6981778694674432E-2</v>
      </c>
      <c r="FO174" s="795">
        <f t="shared" si="178"/>
        <v>-1.6981778694674432E-2</v>
      </c>
      <c r="FP174" s="795">
        <f t="shared" si="178"/>
        <v>-1.6981778694674432E-2</v>
      </c>
      <c r="FQ174" s="795">
        <f t="shared" si="178"/>
        <v>-1.6981778694674432E-2</v>
      </c>
      <c r="FR174" s="795">
        <f t="shared" si="178"/>
        <v>-1.6981778694674432E-2</v>
      </c>
      <c r="FS174" s="795">
        <f t="shared" si="178"/>
        <v>-1.6981778694674432E-2</v>
      </c>
      <c r="FT174" s="795">
        <f t="shared" si="178"/>
        <v>-1.6981778694674432E-2</v>
      </c>
      <c r="FU174" s="795">
        <f t="shared" si="178"/>
        <v>-1.9924565324425991E-2</v>
      </c>
      <c r="FV174" s="795">
        <f t="shared" si="178"/>
        <v>-1.9924565324425991E-2</v>
      </c>
      <c r="FW174" s="795">
        <f t="shared" si="178"/>
        <v>-1.9924565324425991E-2</v>
      </c>
      <c r="FX174" s="795">
        <f t="shared" si="178"/>
        <v>-1.9924565324425991E-2</v>
      </c>
      <c r="FY174" s="795">
        <f t="shared" si="178"/>
        <v>0.21914973741924459</v>
      </c>
      <c r="FZ174" s="795">
        <f t="shared" si="178"/>
        <v>0.21914973741924459</v>
      </c>
      <c r="GA174" s="795">
        <f t="shared" si="178"/>
        <v>1.546076250678893</v>
      </c>
      <c r="GB174" s="795">
        <f t="shared" si="178"/>
        <v>1.546076250678893</v>
      </c>
      <c r="GC174" s="795">
        <f t="shared" si="178"/>
        <v>1.546076250678893</v>
      </c>
      <c r="GD174" s="795">
        <f t="shared" si="178"/>
        <v>1.5816628615809876</v>
      </c>
      <c r="GE174" s="795">
        <f t="shared" si="178"/>
        <v>1.5816628615809876</v>
      </c>
      <c r="GF174" s="795">
        <f t="shared" si="178"/>
        <v>1.5816628615809876</v>
      </c>
      <c r="GG174" s="795">
        <f t="shared" si="178"/>
        <v>1.5816628615809876</v>
      </c>
      <c r="GH174" s="795">
        <f t="shared" si="178"/>
        <v>0.18105516788428133</v>
      </c>
      <c r="GI174" s="795">
        <f t="shared" si="178"/>
        <v>0.14410513362218147</v>
      </c>
      <c r="GJ174" s="795">
        <f t="shared" si="178"/>
        <v>0.14410513362218147</v>
      </c>
      <c r="GK174" s="795">
        <f t="shared" si="178"/>
        <v>0.14410513362218147</v>
      </c>
      <c r="GL174" s="795">
        <f t="shared" si="178"/>
        <v>0.14410513362218147</v>
      </c>
      <c r="GM174" s="795">
        <f t="shared" si="178"/>
        <v>0.14410513362218147</v>
      </c>
      <c r="GN174" s="795">
        <f t="shared" si="178"/>
        <v>0.14410513362218147</v>
      </c>
      <c r="GO174" s="795">
        <f t="shared" si="178"/>
        <v>0.14410513362218147</v>
      </c>
      <c r="GP174" s="795">
        <f t="shared" si="178"/>
        <v>-0.21771127715171978</v>
      </c>
      <c r="GQ174" s="795">
        <f t="shared" si="178"/>
        <v>-0.21771127715171978</v>
      </c>
      <c r="GR174" s="795">
        <f t="shared" si="178"/>
        <v>-0.21771127715171978</v>
      </c>
      <c r="GS174" s="795">
        <f t="shared" si="178"/>
        <v>-0.21771127715171978</v>
      </c>
      <c r="GT174" s="795">
        <f t="shared" si="178"/>
        <v>-0.21771127715171978</v>
      </c>
      <c r="GU174" s="795">
        <f t="shared" ref="GU174:JF174" si="179">GU171</f>
        <v>-0.21771127715171978</v>
      </c>
      <c r="GV174" s="795">
        <f t="shared" si="179"/>
        <v>-0.21771127715171978</v>
      </c>
      <c r="GW174" s="795">
        <f t="shared" si="179"/>
        <v>4.1591147966739683E-2</v>
      </c>
      <c r="GX174" s="795">
        <f t="shared" si="179"/>
        <v>4.1591147966739683E-2</v>
      </c>
      <c r="GY174" s="795">
        <f t="shared" si="179"/>
        <v>4.1591147966739683E-2</v>
      </c>
      <c r="GZ174" s="795">
        <f t="shared" si="179"/>
        <v>4.1591147966739683E-2</v>
      </c>
      <c r="HA174" s="795">
        <f t="shared" si="179"/>
        <v>4.1591147966739683E-2</v>
      </c>
      <c r="HB174" s="795">
        <f t="shared" si="179"/>
        <v>0.11655382734033459</v>
      </c>
      <c r="HC174" s="795">
        <f t="shared" si="179"/>
        <v>0.11655382734033459</v>
      </c>
      <c r="HD174" s="795">
        <f t="shared" si="179"/>
        <v>0.11655382734033459</v>
      </c>
      <c r="HE174" s="795">
        <f t="shared" si="179"/>
        <v>0.11655382734033459</v>
      </c>
      <c r="HF174" s="795">
        <f t="shared" si="179"/>
        <v>6.6916885629844103E-3</v>
      </c>
      <c r="HG174" s="795">
        <f t="shared" si="179"/>
        <v>0</v>
      </c>
      <c r="HH174" s="795">
        <f t="shared" si="179"/>
        <v>0</v>
      </c>
      <c r="HI174" s="795">
        <f t="shared" si="179"/>
        <v>0</v>
      </c>
      <c r="HJ174" s="795">
        <f t="shared" si="179"/>
        <v>0</v>
      </c>
      <c r="HK174" s="795">
        <f t="shared" si="179"/>
        <v>0</v>
      </c>
      <c r="HL174" s="795">
        <f t="shared" si="179"/>
        <v>0</v>
      </c>
      <c r="HM174" s="795">
        <f t="shared" si="179"/>
        <v>0</v>
      </c>
      <c r="HN174" s="795">
        <f t="shared" si="179"/>
        <v>1.6981778694679761E-2</v>
      </c>
      <c r="HO174" s="795">
        <f t="shared" si="179"/>
        <v>1.6981778694679761E-2</v>
      </c>
      <c r="HP174" s="795">
        <f t="shared" si="179"/>
        <v>1.6981778694679761E-2</v>
      </c>
      <c r="HQ174" s="795">
        <f t="shared" si="179"/>
        <v>1.6981778694679761E-2</v>
      </c>
      <c r="HR174" s="795">
        <f t="shared" si="179"/>
        <v>1.6981778694679761E-2</v>
      </c>
      <c r="HS174" s="795">
        <f t="shared" si="179"/>
        <v>1.6981778694679761E-2</v>
      </c>
      <c r="HT174" s="795">
        <f t="shared" si="179"/>
        <v>1.6981778694679761E-2</v>
      </c>
      <c r="HU174" s="795">
        <f t="shared" si="179"/>
        <v>9.9622826622134397E-3</v>
      </c>
      <c r="HV174" s="795">
        <f t="shared" si="179"/>
        <v>9.9622826622134397E-3</v>
      </c>
      <c r="HW174" s="795">
        <f t="shared" si="179"/>
        <v>9.9622826622134397E-3</v>
      </c>
      <c r="HX174" s="795">
        <f t="shared" si="179"/>
        <v>9.9622826622134397E-3</v>
      </c>
      <c r="HY174" s="795">
        <f t="shared" si="179"/>
        <v>0.24221813083179455</v>
      </c>
      <c r="HZ174" s="795">
        <f t="shared" si="179"/>
        <v>0.24221813083179455</v>
      </c>
      <c r="IA174" s="795">
        <f t="shared" si="179"/>
        <v>1.2900381454709269</v>
      </c>
      <c r="IB174" s="795">
        <f t="shared" si="179"/>
        <v>1.2900381454709269</v>
      </c>
      <c r="IC174" s="795">
        <f t="shared" si="179"/>
        <v>1.2900381454709269</v>
      </c>
      <c r="ID174" s="795">
        <f t="shared" si="179"/>
        <v>1.1002005903788081</v>
      </c>
      <c r="IE174" s="795">
        <f t="shared" si="179"/>
        <v>1.1002005903788081</v>
      </c>
      <c r="IF174" s="795">
        <f t="shared" si="179"/>
        <v>1.1002005903788081</v>
      </c>
      <c r="IG174" s="795">
        <f t="shared" si="179"/>
        <v>1.1002005903788081</v>
      </c>
      <c r="IH174" s="795">
        <f t="shared" si="179"/>
        <v>0.22170020557258674</v>
      </c>
      <c r="II174" s="795">
        <f t="shared" si="179"/>
        <v>0.22170020557258496</v>
      </c>
      <c r="IJ174" s="795">
        <f t="shared" si="179"/>
        <v>0.22170020557258496</v>
      </c>
      <c r="IK174" s="795">
        <f t="shared" si="179"/>
        <v>0.22170020557258496</v>
      </c>
      <c r="IL174" s="795">
        <f t="shared" si="179"/>
        <v>0.22170020557258496</v>
      </c>
      <c r="IM174" s="795">
        <f t="shared" si="179"/>
        <v>0.22170020557258496</v>
      </c>
      <c r="IN174" s="795">
        <f t="shared" si="179"/>
        <v>0.22170020557258496</v>
      </c>
      <c r="IO174" s="795">
        <f t="shared" si="179"/>
        <v>0.22170020557258496</v>
      </c>
      <c r="IP174" s="795">
        <f t="shared" si="179"/>
        <v>-5.9925084571080589E-2</v>
      </c>
      <c r="IQ174" s="795">
        <f t="shared" si="179"/>
        <v>-5.9925084571080589E-2</v>
      </c>
      <c r="IR174" s="795">
        <f t="shared" si="179"/>
        <v>-5.9925084571080589E-2</v>
      </c>
      <c r="IS174" s="795">
        <f t="shared" si="179"/>
        <v>-5.9925084571080589E-2</v>
      </c>
      <c r="IT174" s="795">
        <f t="shared" si="179"/>
        <v>-5.9925084571080589E-2</v>
      </c>
      <c r="IU174" s="795">
        <f t="shared" si="179"/>
        <v>-5.9925084571080589E-2</v>
      </c>
      <c r="IV174" s="795">
        <f t="shared" si="179"/>
        <v>-5.9925084571080589E-2</v>
      </c>
      <c r="IW174" s="795">
        <f t="shared" si="179"/>
        <v>-0.12941306212433901</v>
      </c>
      <c r="IX174" s="795">
        <f t="shared" si="179"/>
        <v>-0.12941306212433901</v>
      </c>
      <c r="IY174" s="795">
        <f t="shared" si="179"/>
        <v>-0.12941306212433901</v>
      </c>
      <c r="IZ174" s="795">
        <f t="shared" si="179"/>
        <v>-0.12941306212433901</v>
      </c>
      <c r="JA174" s="795">
        <f t="shared" si="179"/>
        <v>-0.12941306212433901</v>
      </c>
      <c r="JB174" s="795">
        <f t="shared" si="179"/>
        <v>0.111003645086031</v>
      </c>
      <c r="JC174" s="795">
        <f t="shared" si="179"/>
        <v>0.111003645086031</v>
      </c>
      <c r="JD174" s="795">
        <f t="shared" si="179"/>
        <v>0.111003645086031</v>
      </c>
      <c r="JE174" s="795">
        <f t="shared" si="179"/>
        <v>0.111003645086031</v>
      </c>
      <c r="JF174" s="795">
        <f t="shared" si="179"/>
        <v>5.353350850388594E-2</v>
      </c>
      <c r="JG174" s="795">
        <f t="shared" ref="JG174:LR174" si="180">JG171</f>
        <v>4.6841819940900642E-2</v>
      </c>
      <c r="JH174" s="795">
        <f t="shared" si="180"/>
        <v>4.6841819940900642E-2</v>
      </c>
      <c r="JI174" s="795">
        <f t="shared" si="180"/>
        <v>4.6841819940900642E-2</v>
      </c>
      <c r="JJ174" s="795">
        <f t="shared" si="180"/>
        <v>4.6841819940900642E-2</v>
      </c>
      <c r="JK174" s="795">
        <f t="shared" si="180"/>
        <v>4.6841819940900642E-2</v>
      </c>
      <c r="JL174" s="795">
        <f t="shared" si="180"/>
        <v>4.6841819940900642E-2</v>
      </c>
      <c r="JM174" s="795">
        <f t="shared" si="180"/>
        <v>4.6841819940900642E-2</v>
      </c>
      <c r="JN174" s="795">
        <f t="shared" si="180"/>
        <v>8.4908893473389924E-3</v>
      </c>
      <c r="JO174" s="795">
        <f t="shared" si="180"/>
        <v>8.4908893473389924E-3</v>
      </c>
      <c r="JP174" s="795">
        <f t="shared" si="180"/>
        <v>8.4908893473389924E-3</v>
      </c>
      <c r="JQ174" s="795">
        <f t="shared" si="180"/>
        <v>8.4908893473389924E-3</v>
      </c>
      <c r="JR174" s="795">
        <f t="shared" si="180"/>
        <v>8.4908893473389924E-3</v>
      </c>
      <c r="JS174" s="795">
        <f t="shared" si="180"/>
        <v>8.4908893473389924E-3</v>
      </c>
      <c r="JT174" s="795">
        <f t="shared" si="180"/>
        <v>8.4908893473389924E-3</v>
      </c>
      <c r="JU174" s="795">
        <f t="shared" si="180"/>
        <v>0</v>
      </c>
      <c r="JV174" s="795">
        <f t="shared" si="180"/>
        <v>0</v>
      </c>
      <c r="JW174" s="795">
        <f t="shared" si="180"/>
        <v>0</v>
      </c>
      <c r="JX174" s="795">
        <f t="shared" si="180"/>
        <v>0</v>
      </c>
      <c r="JY174" s="795">
        <f t="shared" si="180"/>
        <v>2.3068393412553512E-2</v>
      </c>
      <c r="JZ174" s="795">
        <f t="shared" si="180"/>
        <v>2.3068393412553512E-2</v>
      </c>
      <c r="KA174" s="795">
        <f t="shared" si="180"/>
        <v>0.98476194310757581</v>
      </c>
      <c r="KB174" s="795">
        <f t="shared" si="180"/>
        <v>0.98476194310757581</v>
      </c>
      <c r="KC174" s="795">
        <f t="shared" si="180"/>
        <v>0.98476194310757581</v>
      </c>
      <c r="KD174" s="795">
        <f t="shared" si="180"/>
        <v>0.88256096428840181</v>
      </c>
      <c r="KE174" s="795">
        <f t="shared" si="180"/>
        <v>0.88256096428840181</v>
      </c>
      <c r="KF174" s="795">
        <f t="shared" si="180"/>
        <v>0.88256096428840181</v>
      </c>
      <c r="KG174" s="795">
        <f t="shared" si="180"/>
        <v>0.88256096428840181</v>
      </c>
      <c r="KH174" s="795">
        <f t="shared" si="180"/>
        <v>0.22539520899879584</v>
      </c>
      <c r="KI174" s="795">
        <f t="shared" si="180"/>
        <v>0.19214017816290863</v>
      </c>
      <c r="KJ174" s="795">
        <f t="shared" si="180"/>
        <v>0.19214017816290863</v>
      </c>
      <c r="KK174" s="795">
        <f t="shared" si="180"/>
        <v>0.19214017816290863</v>
      </c>
      <c r="KL174" s="795">
        <f t="shared" si="180"/>
        <v>0.19214017816290863</v>
      </c>
      <c r="KM174" s="795">
        <f t="shared" si="180"/>
        <v>0.19214017816290863</v>
      </c>
      <c r="KN174" s="795">
        <f t="shared" si="180"/>
        <v>0.19214017816290863</v>
      </c>
      <c r="KO174" s="795">
        <f t="shared" si="180"/>
        <v>0.19214017816290863</v>
      </c>
      <c r="KP174" s="795">
        <f t="shared" si="180"/>
        <v>-0.13821958517443989</v>
      </c>
      <c r="KQ174" s="795">
        <f t="shared" si="180"/>
        <v>-0.13821958517443989</v>
      </c>
      <c r="KR174" s="795">
        <f t="shared" si="180"/>
        <v>-0.13821958517443989</v>
      </c>
      <c r="KS174" s="795">
        <f t="shared" si="180"/>
        <v>-0.13821958517443989</v>
      </c>
      <c r="KT174" s="795">
        <f t="shared" si="180"/>
        <v>-0.13821958517443989</v>
      </c>
      <c r="KU174" s="795">
        <f t="shared" si="180"/>
        <v>-0.13821958517443989</v>
      </c>
      <c r="KV174" s="795">
        <f t="shared" si="180"/>
        <v>-0.13821958517443989</v>
      </c>
      <c r="KW174" s="795">
        <f t="shared" si="180"/>
        <v>0.27804979427715892</v>
      </c>
      <c r="KX174" s="795">
        <f t="shared" si="180"/>
        <v>0.27804979427715892</v>
      </c>
      <c r="KY174" s="795">
        <f t="shared" si="180"/>
        <v>0.27804979427715892</v>
      </c>
      <c r="KZ174" s="795">
        <f t="shared" si="180"/>
        <v>0.27804979427715892</v>
      </c>
      <c r="LA174" s="795">
        <f t="shared" si="180"/>
        <v>0.27804979427715892</v>
      </c>
      <c r="LB174" s="795">
        <f t="shared" si="180"/>
        <v>0.28512958760402451</v>
      </c>
      <c r="LC174" s="795">
        <f t="shared" si="180"/>
        <v>0.28512958760402451</v>
      </c>
      <c r="LD174" s="795">
        <f t="shared" si="180"/>
        <v>0.28512958760402451</v>
      </c>
      <c r="LE174" s="795">
        <f t="shared" si="180"/>
        <v>0.28512958760402451</v>
      </c>
      <c r="LF174" s="795">
        <f t="shared" si="180"/>
        <v>0.27393456102748015</v>
      </c>
      <c r="LG174" s="795">
        <f t="shared" si="180"/>
        <v>0.22040105252359155</v>
      </c>
      <c r="LH174" s="795">
        <f t="shared" si="180"/>
        <v>0.22040105252359155</v>
      </c>
      <c r="LI174" s="795">
        <f t="shared" si="180"/>
        <v>0.22040105252359155</v>
      </c>
      <c r="LJ174" s="795">
        <f t="shared" si="180"/>
        <v>0.22040105252359155</v>
      </c>
      <c r="LK174" s="795">
        <f t="shared" si="180"/>
        <v>0.22040105252359155</v>
      </c>
      <c r="LL174" s="795">
        <f t="shared" si="180"/>
        <v>0.22040105252359155</v>
      </c>
      <c r="LM174" s="795">
        <f t="shared" si="180"/>
        <v>0.22040105252359155</v>
      </c>
      <c r="LN174" s="795">
        <f t="shared" si="180"/>
        <v>-0.1443451189047682</v>
      </c>
      <c r="LO174" s="795">
        <f t="shared" si="180"/>
        <v>-0.1443451189047682</v>
      </c>
      <c r="LP174" s="795">
        <f t="shared" si="180"/>
        <v>-0.1443451189047682</v>
      </c>
      <c r="LQ174" s="795">
        <f t="shared" si="180"/>
        <v>-0.1443451189047682</v>
      </c>
      <c r="LR174" s="795">
        <f t="shared" si="180"/>
        <v>-0.1443451189047682</v>
      </c>
      <c r="LS174" s="795">
        <f t="shared" ref="LS174:OD174" si="181">LS171</f>
        <v>-0.1443451189047682</v>
      </c>
      <c r="LT174" s="795">
        <f t="shared" si="181"/>
        <v>-0.1443451189047682</v>
      </c>
      <c r="LU174" s="795">
        <f t="shared" si="181"/>
        <v>-0.15939652259542747</v>
      </c>
      <c r="LV174" s="795">
        <f t="shared" si="181"/>
        <v>-0.15939652259542747</v>
      </c>
      <c r="LW174" s="795">
        <f t="shared" si="181"/>
        <v>-0.15939652259542747</v>
      </c>
      <c r="LX174" s="795">
        <f t="shared" si="181"/>
        <v>-0.15939652259542747</v>
      </c>
      <c r="LY174" s="795">
        <f t="shared" si="181"/>
        <v>0.24221813083179367</v>
      </c>
      <c r="LZ174" s="795">
        <f t="shared" si="181"/>
        <v>0.24221813083179367</v>
      </c>
      <c r="MA174" s="795">
        <f t="shared" si="181"/>
        <v>1.6544000644207282</v>
      </c>
      <c r="MB174" s="795">
        <f t="shared" si="181"/>
        <v>1.6544000644207282</v>
      </c>
      <c r="MC174" s="795">
        <f t="shared" si="181"/>
        <v>1.6544000644207282</v>
      </c>
      <c r="MD174" s="795">
        <f t="shared" si="181"/>
        <v>1.374940967818123</v>
      </c>
      <c r="ME174" s="795">
        <f t="shared" si="181"/>
        <v>1.374940967818123</v>
      </c>
      <c r="MF174" s="795">
        <f t="shared" si="181"/>
        <v>1.374940967818123</v>
      </c>
      <c r="MG174" s="795">
        <f t="shared" si="181"/>
        <v>1.374940967818123</v>
      </c>
      <c r="MH174" s="795">
        <f t="shared" si="181"/>
        <v>6.6510061671777976E-2</v>
      </c>
      <c r="MI174" s="795">
        <f t="shared" si="181"/>
        <v>4.064503768830896E-2</v>
      </c>
      <c r="MJ174" s="795">
        <f t="shared" si="181"/>
        <v>4.064503768830896E-2</v>
      </c>
      <c r="MK174" s="795">
        <f t="shared" si="181"/>
        <v>4.064503768830896E-2</v>
      </c>
      <c r="ML174" s="795">
        <f t="shared" si="181"/>
        <v>4.064503768830896E-2</v>
      </c>
      <c r="MM174" s="795">
        <f t="shared" si="181"/>
        <v>4.064503768830896E-2</v>
      </c>
      <c r="MN174" s="795">
        <f t="shared" si="181"/>
        <v>4.064503768830896E-2</v>
      </c>
      <c r="MO174" s="795">
        <f t="shared" si="181"/>
        <v>4.064503768830896E-2</v>
      </c>
      <c r="MP174" s="795">
        <f t="shared" si="181"/>
        <v>-0.24433505728092086</v>
      </c>
      <c r="MQ174" s="795">
        <f t="shared" si="181"/>
        <v>-0.24433505728092086</v>
      </c>
      <c r="MR174" s="795">
        <f t="shared" si="181"/>
        <v>-0.24433505728092086</v>
      </c>
      <c r="MS174" s="795">
        <f t="shared" si="181"/>
        <v>-0.24433505728092086</v>
      </c>
      <c r="MT174" s="795">
        <f t="shared" si="181"/>
        <v>-0.24433505728092086</v>
      </c>
      <c r="MU174" s="795">
        <f t="shared" si="181"/>
        <v>-0.24433505728092086</v>
      </c>
      <c r="MV174" s="795">
        <f t="shared" si="181"/>
        <v>-0.24433505728092086</v>
      </c>
      <c r="MW174" s="795">
        <f t="shared" si="181"/>
        <v>-1.7481611248259199E-2</v>
      </c>
      <c r="MX174" s="795">
        <f t="shared" si="181"/>
        <v>-1.7481611248259199E-2</v>
      </c>
      <c r="MY174" s="795">
        <f t="shared" si="181"/>
        <v>-1.7481611248259199E-2</v>
      </c>
      <c r="MZ174" s="795">
        <f t="shared" si="181"/>
        <v>-1.7481611248259199E-2</v>
      </c>
      <c r="NA174" s="795">
        <f t="shared" si="181"/>
        <v>-1.7481611248259199E-2</v>
      </c>
      <c r="NB174" s="795">
        <f t="shared" si="181"/>
        <v>-0.11100364508602745</v>
      </c>
      <c r="NC174" s="795">
        <f t="shared" si="181"/>
        <v>-0.11100364508602745</v>
      </c>
      <c r="ND174" s="795">
        <f t="shared" si="181"/>
        <v>-0.11100364508602745</v>
      </c>
      <c r="NE174" s="795">
        <f t="shared" si="181"/>
        <v>-0.11100364508602745</v>
      </c>
      <c r="NF174" s="795">
        <f t="shared" si="181"/>
        <v>-6.6916885629858314E-2</v>
      </c>
      <c r="NG174" s="795">
        <f t="shared" si="181"/>
        <v>-6.6916885629858314E-2</v>
      </c>
      <c r="NH174" s="795">
        <f t="shared" si="181"/>
        <v>-6.6916885629858314E-2</v>
      </c>
      <c r="NI174" s="795">
        <f t="shared" si="181"/>
        <v>-6.6916885629858314E-2</v>
      </c>
      <c r="NJ174" s="795">
        <f t="shared" si="181"/>
        <v>-6.6916885629858314E-2</v>
      </c>
      <c r="NK174" s="795">
        <f t="shared" si="181"/>
        <v>-6.6916885629858314E-2</v>
      </c>
      <c r="NL174" s="795">
        <f t="shared" si="181"/>
        <v>-6.6916885629858314E-2</v>
      </c>
      <c r="NM174" s="795">
        <f t="shared" si="181"/>
        <v>-6.6916885629858314E-2</v>
      </c>
      <c r="NN174" s="795">
        <f t="shared" si="181"/>
        <v>-0.1443451189047682</v>
      </c>
      <c r="NO174" s="795">
        <f t="shared" si="181"/>
        <v>-0.1443451189047682</v>
      </c>
      <c r="NP174" s="795">
        <f t="shared" si="181"/>
        <v>-0.1443451189047682</v>
      </c>
      <c r="NQ174" s="795">
        <f t="shared" si="181"/>
        <v>-0.1443451189047682</v>
      </c>
      <c r="NR174" s="795">
        <f t="shared" si="181"/>
        <v>-0.1443451189047682</v>
      </c>
      <c r="NS174" s="795">
        <f t="shared" si="181"/>
        <v>-0.1443451189047682</v>
      </c>
      <c r="NT174" s="795">
        <f t="shared" si="181"/>
        <v>-0.1443451189047682</v>
      </c>
      <c r="NU174" s="795">
        <f t="shared" si="181"/>
        <v>-0.15939652259542747</v>
      </c>
      <c r="NV174" s="795">
        <f t="shared" si="181"/>
        <v>-0.15939652259542747</v>
      </c>
      <c r="NW174" s="795">
        <f t="shared" si="181"/>
        <v>-0.15939652259542747</v>
      </c>
      <c r="NX174" s="795">
        <f t="shared" si="181"/>
        <v>-0.15939652259542747</v>
      </c>
      <c r="NY174" s="795">
        <f t="shared" si="181"/>
        <v>0.24221813083179367</v>
      </c>
      <c r="NZ174" s="795">
        <f t="shared" si="181"/>
        <v>0.24221813083179367</v>
      </c>
      <c r="OA174" s="795">
        <f t="shared" si="181"/>
        <v>1.6544000644207282</v>
      </c>
      <c r="OB174" s="795">
        <f t="shared" si="181"/>
        <v>1.6544000644207282</v>
      </c>
      <c r="OC174" s="795">
        <f t="shared" si="181"/>
        <v>1.6544000644207282</v>
      </c>
      <c r="OD174" s="795">
        <f t="shared" si="181"/>
        <v>1.374940967818123</v>
      </c>
      <c r="OE174" s="795">
        <f t="shared" ref="OE174:QP174" si="182">OE171</f>
        <v>1.374940967818123</v>
      </c>
      <c r="OF174" s="795">
        <f t="shared" si="182"/>
        <v>1.374940967818123</v>
      </c>
      <c r="OG174" s="795">
        <f t="shared" si="182"/>
        <v>1.374940967818123</v>
      </c>
      <c r="OH174" s="795">
        <f t="shared" si="182"/>
        <v>6.6510061671777976E-2</v>
      </c>
      <c r="OI174" s="795">
        <f t="shared" si="182"/>
        <v>4.064503768830896E-2</v>
      </c>
      <c r="OJ174" s="795">
        <f t="shared" si="182"/>
        <v>4.064503768830896E-2</v>
      </c>
      <c r="OK174" s="795">
        <f t="shared" si="182"/>
        <v>4.064503768830896E-2</v>
      </c>
      <c r="OL174" s="795">
        <f t="shared" si="182"/>
        <v>4.064503768830896E-2</v>
      </c>
      <c r="OM174" s="795">
        <f t="shared" si="182"/>
        <v>4.064503768830896E-2</v>
      </c>
      <c r="ON174" s="795">
        <f t="shared" si="182"/>
        <v>4.064503768830896E-2</v>
      </c>
      <c r="OO174" s="795">
        <f t="shared" si="182"/>
        <v>4.064503768830896E-2</v>
      </c>
      <c r="OP174" s="795">
        <f t="shared" si="182"/>
        <v>-0.24433505728092086</v>
      </c>
      <c r="OQ174" s="795">
        <f t="shared" si="182"/>
        <v>-0.24433505728092086</v>
      </c>
      <c r="OR174" s="795">
        <f t="shared" si="182"/>
        <v>-0.24433505728092086</v>
      </c>
      <c r="OS174" s="795">
        <f t="shared" si="182"/>
        <v>-0.24433505728092086</v>
      </c>
      <c r="OT174" s="795">
        <f t="shared" si="182"/>
        <v>-0.24433505728092086</v>
      </c>
      <c r="OU174" s="795">
        <f t="shared" si="182"/>
        <v>-0.24433505728092086</v>
      </c>
      <c r="OV174" s="795">
        <f t="shared" si="182"/>
        <v>-0.24433505728092086</v>
      </c>
      <c r="OW174" s="795">
        <f t="shared" si="182"/>
        <v>-1.7481611248259199E-2</v>
      </c>
      <c r="OX174" s="795">
        <f t="shared" si="182"/>
        <v>-1.7481611248259199E-2</v>
      </c>
      <c r="OY174" s="795">
        <f t="shared" si="182"/>
        <v>-1.7481611248259199E-2</v>
      </c>
      <c r="OZ174" s="795">
        <f t="shared" si="182"/>
        <v>-1.7481611248259199E-2</v>
      </c>
      <c r="PA174" s="795">
        <f t="shared" si="182"/>
        <v>-1.7481611248259199E-2</v>
      </c>
      <c r="PB174" s="795">
        <f t="shared" si="182"/>
        <v>-0.11100364508602745</v>
      </c>
      <c r="PC174" s="795">
        <f t="shared" si="182"/>
        <v>-0.11100364508602745</v>
      </c>
      <c r="PD174" s="795">
        <f t="shared" si="182"/>
        <v>-0.11100364508602745</v>
      </c>
      <c r="PE174" s="795">
        <f t="shared" si="182"/>
        <v>-0.11100364508602745</v>
      </c>
      <c r="PF174" s="795">
        <f t="shared" si="182"/>
        <v>-6.6916885629858314E-2</v>
      </c>
      <c r="PG174" s="795">
        <f t="shared" si="182"/>
        <v>-6.6916885629858314E-2</v>
      </c>
      <c r="PH174" s="795">
        <f t="shared" si="182"/>
        <v>-6.6916885629858314E-2</v>
      </c>
      <c r="PI174" s="795">
        <f t="shared" si="182"/>
        <v>-6.6916885629858314E-2</v>
      </c>
      <c r="PJ174" s="795">
        <f t="shared" si="182"/>
        <v>-6.6916885629858314E-2</v>
      </c>
      <c r="PK174" s="795">
        <f t="shared" si="182"/>
        <v>-6.6916885629858314E-2</v>
      </c>
      <c r="PL174" s="795">
        <f t="shared" si="182"/>
        <v>-6.6916885629858314E-2</v>
      </c>
      <c r="PM174" s="795">
        <f t="shared" si="182"/>
        <v>-6.6916885629858314E-2</v>
      </c>
      <c r="PN174" s="795">
        <f t="shared" si="182"/>
        <v>-0.1443451189047682</v>
      </c>
      <c r="PO174" s="795">
        <f t="shared" si="182"/>
        <v>-0.1443451189047682</v>
      </c>
      <c r="PP174" s="795">
        <f t="shared" si="182"/>
        <v>-0.1443451189047682</v>
      </c>
      <c r="PQ174" s="795">
        <f t="shared" si="182"/>
        <v>-0.1443451189047682</v>
      </c>
      <c r="PR174" s="795">
        <f t="shared" si="182"/>
        <v>-0.1443451189047682</v>
      </c>
      <c r="PS174" s="795">
        <f t="shared" si="182"/>
        <v>-0.1443451189047682</v>
      </c>
      <c r="PT174" s="795">
        <f t="shared" si="182"/>
        <v>-0.1443451189047682</v>
      </c>
      <c r="PU174" s="795">
        <f t="shared" si="182"/>
        <v>-0.15939652259542747</v>
      </c>
      <c r="PV174" s="795">
        <f t="shared" si="182"/>
        <v>-0.15939652259542747</v>
      </c>
      <c r="PW174" s="795">
        <f t="shared" si="182"/>
        <v>-0.15939652259542747</v>
      </c>
      <c r="PX174" s="795">
        <f t="shared" si="182"/>
        <v>-0.15939652259542747</v>
      </c>
      <c r="PY174" s="795">
        <f t="shared" si="182"/>
        <v>0.24221813083179367</v>
      </c>
      <c r="PZ174" s="795">
        <f t="shared" si="182"/>
        <v>0.24221813083179367</v>
      </c>
      <c r="QA174" s="795">
        <f t="shared" si="182"/>
        <v>1.6544000644207282</v>
      </c>
      <c r="QB174" s="795">
        <f t="shared" si="182"/>
        <v>1.6544000644207282</v>
      </c>
      <c r="QC174" s="795">
        <f t="shared" si="182"/>
        <v>1.6544000644207282</v>
      </c>
      <c r="QD174" s="795">
        <f t="shared" si="182"/>
        <v>1.374940967818123</v>
      </c>
      <c r="QE174" s="795">
        <f t="shared" si="182"/>
        <v>1.374940967818123</v>
      </c>
      <c r="QF174" s="795">
        <f t="shared" si="182"/>
        <v>1.374940967818123</v>
      </c>
      <c r="QG174" s="795">
        <f t="shared" si="182"/>
        <v>1.374940967818123</v>
      </c>
      <c r="QH174" s="795">
        <f t="shared" si="182"/>
        <v>6.6510061671777976E-2</v>
      </c>
      <c r="QI174" s="795">
        <f t="shared" si="182"/>
        <v>4.064503768830896E-2</v>
      </c>
      <c r="QJ174" s="795">
        <f t="shared" si="182"/>
        <v>4.064503768830896E-2</v>
      </c>
      <c r="QK174" s="795">
        <f t="shared" si="182"/>
        <v>4.064503768830896E-2</v>
      </c>
      <c r="QL174" s="795">
        <f t="shared" si="182"/>
        <v>4.064503768830896E-2</v>
      </c>
      <c r="QM174" s="795">
        <f t="shared" si="182"/>
        <v>4.064503768830896E-2</v>
      </c>
      <c r="QN174" s="795">
        <f t="shared" si="182"/>
        <v>4.064503768830896E-2</v>
      </c>
      <c r="QO174" s="795">
        <f t="shared" si="182"/>
        <v>4.064503768830896E-2</v>
      </c>
      <c r="QP174" s="795">
        <f t="shared" si="182"/>
        <v>-0.24433505728092086</v>
      </c>
      <c r="QQ174" s="795">
        <f t="shared" ref="QQ174:SI174" si="183">QQ171</f>
        <v>-0.24433505728092086</v>
      </c>
      <c r="QR174" s="795">
        <f t="shared" si="183"/>
        <v>-0.24433505728092086</v>
      </c>
      <c r="QS174" s="795">
        <f t="shared" si="183"/>
        <v>-0.24433505728092086</v>
      </c>
      <c r="QT174" s="795">
        <f t="shared" si="183"/>
        <v>-0.24433505728092086</v>
      </c>
      <c r="QU174" s="795">
        <f t="shared" si="183"/>
        <v>-0.24433505728092086</v>
      </c>
      <c r="QV174" s="795">
        <f t="shared" si="183"/>
        <v>-0.24433505728092086</v>
      </c>
      <c r="QW174" s="795">
        <f t="shared" si="183"/>
        <v>-1.7481611248259199E-2</v>
      </c>
      <c r="QX174" s="795">
        <f t="shared" si="183"/>
        <v>-1.7481611248259199E-2</v>
      </c>
      <c r="QY174" s="795">
        <f t="shared" si="183"/>
        <v>-1.7481611248259199E-2</v>
      </c>
      <c r="QZ174" s="795">
        <f t="shared" si="183"/>
        <v>-1.7481611248259199E-2</v>
      </c>
      <c r="RA174" s="795">
        <f t="shared" si="183"/>
        <v>-1.7481611248259199E-2</v>
      </c>
      <c r="RB174" s="795">
        <f t="shared" si="183"/>
        <v>-0.11100364508602745</v>
      </c>
      <c r="RC174" s="795">
        <f t="shared" si="183"/>
        <v>-0.11100364508602745</v>
      </c>
      <c r="RD174" s="795">
        <f t="shared" si="183"/>
        <v>-0.11100364508602745</v>
      </c>
      <c r="RE174" s="795">
        <f t="shared" si="183"/>
        <v>-0.11100364508602745</v>
      </c>
      <c r="RF174" s="795">
        <f t="shared" si="183"/>
        <v>-6.6916885629858314E-2</v>
      </c>
      <c r="RG174" s="795">
        <f t="shared" si="183"/>
        <v>-6.6916885629858314E-2</v>
      </c>
      <c r="RH174" s="795">
        <f t="shared" si="183"/>
        <v>-6.6916885629858314E-2</v>
      </c>
      <c r="RI174" s="795">
        <f t="shared" si="183"/>
        <v>-6.6916885629858314E-2</v>
      </c>
      <c r="RJ174" s="795">
        <f t="shared" si="183"/>
        <v>-6.6916885629858314E-2</v>
      </c>
      <c r="RK174" s="795">
        <f t="shared" si="183"/>
        <v>-6.6916885629858314E-2</v>
      </c>
      <c r="RL174" s="795">
        <f t="shared" si="183"/>
        <v>-6.6916885629858314E-2</v>
      </c>
      <c r="RM174" s="795">
        <f t="shared" si="183"/>
        <v>-6.6916885629858314E-2</v>
      </c>
      <c r="RN174" s="795">
        <f t="shared" si="183"/>
        <v>-0.1443451189047682</v>
      </c>
      <c r="RO174" s="795">
        <f t="shared" si="183"/>
        <v>-0.1443451189047682</v>
      </c>
      <c r="RP174" s="795">
        <f t="shared" si="183"/>
        <v>-0.1443451189047682</v>
      </c>
      <c r="RQ174" s="795">
        <f t="shared" si="183"/>
        <v>-0.1443451189047682</v>
      </c>
      <c r="RR174" s="795">
        <f t="shared" si="183"/>
        <v>-0.1443451189047682</v>
      </c>
      <c r="RS174" s="795">
        <f t="shared" si="183"/>
        <v>-0.1443451189047682</v>
      </c>
      <c r="RT174" s="795">
        <f t="shared" si="183"/>
        <v>-0.1443451189047682</v>
      </c>
      <c r="RU174" s="795">
        <f t="shared" si="183"/>
        <v>-0.15939652259542747</v>
      </c>
      <c r="RV174" s="795">
        <f t="shared" si="183"/>
        <v>-0.15939652259542747</v>
      </c>
      <c r="RW174" s="795">
        <f t="shared" si="183"/>
        <v>-0.15939652259542747</v>
      </c>
      <c r="RX174" s="795">
        <f t="shared" si="183"/>
        <v>-0.15939652259542747</v>
      </c>
      <c r="RY174" s="795">
        <f t="shared" si="183"/>
        <v>0.24221813083179367</v>
      </c>
      <c r="RZ174" s="795">
        <f t="shared" si="183"/>
        <v>0.24221813083179367</v>
      </c>
      <c r="SA174" s="795">
        <f t="shared" si="183"/>
        <v>1.6544000644207282</v>
      </c>
      <c r="SB174" s="795">
        <f t="shared" si="183"/>
        <v>1.6544000644207282</v>
      </c>
      <c r="SC174" s="795">
        <f t="shared" si="183"/>
        <v>1.6544000644207282</v>
      </c>
      <c r="SD174" s="795">
        <f t="shared" si="183"/>
        <v>1.374940967818123</v>
      </c>
      <c r="SE174" s="795">
        <f t="shared" si="183"/>
        <v>1.374940967818123</v>
      </c>
      <c r="SF174" s="795">
        <f t="shared" si="183"/>
        <v>1.374940967818123</v>
      </c>
      <c r="SG174" s="795">
        <f t="shared" si="183"/>
        <v>1.374940967818123</v>
      </c>
      <c r="SH174" s="795">
        <f t="shared" si="183"/>
        <v>6.6510061671777976E-2</v>
      </c>
      <c r="SI174" s="795">
        <f t="shared" si="183"/>
        <v>4.064503768830896E-2</v>
      </c>
      <c r="SJ174" s="275">
        <f t="shared" si="157"/>
        <v>4.064503768830896E-2</v>
      </c>
      <c r="SK174" s="262"/>
      <c r="SL174" s="250"/>
      <c r="SM174" s="250"/>
      <c r="SN174" s="250"/>
    </row>
    <row r="175" spans="1:508" outlineLevel="3" x14ac:dyDescent="0.25">
      <c r="A175" s="250"/>
      <c r="B175" s="259"/>
      <c r="C175" s="444">
        <f>INT($C$29)+3</f>
        <v>4</v>
      </c>
      <c r="D175" s="275"/>
      <c r="E175" s="324">
        <f t="shared" si="152"/>
        <v>34</v>
      </c>
      <c r="F175" s="330"/>
      <c r="G175" s="275"/>
      <c r="H175" s="536"/>
      <c r="I175" s="548" t="s">
        <v>877</v>
      </c>
      <c r="J175" s="537"/>
      <c r="K175" s="796">
        <f>K174</f>
        <v>0</v>
      </c>
      <c r="L175" s="796">
        <f t="shared" ref="L175" si="184">L174</f>
        <v>0</v>
      </c>
      <c r="M175" s="796">
        <f t="shared" ref="M175" si="185">M174</f>
        <v>0</v>
      </c>
      <c r="N175" s="796">
        <f t="shared" ref="N175" si="186">N174</f>
        <v>0</v>
      </c>
      <c r="O175" s="796">
        <f t="shared" ref="O175" si="187">O174</f>
        <v>0</v>
      </c>
      <c r="P175" s="796">
        <f t="shared" ref="P175" si="188">P174</f>
        <v>0</v>
      </c>
      <c r="Q175" s="796">
        <f t="shared" ref="Q175" si="189">Q174</f>
        <v>0</v>
      </c>
      <c r="R175" s="796">
        <f t="shared" ref="R175" si="190">R174</f>
        <v>0</v>
      </c>
      <c r="S175" s="796">
        <f t="shared" ref="S175" si="191">S174</f>
        <v>0</v>
      </c>
      <c r="T175" s="796">
        <f t="shared" ref="T175" si="192">T174</f>
        <v>0</v>
      </c>
      <c r="U175" s="796">
        <f t="shared" ref="U175" si="193">U174</f>
        <v>0</v>
      </c>
      <c r="V175" s="796">
        <f t="shared" ref="V175" si="194">V174</f>
        <v>0</v>
      </c>
      <c r="W175" s="796">
        <f t="shared" ref="W175" si="195">W174</f>
        <v>0</v>
      </c>
      <c r="X175" s="796">
        <f t="shared" ref="X175" si="196">X174</f>
        <v>0</v>
      </c>
      <c r="Y175" s="796">
        <f t="shared" ref="Y175" si="197">Y174</f>
        <v>0</v>
      </c>
      <c r="Z175" s="796">
        <f t="shared" ref="Z175" si="198">Z174</f>
        <v>0</v>
      </c>
      <c r="AA175" s="796">
        <f t="shared" ref="AA175" si="199">AA174</f>
        <v>0</v>
      </c>
      <c r="AB175" s="796">
        <f t="shared" ref="AB175" si="200">AB174</f>
        <v>0</v>
      </c>
      <c r="AC175" s="796">
        <f t="shared" ref="AC175" si="201">AC174</f>
        <v>0</v>
      </c>
      <c r="AD175" s="796">
        <f t="shared" ref="AD175" si="202">AD174</f>
        <v>0</v>
      </c>
      <c r="AE175" s="796">
        <f t="shared" ref="AE175" si="203">AE174</f>
        <v>0</v>
      </c>
      <c r="AF175" s="796">
        <f t="shared" ref="AF175" si="204">AF174</f>
        <v>0</v>
      </c>
      <c r="AG175" s="796">
        <f t="shared" ref="AG175" si="205">AG174</f>
        <v>0</v>
      </c>
      <c r="AH175" s="796">
        <f t="shared" ref="AH175" si="206">AH174</f>
        <v>0</v>
      </c>
      <c r="AI175" s="796">
        <f t="shared" ref="AI175" si="207">AI174</f>
        <v>0</v>
      </c>
      <c r="AJ175" s="796">
        <f t="shared" ref="AJ175" si="208">AJ174</f>
        <v>0</v>
      </c>
      <c r="AK175" s="796">
        <f t="shared" ref="AK175" si="209">AK174</f>
        <v>0</v>
      </c>
      <c r="AL175" s="796">
        <f t="shared" ref="AL175" si="210">AL174</f>
        <v>0</v>
      </c>
      <c r="AM175" s="796">
        <f t="shared" ref="AM175" si="211">AM174</f>
        <v>0</v>
      </c>
      <c r="AN175" s="796">
        <f t="shared" ref="AN175" si="212">AN174</f>
        <v>0</v>
      </c>
      <c r="AO175" s="796">
        <f t="shared" ref="AO175" si="213">AO174</f>
        <v>0</v>
      </c>
      <c r="AP175" s="796">
        <f t="shared" ref="AP175" si="214">AP174</f>
        <v>0</v>
      </c>
      <c r="AQ175" s="796">
        <f t="shared" ref="AQ175" si="215">AQ174</f>
        <v>0</v>
      </c>
      <c r="AR175" s="796">
        <f t="shared" ref="AR175" si="216">AR174</f>
        <v>0</v>
      </c>
      <c r="AS175" s="796">
        <f t="shared" ref="AS175" si="217">AS174</f>
        <v>0</v>
      </c>
      <c r="AT175" s="796">
        <f t="shared" ref="AT175" si="218">AT174</f>
        <v>0</v>
      </c>
      <c r="AU175" s="796">
        <f t="shared" ref="AU175" si="219">AU174</f>
        <v>0</v>
      </c>
      <c r="AV175" s="796">
        <f t="shared" ref="AV175" si="220">AV174</f>
        <v>0</v>
      </c>
      <c r="AW175" s="796">
        <f t="shared" ref="AW175" si="221">AW174</f>
        <v>0</v>
      </c>
      <c r="AX175" s="796">
        <f t="shared" ref="AX175" si="222">AX174</f>
        <v>0</v>
      </c>
      <c r="AY175" s="796">
        <f t="shared" ref="AY175" si="223">AY174</f>
        <v>0</v>
      </c>
      <c r="AZ175" s="796">
        <f t="shared" ref="AZ175" si="224">AZ174</f>
        <v>0</v>
      </c>
      <c r="BA175" s="796">
        <f t="shared" ref="BA175" si="225">BA174</f>
        <v>0</v>
      </c>
      <c r="BB175" s="796">
        <f t="shared" ref="BB175" si="226">BB174</f>
        <v>0</v>
      </c>
      <c r="BC175" s="796">
        <f t="shared" ref="BC175" si="227">BC174</f>
        <v>0</v>
      </c>
      <c r="BD175" s="796">
        <f t="shared" ref="BD175" si="228">BD174</f>
        <v>0</v>
      </c>
      <c r="BE175" s="796">
        <f t="shared" ref="BE175" si="229">BE174</f>
        <v>0</v>
      </c>
      <c r="BF175" s="796">
        <f t="shared" ref="BF175" si="230">BF174</f>
        <v>0</v>
      </c>
      <c r="BG175" s="796">
        <f t="shared" ref="BG175" si="231">BG174</f>
        <v>0</v>
      </c>
      <c r="BH175" s="796">
        <f t="shared" ref="BH175" si="232">BH174</f>
        <v>0</v>
      </c>
      <c r="BI175" s="796">
        <f t="shared" ref="BI175" si="233">BI174</f>
        <v>0</v>
      </c>
      <c r="BJ175" s="796">
        <f t="shared" ref="BJ175" si="234">BJ174</f>
        <v>0</v>
      </c>
      <c r="BK175" s="796">
        <f t="shared" ref="BK175" si="235">BK174</f>
        <v>0</v>
      </c>
      <c r="BL175" s="796">
        <f t="shared" ref="BL175" si="236">BL174</f>
        <v>0</v>
      </c>
      <c r="BM175" s="796">
        <f t="shared" ref="BM175" si="237">BM174</f>
        <v>0</v>
      </c>
      <c r="BN175" s="796">
        <f t="shared" ref="BN175" si="238">BN174</f>
        <v>-1.4256027151002826E-3</v>
      </c>
      <c r="BO175" s="796">
        <f t="shared" ref="BO175" si="239">BO174</f>
        <v>-1.4256027151002826E-3</v>
      </c>
      <c r="BP175" s="796">
        <f t="shared" ref="BP175" si="240">BP174</f>
        <v>-1.4256027151002826E-3</v>
      </c>
      <c r="BQ175" s="796">
        <f t="shared" ref="BQ175" si="241">BQ174</f>
        <v>-1.4256027151002826E-3</v>
      </c>
      <c r="BR175" s="796">
        <f t="shared" ref="BR175" si="242">BR174</f>
        <v>-1.4256027151002826E-3</v>
      </c>
      <c r="BS175" s="796">
        <f t="shared" ref="BS175" si="243">BS174</f>
        <v>-1.4256027151002826E-3</v>
      </c>
      <c r="BT175" s="796">
        <f t="shared" ref="BT175" si="244">BT174</f>
        <v>-1.4256027151002826E-3</v>
      </c>
      <c r="BU175" s="796">
        <f t="shared" ref="BU175" si="245">BU174</f>
        <v>-9.9622826622143279E-3</v>
      </c>
      <c r="BV175" s="796">
        <f t="shared" ref="BV175" si="246">BV174</f>
        <v>-9.9622826622143279E-3</v>
      </c>
      <c r="BW175" s="796">
        <f t="shared" ref="BW175" si="247">BW174</f>
        <v>-9.9622826622143279E-3</v>
      </c>
      <c r="BX175" s="796">
        <f t="shared" ref="BX175" si="248">BX174</f>
        <v>-9.9622826622143279E-3</v>
      </c>
      <c r="BY175" s="796">
        <f t="shared" ref="BY175" si="249">BY174</f>
        <v>0</v>
      </c>
      <c r="BZ175" s="796">
        <f t="shared" ref="BZ175" si="250">BZ174</f>
        <v>0</v>
      </c>
      <c r="CA175" s="796">
        <f t="shared" ref="CA175" si="251">CA174</f>
        <v>0</v>
      </c>
      <c r="CB175" s="796">
        <f t="shared" ref="CB175" si="252">CB174</f>
        <v>0</v>
      </c>
      <c r="CC175" s="796">
        <f t="shared" ref="CC175" si="253">CC174</f>
        <v>0</v>
      </c>
      <c r="CD175" s="796">
        <f t="shared" ref="CD175" si="254">CD174</f>
        <v>0</v>
      </c>
      <c r="CE175" s="796">
        <f t="shared" ref="CE175" si="255">CE174</f>
        <v>0</v>
      </c>
      <c r="CF175" s="796">
        <f t="shared" ref="CF175" si="256">CF174</f>
        <v>0</v>
      </c>
      <c r="CG175" s="796">
        <f t="shared" ref="CG175" si="257">CG174</f>
        <v>0</v>
      </c>
      <c r="CH175" s="796">
        <f t="shared" ref="CH175" si="258">CH174</f>
        <v>-6.1097904578781836E-3</v>
      </c>
      <c r="CI175" s="796">
        <f t="shared" ref="CI175" si="259">CI174</f>
        <v>-6.0860525519945696E-3</v>
      </c>
      <c r="CJ175" s="796">
        <f t="shared" ref="CJ175" si="260">CJ174</f>
        <v>-6.0860525519945696E-3</v>
      </c>
      <c r="CK175" s="796">
        <f t="shared" ref="CK175" si="261">CK174</f>
        <v>-6.0860525519945696E-3</v>
      </c>
      <c r="CL175" s="796">
        <f t="shared" ref="CL175" si="262">CL174</f>
        <v>-6.0860525519945696E-3</v>
      </c>
      <c r="CM175" s="796">
        <f t="shared" ref="CM175" si="263">CM174</f>
        <v>-6.0860525519945696E-3</v>
      </c>
      <c r="CN175" s="796">
        <f t="shared" ref="CN175" si="264">CN174</f>
        <v>-6.0860525519945696E-3</v>
      </c>
      <c r="CO175" s="796">
        <f t="shared" ref="CO175" si="265">CO174</f>
        <v>-6.0860525519945696E-3</v>
      </c>
      <c r="CP175" s="796">
        <f t="shared" ref="CP175" si="266">CP174</f>
        <v>0</v>
      </c>
      <c r="CQ175" s="796">
        <f t="shared" ref="CQ175" si="267">CQ174</f>
        <v>0</v>
      </c>
      <c r="CR175" s="796">
        <f t="shared" ref="CR175" si="268">CR174</f>
        <v>0</v>
      </c>
      <c r="CS175" s="796">
        <f t="shared" ref="CS175" si="269">CS174</f>
        <v>0</v>
      </c>
      <c r="CT175" s="796">
        <f t="shared" ref="CT175" si="270">CT174</f>
        <v>0</v>
      </c>
      <c r="CU175" s="796">
        <f t="shared" ref="CU175" si="271">CU174</f>
        <v>0</v>
      </c>
      <c r="CV175" s="796">
        <f t="shared" ref="CV175" si="272">CV174</f>
        <v>0</v>
      </c>
      <c r="CW175" s="796">
        <f t="shared" ref="CW175" si="273">CW174</f>
        <v>0</v>
      </c>
      <c r="CX175" s="796">
        <f t="shared" ref="CX175" si="274">CX174</f>
        <v>0</v>
      </c>
      <c r="CY175" s="796">
        <f t="shared" ref="CY175" si="275">CY174</f>
        <v>0</v>
      </c>
      <c r="CZ175" s="796">
        <f t="shared" ref="CZ175" si="276">CZ174</f>
        <v>0</v>
      </c>
      <c r="DA175" s="796">
        <f t="shared" ref="DA175" si="277">DA174</f>
        <v>0</v>
      </c>
      <c r="DB175" s="796">
        <f t="shared" ref="DB175" si="278">DB174</f>
        <v>-2.6173618428790846E-3</v>
      </c>
      <c r="DC175" s="796">
        <f t="shared" ref="DC175" si="279">DC174</f>
        <v>-2.6173618428790846E-3</v>
      </c>
      <c r="DD175" s="796">
        <f t="shared" ref="DD175" si="280">DD174</f>
        <v>-2.6173618428790846E-3</v>
      </c>
      <c r="DE175" s="796">
        <f t="shared" ref="DE175" si="281">DE174</f>
        <v>-2.6173618428790846E-3</v>
      </c>
      <c r="DF175" s="796">
        <f t="shared" ref="DF175" si="282">DF174</f>
        <v>0</v>
      </c>
      <c r="DG175" s="796">
        <f t="shared" ref="DG175" si="283">DG174</f>
        <v>-2.3519104818898739E-3</v>
      </c>
      <c r="DH175" s="796">
        <f t="shared" ref="DH175" si="284">DH174</f>
        <v>-2.3519104818898739E-3</v>
      </c>
      <c r="DI175" s="796">
        <f t="shared" ref="DI175" si="285">DI174</f>
        <v>-2.3519104818898739E-3</v>
      </c>
      <c r="DJ175" s="796">
        <f t="shared" ref="DJ175" si="286">DJ174</f>
        <v>-2.3519104818898739E-3</v>
      </c>
      <c r="DK175" s="796">
        <f t="shared" ref="DK175" si="287">DK174</f>
        <v>-2.3519104818898739E-3</v>
      </c>
      <c r="DL175" s="796">
        <f t="shared" ref="DL175" si="288">DL174</f>
        <v>-2.3519104818898739E-3</v>
      </c>
      <c r="DM175" s="796">
        <f t="shared" ref="DM175" si="289">DM174</f>
        <v>-2.3519104818898739E-3</v>
      </c>
      <c r="DN175" s="796">
        <f t="shared" ref="DN175" si="290">DN174</f>
        <v>-8.490889347337216E-3</v>
      </c>
      <c r="DO175" s="796">
        <f t="shared" ref="DO175" si="291">DO174</f>
        <v>-8.490889347337216E-3</v>
      </c>
      <c r="DP175" s="796">
        <f t="shared" ref="DP175" si="292">DP174</f>
        <v>-8.490889347337216E-3</v>
      </c>
      <c r="DQ175" s="796">
        <f t="shared" ref="DQ175" si="293">DQ174</f>
        <v>-8.490889347337216E-3</v>
      </c>
      <c r="DR175" s="796">
        <f t="shared" ref="DR175" si="294">DR174</f>
        <v>-8.490889347337216E-3</v>
      </c>
      <c r="DS175" s="796">
        <f t="shared" ref="DS175" si="295">DS174</f>
        <v>-8.490889347337216E-3</v>
      </c>
      <c r="DT175" s="796">
        <f t="shared" ref="DT175" si="296">DT174</f>
        <v>-8.490889347337216E-3</v>
      </c>
      <c r="DU175" s="796">
        <f t="shared" ref="DU175" si="297">DU174</f>
        <v>-9.9622826622125515E-3</v>
      </c>
      <c r="DV175" s="796">
        <f t="shared" ref="DV175" si="298">DV174</f>
        <v>-9.9622826622125515E-3</v>
      </c>
      <c r="DW175" s="796">
        <f t="shared" ref="DW175" si="299">DW174</f>
        <v>-9.9622826622125515E-3</v>
      </c>
      <c r="DX175" s="796">
        <f t="shared" ref="DX175" si="300">DX174</f>
        <v>-9.9622826622125515E-3</v>
      </c>
      <c r="DY175" s="796">
        <f t="shared" ref="DY175" si="301">DY174</f>
        <v>8.0739376943932406E-2</v>
      </c>
      <c r="DZ175" s="796">
        <f t="shared" ref="DZ175" si="302">DZ174</f>
        <v>8.0739376943932406E-2</v>
      </c>
      <c r="EA175" s="796">
        <f t="shared" ref="EA175" si="303">EA174</f>
        <v>1.4771429146613668</v>
      </c>
      <c r="EB175" s="796">
        <f t="shared" ref="EB175" si="304">EB174</f>
        <v>1.4771429146613668</v>
      </c>
      <c r="EC175" s="796">
        <f t="shared" ref="EC175" si="305">EC174</f>
        <v>1.4771429146613668</v>
      </c>
      <c r="ED175" s="796">
        <f t="shared" ref="ED175" si="306">ED174</f>
        <v>2.0556067090288384</v>
      </c>
      <c r="EE175" s="796">
        <f t="shared" ref="EE175" si="307">EE174</f>
        <v>2.0556067090288384</v>
      </c>
      <c r="EF175" s="796">
        <f t="shared" ref="EF175" si="308">EF174</f>
        <v>2.0556067090288384</v>
      </c>
      <c r="EG175" s="796">
        <f t="shared" ref="EG175" si="309">EG174</f>
        <v>2.0556067090288384</v>
      </c>
      <c r="EH175" s="796">
        <f t="shared" ref="EH175" si="310">EH174</f>
        <v>0.13671512676976327</v>
      </c>
      <c r="EI175" s="796">
        <f t="shared" ref="EI175" si="311">EI174</f>
        <v>0.15888514732702141</v>
      </c>
      <c r="EJ175" s="796">
        <f t="shared" ref="EJ175" si="312">EJ174</f>
        <v>0.15888514732702141</v>
      </c>
      <c r="EK175" s="796">
        <f t="shared" ref="EK175" si="313">EK174</f>
        <v>0.15888514732702141</v>
      </c>
      <c r="EL175" s="796">
        <f t="shared" ref="EL175" si="314">EL174</f>
        <v>0.15888514732702141</v>
      </c>
      <c r="EM175" s="796">
        <f t="shared" ref="EM175" si="315">EM174</f>
        <v>0.15888514732702141</v>
      </c>
      <c r="EN175" s="796">
        <f t="shared" ref="EN175" si="316">EN174</f>
        <v>0.15888514732702141</v>
      </c>
      <c r="EO175" s="796">
        <f t="shared" ref="EO175" si="317">EO174</f>
        <v>0.15888514732702141</v>
      </c>
      <c r="EP175" s="796">
        <f t="shared" ref="EP175" si="318">EP174</f>
        <v>-0.12298173638285093</v>
      </c>
      <c r="EQ175" s="796">
        <f t="shared" ref="EQ175" si="319">EQ174</f>
        <v>-0.12298173638285093</v>
      </c>
      <c r="ER175" s="796">
        <f t="shared" ref="ER175" si="320">ER174</f>
        <v>-0.12298173638285093</v>
      </c>
      <c r="ES175" s="796">
        <f t="shared" ref="ES175" si="321">ES174</f>
        <v>-0.12298173638285093</v>
      </c>
      <c r="ET175" s="796">
        <f t="shared" ref="ET175" si="322">ET174</f>
        <v>-0.12298173638285093</v>
      </c>
      <c r="EU175" s="796">
        <f t="shared" ref="EU175" si="323">EU174</f>
        <v>-0.12298173638285093</v>
      </c>
      <c r="EV175" s="796">
        <f t="shared" ref="EV175" si="324">EV174</f>
        <v>-0.12298173638285093</v>
      </c>
      <c r="EW175" s="796">
        <f t="shared" ref="EW175" si="325">EW174</f>
        <v>2.8130090989970213E-2</v>
      </c>
      <c r="EX175" s="796">
        <f t="shared" ref="EX175" si="326">EX174</f>
        <v>2.8130090989970213E-2</v>
      </c>
      <c r="EY175" s="796">
        <f t="shared" ref="EY175" si="327">EY174</f>
        <v>2.8130090989970213E-2</v>
      </c>
      <c r="EZ175" s="796">
        <f t="shared" ref="EZ175" si="328">EZ174</f>
        <v>2.8130090989970213E-2</v>
      </c>
      <c r="FA175" s="796">
        <f t="shared" ref="FA175" si="329">FA174</f>
        <v>2.8130090989970213E-2</v>
      </c>
      <c r="FB175" s="796">
        <f t="shared" ref="FB175" si="330">FB174</f>
        <v>-4.9951640288712795E-2</v>
      </c>
      <c r="FC175" s="796">
        <f t="shared" ref="FC175" si="331">FC174</f>
        <v>-4.9951640288712795E-2</v>
      </c>
      <c r="FD175" s="796">
        <f t="shared" ref="FD175" si="332">FD174</f>
        <v>-4.9951640288712795E-2</v>
      </c>
      <c r="FE175" s="796">
        <f t="shared" ref="FE175" si="333">FE174</f>
        <v>-4.9951640288712795E-2</v>
      </c>
      <c r="FF175" s="796">
        <f t="shared" ref="FF175" si="334">FF174</f>
        <v>6.0225197066870351E-2</v>
      </c>
      <c r="FG175" s="796">
        <f t="shared" ref="FG175" si="335">FG174</f>
        <v>4.6841819940900642E-2</v>
      </c>
      <c r="FH175" s="796">
        <f t="shared" ref="FH175" si="336">FH174</f>
        <v>4.6841819940900642E-2</v>
      </c>
      <c r="FI175" s="796">
        <f t="shared" ref="FI175" si="337">FI174</f>
        <v>4.6841819940900642E-2</v>
      </c>
      <c r="FJ175" s="796">
        <f t="shared" ref="FJ175" si="338">FJ174</f>
        <v>4.6841819940900642E-2</v>
      </c>
      <c r="FK175" s="796">
        <f t="shared" ref="FK175" si="339">FK174</f>
        <v>4.6841819940900642E-2</v>
      </c>
      <c r="FL175" s="796">
        <f t="shared" ref="FL175" si="340">FL174</f>
        <v>4.6841819940900642E-2</v>
      </c>
      <c r="FM175" s="796">
        <f t="shared" ref="FM175" si="341">FM174</f>
        <v>4.6841819940900642E-2</v>
      </c>
      <c r="FN175" s="796">
        <f t="shared" ref="FN175" si="342">FN174</f>
        <v>-1.6981778694674432E-2</v>
      </c>
      <c r="FO175" s="796">
        <f t="shared" ref="FO175" si="343">FO174</f>
        <v>-1.6981778694674432E-2</v>
      </c>
      <c r="FP175" s="796">
        <f t="shared" ref="FP175" si="344">FP174</f>
        <v>-1.6981778694674432E-2</v>
      </c>
      <c r="FQ175" s="796">
        <f t="shared" ref="FQ175" si="345">FQ174</f>
        <v>-1.6981778694674432E-2</v>
      </c>
      <c r="FR175" s="796">
        <f t="shared" ref="FR175" si="346">FR174</f>
        <v>-1.6981778694674432E-2</v>
      </c>
      <c r="FS175" s="796">
        <f t="shared" ref="FS175" si="347">FS174</f>
        <v>-1.6981778694674432E-2</v>
      </c>
      <c r="FT175" s="796">
        <f t="shared" ref="FT175" si="348">FT174</f>
        <v>-1.6981778694674432E-2</v>
      </c>
      <c r="FU175" s="796">
        <f t="shared" ref="FU175" si="349">FU174</f>
        <v>-1.9924565324425991E-2</v>
      </c>
      <c r="FV175" s="796">
        <f t="shared" ref="FV175" si="350">FV174</f>
        <v>-1.9924565324425991E-2</v>
      </c>
      <c r="FW175" s="796">
        <f t="shared" ref="FW175" si="351">FW174</f>
        <v>-1.9924565324425991E-2</v>
      </c>
      <c r="FX175" s="796">
        <f t="shared" ref="FX175" si="352">FX174</f>
        <v>-1.9924565324425991E-2</v>
      </c>
      <c r="FY175" s="796">
        <f t="shared" ref="FY175" si="353">FY174</f>
        <v>0.21914973741924459</v>
      </c>
      <c r="FZ175" s="796">
        <f t="shared" ref="FZ175" si="354">FZ174</f>
        <v>0.21914973741924459</v>
      </c>
      <c r="GA175" s="796">
        <f t="shared" ref="GA175" si="355">GA174</f>
        <v>1.546076250678893</v>
      </c>
      <c r="GB175" s="796">
        <f t="shared" ref="GB175" si="356">GB174</f>
        <v>1.546076250678893</v>
      </c>
      <c r="GC175" s="796">
        <f t="shared" ref="GC175" si="357">GC174</f>
        <v>1.546076250678893</v>
      </c>
      <c r="GD175" s="796">
        <f t="shared" ref="GD175" si="358">GD174</f>
        <v>1.5816628615809876</v>
      </c>
      <c r="GE175" s="796">
        <f t="shared" ref="GE175" si="359">GE174</f>
        <v>1.5816628615809876</v>
      </c>
      <c r="GF175" s="796">
        <f t="shared" ref="GF175" si="360">GF174</f>
        <v>1.5816628615809876</v>
      </c>
      <c r="GG175" s="796">
        <f t="shared" ref="GG175" si="361">GG174</f>
        <v>1.5816628615809876</v>
      </c>
      <c r="GH175" s="796">
        <f t="shared" ref="GH175" si="362">GH174</f>
        <v>0.18105516788428133</v>
      </c>
      <c r="GI175" s="796">
        <f t="shared" ref="GI175" si="363">GI174</f>
        <v>0.14410513362218147</v>
      </c>
      <c r="GJ175" s="796">
        <f t="shared" ref="GJ175" si="364">GJ174</f>
        <v>0.14410513362218147</v>
      </c>
      <c r="GK175" s="796">
        <f t="shared" ref="GK175" si="365">GK174</f>
        <v>0.14410513362218147</v>
      </c>
      <c r="GL175" s="796">
        <f t="shared" ref="GL175" si="366">GL174</f>
        <v>0.14410513362218147</v>
      </c>
      <c r="GM175" s="796">
        <f t="shared" ref="GM175" si="367">GM174</f>
        <v>0.14410513362218147</v>
      </c>
      <c r="GN175" s="796">
        <f t="shared" ref="GN175" si="368">GN174</f>
        <v>0.14410513362218147</v>
      </c>
      <c r="GO175" s="796">
        <f t="shared" ref="GO175" si="369">GO174</f>
        <v>0.14410513362218147</v>
      </c>
      <c r="GP175" s="796">
        <f t="shared" ref="GP175" si="370">GP174</f>
        <v>-0.21771127715171978</v>
      </c>
      <c r="GQ175" s="796">
        <f t="shared" ref="GQ175" si="371">GQ174</f>
        <v>-0.21771127715171978</v>
      </c>
      <c r="GR175" s="796">
        <f t="shared" ref="GR175" si="372">GR174</f>
        <v>-0.21771127715171978</v>
      </c>
      <c r="GS175" s="796">
        <f t="shared" ref="GS175" si="373">GS174</f>
        <v>-0.21771127715171978</v>
      </c>
      <c r="GT175" s="796">
        <f t="shared" ref="GT175" si="374">GT174</f>
        <v>-0.21771127715171978</v>
      </c>
      <c r="GU175" s="796">
        <f t="shared" ref="GU175" si="375">GU174</f>
        <v>-0.21771127715171978</v>
      </c>
      <c r="GV175" s="796">
        <f t="shared" ref="GV175" si="376">GV174</f>
        <v>-0.21771127715171978</v>
      </c>
      <c r="GW175" s="796">
        <f t="shared" ref="GW175" si="377">GW174</f>
        <v>4.1591147966739683E-2</v>
      </c>
      <c r="GX175" s="796">
        <f t="shared" ref="GX175" si="378">GX174</f>
        <v>4.1591147966739683E-2</v>
      </c>
      <c r="GY175" s="796">
        <f t="shared" ref="GY175" si="379">GY174</f>
        <v>4.1591147966739683E-2</v>
      </c>
      <c r="GZ175" s="796">
        <f t="shared" ref="GZ175" si="380">GZ174</f>
        <v>4.1591147966739683E-2</v>
      </c>
      <c r="HA175" s="796">
        <f t="shared" ref="HA175" si="381">HA174</f>
        <v>4.1591147966739683E-2</v>
      </c>
      <c r="HB175" s="796">
        <f t="shared" ref="HB175" si="382">HB174</f>
        <v>0.11655382734033459</v>
      </c>
      <c r="HC175" s="796">
        <f t="shared" ref="HC175" si="383">HC174</f>
        <v>0.11655382734033459</v>
      </c>
      <c r="HD175" s="796">
        <f t="shared" ref="HD175" si="384">HD174</f>
        <v>0.11655382734033459</v>
      </c>
      <c r="HE175" s="796">
        <f t="shared" ref="HE175" si="385">HE174</f>
        <v>0.11655382734033459</v>
      </c>
      <c r="HF175" s="796">
        <f t="shared" ref="HF175" si="386">HF174</f>
        <v>6.6916885629844103E-3</v>
      </c>
      <c r="HG175" s="796">
        <f t="shared" ref="HG175" si="387">HG174</f>
        <v>0</v>
      </c>
      <c r="HH175" s="796">
        <f t="shared" ref="HH175" si="388">HH174</f>
        <v>0</v>
      </c>
      <c r="HI175" s="796">
        <f t="shared" ref="HI175" si="389">HI174</f>
        <v>0</v>
      </c>
      <c r="HJ175" s="796">
        <f t="shared" ref="HJ175" si="390">HJ174</f>
        <v>0</v>
      </c>
      <c r="HK175" s="796">
        <f t="shared" ref="HK175" si="391">HK174</f>
        <v>0</v>
      </c>
      <c r="HL175" s="796">
        <f t="shared" ref="HL175" si="392">HL174</f>
        <v>0</v>
      </c>
      <c r="HM175" s="796">
        <f t="shared" ref="HM175" si="393">HM174</f>
        <v>0</v>
      </c>
      <c r="HN175" s="796">
        <f t="shared" ref="HN175" si="394">HN174</f>
        <v>1.6981778694679761E-2</v>
      </c>
      <c r="HO175" s="796">
        <f t="shared" ref="HO175" si="395">HO174</f>
        <v>1.6981778694679761E-2</v>
      </c>
      <c r="HP175" s="796">
        <f t="shared" ref="HP175" si="396">HP174</f>
        <v>1.6981778694679761E-2</v>
      </c>
      <c r="HQ175" s="796">
        <f t="shared" ref="HQ175" si="397">HQ174</f>
        <v>1.6981778694679761E-2</v>
      </c>
      <c r="HR175" s="796">
        <f t="shared" ref="HR175" si="398">HR174</f>
        <v>1.6981778694679761E-2</v>
      </c>
      <c r="HS175" s="796">
        <f t="shared" ref="HS175" si="399">HS174</f>
        <v>1.6981778694679761E-2</v>
      </c>
      <c r="HT175" s="796">
        <f t="shared" ref="HT175" si="400">HT174</f>
        <v>1.6981778694679761E-2</v>
      </c>
      <c r="HU175" s="796">
        <f t="shared" ref="HU175" si="401">HU174</f>
        <v>9.9622826622134397E-3</v>
      </c>
      <c r="HV175" s="796">
        <f t="shared" ref="HV175" si="402">HV174</f>
        <v>9.9622826622134397E-3</v>
      </c>
      <c r="HW175" s="796">
        <f t="shared" ref="HW175" si="403">HW174</f>
        <v>9.9622826622134397E-3</v>
      </c>
      <c r="HX175" s="796">
        <f t="shared" ref="HX175" si="404">HX174</f>
        <v>9.9622826622134397E-3</v>
      </c>
      <c r="HY175" s="796">
        <f t="shared" ref="HY175" si="405">HY174</f>
        <v>0.24221813083179455</v>
      </c>
      <c r="HZ175" s="796">
        <f t="shared" ref="HZ175" si="406">HZ174</f>
        <v>0.24221813083179455</v>
      </c>
      <c r="IA175" s="796">
        <f t="shared" ref="IA175" si="407">IA174</f>
        <v>1.2900381454709269</v>
      </c>
      <c r="IB175" s="796">
        <f t="shared" ref="IB175" si="408">IB174</f>
        <v>1.2900381454709269</v>
      </c>
      <c r="IC175" s="796">
        <f t="shared" ref="IC175" si="409">IC174</f>
        <v>1.2900381454709269</v>
      </c>
      <c r="ID175" s="796">
        <f t="shared" ref="ID175" si="410">ID174</f>
        <v>1.1002005903788081</v>
      </c>
      <c r="IE175" s="796">
        <f t="shared" ref="IE175" si="411">IE174</f>
        <v>1.1002005903788081</v>
      </c>
      <c r="IF175" s="796">
        <f t="shared" ref="IF175" si="412">IF174</f>
        <v>1.1002005903788081</v>
      </c>
      <c r="IG175" s="796">
        <f t="shared" ref="IG175" si="413">IG174</f>
        <v>1.1002005903788081</v>
      </c>
      <c r="IH175" s="796">
        <f t="shared" ref="IH175" si="414">IH174</f>
        <v>0.22170020557258674</v>
      </c>
      <c r="II175" s="796">
        <f t="shared" ref="II175" si="415">II174</f>
        <v>0.22170020557258496</v>
      </c>
      <c r="IJ175" s="796">
        <f t="shared" ref="IJ175" si="416">IJ174</f>
        <v>0.22170020557258496</v>
      </c>
      <c r="IK175" s="796">
        <f t="shared" ref="IK175" si="417">IK174</f>
        <v>0.22170020557258496</v>
      </c>
      <c r="IL175" s="796">
        <f t="shared" ref="IL175" si="418">IL174</f>
        <v>0.22170020557258496</v>
      </c>
      <c r="IM175" s="796">
        <f t="shared" ref="IM175" si="419">IM174</f>
        <v>0.22170020557258496</v>
      </c>
      <c r="IN175" s="796">
        <f t="shared" ref="IN175" si="420">IN174</f>
        <v>0.22170020557258496</v>
      </c>
      <c r="IO175" s="796">
        <f t="shared" ref="IO175" si="421">IO174</f>
        <v>0.22170020557258496</v>
      </c>
      <c r="IP175" s="796">
        <f t="shared" ref="IP175" si="422">IP174</f>
        <v>-5.9925084571080589E-2</v>
      </c>
      <c r="IQ175" s="796">
        <f t="shared" ref="IQ175" si="423">IQ174</f>
        <v>-5.9925084571080589E-2</v>
      </c>
      <c r="IR175" s="796">
        <f t="shared" ref="IR175" si="424">IR174</f>
        <v>-5.9925084571080589E-2</v>
      </c>
      <c r="IS175" s="796">
        <f t="shared" ref="IS175" si="425">IS174</f>
        <v>-5.9925084571080589E-2</v>
      </c>
      <c r="IT175" s="796">
        <f t="shared" ref="IT175" si="426">IT174</f>
        <v>-5.9925084571080589E-2</v>
      </c>
      <c r="IU175" s="796">
        <f t="shared" ref="IU175" si="427">IU174</f>
        <v>-5.9925084571080589E-2</v>
      </c>
      <c r="IV175" s="796">
        <f t="shared" ref="IV175" si="428">IV174</f>
        <v>-5.9925084571080589E-2</v>
      </c>
      <c r="IW175" s="796">
        <f t="shared" ref="IW175" si="429">IW174</f>
        <v>-0.12941306212433901</v>
      </c>
      <c r="IX175" s="796">
        <f t="shared" ref="IX175" si="430">IX174</f>
        <v>-0.12941306212433901</v>
      </c>
      <c r="IY175" s="796">
        <f t="shared" ref="IY175" si="431">IY174</f>
        <v>-0.12941306212433901</v>
      </c>
      <c r="IZ175" s="796">
        <f t="shared" ref="IZ175" si="432">IZ174</f>
        <v>-0.12941306212433901</v>
      </c>
      <c r="JA175" s="796">
        <f t="shared" ref="JA175" si="433">JA174</f>
        <v>-0.12941306212433901</v>
      </c>
      <c r="JB175" s="796">
        <f t="shared" ref="JB175" si="434">JB174</f>
        <v>0.111003645086031</v>
      </c>
      <c r="JC175" s="796">
        <f t="shared" ref="JC175" si="435">JC174</f>
        <v>0.111003645086031</v>
      </c>
      <c r="JD175" s="796">
        <f t="shared" ref="JD175" si="436">JD174</f>
        <v>0.111003645086031</v>
      </c>
      <c r="JE175" s="796">
        <f t="shared" ref="JE175" si="437">JE174</f>
        <v>0.111003645086031</v>
      </c>
      <c r="JF175" s="796">
        <f t="shared" ref="JF175" si="438">JF174</f>
        <v>5.353350850388594E-2</v>
      </c>
      <c r="JG175" s="796">
        <f t="shared" ref="JG175" si="439">JG174</f>
        <v>4.6841819940900642E-2</v>
      </c>
      <c r="JH175" s="796">
        <f t="shared" ref="JH175" si="440">JH174</f>
        <v>4.6841819940900642E-2</v>
      </c>
      <c r="JI175" s="796">
        <f t="shared" ref="JI175" si="441">JI174</f>
        <v>4.6841819940900642E-2</v>
      </c>
      <c r="JJ175" s="796">
        <f t="shared" ref="JJ175" si="442">JJ174</f>
        <v>4.6841819940900642E-2</v>
      </c>
      <c r="JK175" s="796">
        <f t="shared" ref="JK175" si="443">JK174</f>
        <v>4.6841819940900642E-2</v>
      </c>
      <c r="JL175" s="796">
        <f t="shared" ref="JL175" si="444">JL174</f>
        <v>4.6841819940900642E-2</v>
      </c>
      <c r="JM175" s="796">
        <f t="shared" ref="JM175" si="445">JM174</f>
        <v>4.6841819940900642E-2</v>
      </c>
      <c r="JN175" s="796">
        <f t="shared" ref="JN175" si="446">JN174</f>
        <v>8.4908893473389924E-3</v>
      </c>
      <c r="JO175" s="796">
        <f t="shared" ref="JO175" si="447">JO174</f>
        <v>8.4908893473389924E-3</v>
      </c>
      <c r="JP175" s="796">
        <f t="shared" ref="JP175" si="448">JP174</f>
        <v>8.4908893473389924E-3</v>
      </c>
      <c r="JQ175" s="796">
        <f t="shared" ref="JQ175" si="449">JQ174</f>
        <v>8.4908893473389924E-3</v>
      </c>
      <c r="JR175" s="796">
        <f t="shared" ref="JR175" si="450">JR174</f>
        <v>8.4908893473389924E-3</v>
      </c>
      <c r="JS175" s="796">
        <f t="shared" ref="JS175" si="451">JS174</f>
        <v>8.4908893473389924E-3</v>
      </c>
      <c r="JT175" s="796">
        <f t="shared" ref="JT175" si="452">JT174</f>
        <v>8.4908893473389924E-3</v>
      </c>
      <c r="JU175" s="796">
        <f t="shared" ref="JU175" si="453">JU174</f>
        <v>0</v>
      </c>
      <c r="JV175" s="796">
        <f t="shared" ref="JV175" si="454">JV174</f>
        <v>0</v>
      </c>
      <c r="JW175" s="796">
        <f t="shared" ref="JW175" si="455">JW174</f>
        <v>0</v>
      </c>
      <c r="JX175" s="796">
        <f t="shared" ref="JX175" si="456">JX174</f>
        <v>0</v>
      </c>
      <c r="JY175" s="796">
        <f t="shared" ref="JY175" si="457">JY174</f>
        <v>2.3068393412553512E-2</v>
      </c>
      <c r="JZ175" s="796">
        <f t="shared" ref="JZ175" si="458">JZ174</f>
        <v>2.3068393412553512E-2</v>
      </c>
      <c r="KA175" s="796">
        <f t="shared" ref="KA175" si="459">KA174</f>
        <v>0.98476194310757581</v>
      </c>
      <c r="KB175" s="796">
        <f t="shared" ref="KB175" si="460">KB174</f>
        <v>0.98476194310757581</v>
      </c>
      <c r="KC175" s="796">
        <f t="shared" ref="KC175" si="461">KC174</f>
        <v>0.98476194310757581</v>
      </c>
      <c r="KD175" s="796">
        <f t="shared" ref="KD175" si="462">KD174</f>
        <v>0.88256096428840181</v>
      </c>
      <c r="KE175" s="796">
        <f t="shared" ref="KE175" si="463">KE174</f>
        <v>0.88256096428840181</v>
      </c>
      <c r="KF175" s="796">
        <f t="shared" ref="KF175" si="464">KF174</f>
        <v>0.88256096428840181</v>
      </c>
      <c r="KG175" s="796">
        <f t="shared" ref="KG175" si="465">KG174</f>
        <v>0.88256096428840181</v>
      </c>
      <c r="KH175" s="796">
        <f t="shared" ref="KH175" si="466">KH174</f>
        <v>0.22539520899879584</v>
      </c>
      <c r="KI175" s="796">
        <f t="shared" ref="KI175" si="467">KI174</f>
        <v>0.19214017816290863</v>
      </c>
      <c r="KJ175" s="796">
        <f t="shared" ref="KJ175" si="468">KJ174</f>
        <v>0.19214017816290863</v>
      </c>
      <c r="KK175" s="796">
        <f t="shared" ref="KK175" si="469">KK174</f>
        <v>0.19214017816290863</v>
      </c>
      <c r="KL175" s="796">
        <f t="shared" ref="KL175" si="470">KL174</f>
        <v>0.19214017816290863</v>
      </c>
      <c r="KM175" s="796">
        <f t="shared" ref="KM175" si="471">KM174</f>
        <v>0.19214017816290863</v>
      </c>
      <c r="KN175" s="796">
        <f t="shared" ref="KN175" si="472">KN174</f>
        <v>0.19214017816290863</v>
      </c>
      <c r="KO175" s="796">
        <f t="shared" ref="KO175" si="473">KO174</f>
        <v>0.19214017816290863</v>
      </c>
      <c r="KP175" s="796">
        <f t="shared" ref="KP175" si="474">KP174</f>
        <v>-0.13821958517443989</v>
      </c>
      <c r="KQ175" s="796">
        <f t="shared" ref="KQ175" si="475">KQ174</f>
        <v>-0.13821958517443989</v>
      </c>
      <c r="KR175" s="796">
        <f t="shared" ref="KR175" si="476">KR174</f>
        <v>-0.13821958517443989</v>
      </c>
      <c r="KS175" s="796">
        <f t="shared" ref="KS175" si="477">KS174</f>
        <v>-0.13821958517443989</v>
      </c>
      <c r="KT175" s="796">
        <f t="shared" ref="KT175" si="478">KT174</f>
        <v>-0.13821958517443989</v>
      </c>
      <c r="KU175" s="796">
        <f t="shared" ref="KU175" si="479">KU174</f>
        <v>-0.13821958517443989</v>
      </c>
      <c r="KV175" s="796">
        <f t="shared" ref="KV175" si="480">KV174</f>
        <v>-0.13821958517443989</v>
      </c>
      <c r="KW175" s="796">
        <f t="shared" ref="KW175" si="481">KW174</f>
        <v>0.27804979427715892</v>
      </c>
      <c r="KX175" s="796">
        <f t="shared" ref="KX175" si="482">KX174</f>
        <v>0.27804979427715892</v>
      </c>
      <c r="KY175" s="796">
        <f t="shared" ref="KY175" si="483">KY174</f>
        <v>0.27804979427715892</v>
      </c>
      <c r="KZ175" s="796">
        <f t="shared" ref="KZ175" si="484">KZ174</f>
        <v>0.27804979427715892</v>
      </c>
      <c r="LA175" s="796">
        <f t="shared" ref="LA175" si="485">LA174</f>
        <v>0.27804979427715892</v>
      </c>
      <c r="LB175" s="796">
        <f t="shared" ref="LB175" si="486">LB174</f>
        <v>0.28512958760402451</v>
      </c>
      <c r="LC175" s="796">
        <f t="shared" ref="LC175" si="487">LC174</f>
        <v>0.28512958760402451</v>
      </c>
      <c r="LD175" s="796">
        <f t="shared" ref="LD175" si="488">LD174</f>
        <v>0.28512958760402451</v>
      </c>
      <c r="LE175" s="796">
        <f t="shared" ref="LE175" si="489">LE174</f>
        <v>0.28512958760402451</v>
      </c>
      <c r="LF175" s="796">
        <f t="shared" ref="LF175" si="490">LF174</f>
        <v>0.27393456102748015</v>
      </c>
      <c r="LG175" s="796">
        <f t="shared" ref="LG175" si="491">LG174</f>
        <v>0.22040105252359155</v>
      </c>
      <c r="LH175" s="796">
        <f t="shared" ref="LH175" si="492">LH174</f>
        <v>0.22040105252359155</v>
      </c>
      <c r="LI175" s="796">
        <f t="shared" ref="LI175" si="493">LI174</f>
        <v>0.22040105252359155</v>
      </c>
      <c r="LJ175" s="796">
        <f t="shared" ref="LJ175" si="494">LJ174</f>
        <v>0.22040105252359155</v>
      </c>
      <c r="LK175" s="796">
        <f t="shared" ref="LK175" si="495">LK174</f>
        <v>0.22040105252359155</v>
      </c>
      <c r="LL175" s="796">
        <f t="shared" ref="LL175" si="496">LL174</f>
        <v>0.22040105252359155</v>
      </c>
      <c r="LM175" s="796">
        <f t="shared" ref="LM175" si="497">LM174</f>
        <v>0.22040105252359155</v>
      </c>
      <c r="LN175" s="796">
        <f t="shared" ref="LN175" si="498">LN174</f>
        <v>-0.1443451189047682</v>
      </c>
      <c r="LO175" s="796">
        <f t="shared" ref="LO175" si="499">LO174</f>
        <v>-0.1443451189047682</v>
      </c>
      <c r="LP175" s="796">
        <f t="shared" ref="LP175" si="500">LP174</f>
        <v>-0.1443451189047682</v>
      </c>
      <c r="LQ175" s="796">
        <f t="shared" ref="LQ175" si="501">LQ174</f>
        <v>-0.1443451189047682</v>
      </c>
      <c r="LR175" s="796">
        <f t="shared" ref="LR175" si="502">LR174</f>
        <v>-0.1443451189047682</v>
      </c>
      <c r="LS175" s="796">
        <f t="shared" ref="LS175" si="503">LS174</f>
        <v>-0.1443451189047682</v>
      </c>
      <c r="LT175" s="796">
        <f t="shared" ref="LT175" si="504">LT174</f>
        <v>-0.1443451189047682</v>
      </c>
      <c r="LU175" s="796">
        <f t="shared" ref="LU175" si="505">LU174</f>
        <v>-0.15939652259542747</v>
      </c>
      <c r="LV175" s="796">
        <f t="shared" ref="LV175" si="506">LV174</f>
        <v>-0.15939652259542747</v>
      </c>
      <c r="LW175" s="796">
        <f t="shared" ref="LW175" si="507">LW174</f>
        <v>-0.15939652259542747</v>
      </c>
      <c r="LX175" s="796">
        <f t="shared" ref="LX175" si="508">LX174</f>
        <v>-0.15939652259542747</v>
      </c>
      <c r="LY175" s="796">
        <f t="shared" ref="LY175" si="509">LY174</f>
        <v>0.24221813083179367</v>
      </c>
      <c r="LZ175" s="796">
        <f t="shared" ref="LZ175" si="510">LZ174</f>
        <v>0.24221813083179367</v>
      </c>
      <c r="MA175" s="796">
        <f t="shared" ref="MA175" si="511">MA174</f>
        <v>1.6544000644207282</v>
      </c>
      <c r="MB175" s="796">
        <f t="shared" ref="MB175" si="512">MB174</f>
        <v>1.6544000644207282</v>
      </c>
      <c r="MC175" s="796">
        <f t="shared" ref="MC175" si="513">MC174</f>
        <v>1.6544000644207282</v>
      </c>
      <c r="MD175" s="796">
        <f t="shared" ref="MD175" si="514">MD174</f>
        <v>1.374940967818123</v>
      </c>
      <c r="ME175" s="796">
        <f t="shared" ref="ME175" si="515">ME174</f>
        <v>1.374940967818123</v>
      </c>
      <c r="MF175" s="796">
        <f t="shared" ref="MF175" si="516">MF174</f>
        <v>1.374940967818123</v>
      </c>
      <c r="MG175" s="796">
        <f t="shared" ref="MG175" si="517">MG174</f>
        <v>1.374940967818123</v>
      </c>
      <c r="MH175" s="796">
        <f t="shared" ref="MH175" si="518">MH174</f>
        <v>6.6510061671777976E-2</v>
      </c>
      <c r="MI175" s="796">
        <f t="shared" ref="MI175" si="519">MI174</f>
        <v>4.064503768830896E-2</v>
      </c>
      <c r="MJ175" s="796">
        <f t="shared" ref="MJ175" si="520">MJ174</f>
        <v>4.064503768830896E-2</v>
      </c>
      <c r="MK175" s="796">
        <f t="shared" ref="MK175" si="521">MK174</f>
        <v>4.064503768830896E-2</v>
      </c>
      <c r="ML175" s="796">
        <f t="shared" ref="ML175" si="522">ML174</f>
        <v>4.064503768830896E-2</v>
      </c>
      <c r="MM175" s="796">
        <f t="shared" ref="MM175" si="523">MM174</f>
        <v>4.064503768830896E-2</v>
      </c>
      <c r="MN175" s="796">
        <f t="shared" ref="MN175" si="524">MN174</f>
        <v>4.064503768830896E-2</v>
      </c>
      <c r="MO175" s="796">
        <f t="shared" ref="MO175" si="525">MO174</f>
        <v>4.064503768830896E-2</v>
      </c>
      <c r="MP175" s="796">
        <f t="shared" ref="MP175" si="526">MP174</f>
        <v>-0.24433505728092086</v>
      </c>
      <c r="MQ175" s="796">
        <f t="shared" ref="MQ175" si="527">MQ174</f>
        <v>-0.24433505728092086</v>
      </c>
      <c r="MR175" s="796">
        <f t="shared" ref="MR175" si="528">MR174</f>
        <v>-0.24433505728092086</v>
      </c>
      <c r="MS175" s="796">
        <f t="shared" ref="MS175" si="529">MS174</f>
        <v>-0.24433505728092086</v>
      </c>
      <c r="MT175" s="796">
        <f t="shared" ref="MT175" si="530">MT174</f>
        <v>-0.24433505728092086</v>
      </c>
      <c r="MU175" s="796">
        <f t="shared" ref="MU175" si="531">MU174</f>
        <v>-0.24433505728092086</v>
      </c>
      <c r="MV175" s="796">
        <f t="shared" ref="MV175" si="532">MV174</f>
        <v>-0.24433505728092086</v>
      </c>
      <c r="MW175" s="796">
        <f t="shared" ref="MW175" si="533">MW174</f>
        <v>-1.7481611248259199E-2</v>
      </c>
      <c r="MX175" s="796">
        <f t="shared" ref="MX175" si="534">MX174</f>
        <v>-1.7481611248259199E-2</v>
      </c>
      <c r="MY175" s="796">
        <f t="shared" ref="MY175" si="535">MY174</f>
        <v>-1.7481611248259199E-2</v>
      </c>
      <c r="MZ175" s="796">
        <f t="shared" ref="MZ175" si="536">MZ174</f>
        <v>-1.7481611248259199E-2</v>
      </c>
      <c r="NA175" s="796">
        <f t="shared" ref="NA175" si="537">NA174</f>
        <v>-1.7481611248259199E-2</v>
      </c>
      <c r="NB175" s="796">
        <f t="shared" ref="NB175" si="538">NB174</f>
        <v>-0.11100364508602745</v>
      </c>
      <c r="NC175" s="796">
        <f t="shared" ref="NC175" si="539">NC174</f>
        <v>-0.11100364508602745</v>
      </c>
      <c r="ND175" s="796">
        <f t="shared" ref="ND175" si="540">ND174</f>
        <v>-0.11100364508602745</v>
      </c>
      <c r="NE175" s="796">
        <f t="shared" ref="NE175" si="541">NE174</f>
        <v>-0.11100364508602745</v>
      </c>
      <c r="NF175" s="796">
        <f t="shared" ref="NF175" si="542">NF174</f>
        <v>-6.6916885629858314E-2</v>
      </c>
      <c r="NG175" s="796">
        <f t="shared" ref="NG175" si="543">NG174</f>
        <v>-6.6916885629858314E-2</v>
      </c>
      <c r="NH175" s="796">
        <f t="shared" ref="NH175" si="544">NH174</f>
        <v>-6.6916885629858314E-2</v>
      </c>
      <c r="NI175" s="796">
        <f t="shared" ref="NI175" si="545">NI174</f>
        <v>-6.6916885629858314E-2</v>
      </c>
      <c r="NJ175" s="796">
        <f t="shared" ref="NJ175" si="546">NJ174</f>
        <v>-6.6916885629858314E-2</v>
      </c>
      <c r="NK175" s="796">
        <f t="shared" ref="NK175" si="547">NK174</f>
        <v>-6.6916885629858314E-2</v>
      </c>
      <c r="NL175" s="796">
        <f t="shared" ref="NL175" si="548">NL174</f>
        <v>-6.6916885629858314E-2</v>
      </c>
      <c r="NM175" s="796">
        <f t="shared" ref="NM175" si="549">NM174</f>
        <v>-6.6916885629858314E-2</v>
      </c>
      <c r="NN175" s="796">
        <f t="shared" ref="NN175" si="550">NN174</f>
        <v>-0.1443451189047682</v>
      </c>
      <c r="NO175" s="796">
        <f t="shared" ref="NO175" si="551">NO174</f>
        <v>-0.1443451189047682</v>
      </c>
      <c r="NP175" s="796">
        <f t="shared" ref="NP175" si="552">NP174</f>
        <v>-0.1443451189047682</v>
      </c>
      <c r="NQ175" s="796">
        <f t="shared" ref="NQ175" si="553">NQ174</f>
        <v>-0.1443451189047682</v>
      </c>
      <c r="NR175" s="796">
        <f t="shared" ref="NR175" si="554">NR174</f>
        <v>-0.1443451189047682</v>
      </c>
      <c r="NS175" s="796">
        <f t="shared" ref="NS175" si="555">NS174</f>
        <v>-0.1443451189047682</v>
      </c>
      <c r="NT175" s="796">
        <f t="shared" ref="NT175" si="556">NT174</f>
        <v>-0.1443451189047682</v>
      </c>
      <c r="NU175" s="796">
        <f t="shared" ref="NU175" si="557">NU174</f>
        <v>-0.15939652259542747</v>
      </c>
      <c r="NV175" s="796">
        <f t="shared" ref="NV175" si="558">NV174</f>
        <v>-0.15939652259542747</v>
      </c>
      <c r="NW175" s="796">
        <f t="shared" ref="NW175" si="559">NW174</f>
        <v>-0.15939652259542747</v>
      </c>
      <c r="NX175" s="796">
        <f t="shared" ref="NX175" si="560">NX174</f>
        <v>-0.15939652259542747</v>
      </c>
      <c r="NY175" s="796">
        <f t="shared" ref="NY175" si="561">NY174</f>
        <v>0.24221813083179367</v>
      </c>
      <c r="NZ175" s="796">
        <f t="shared" ref="NZ175" si="562">NZ174</f>
        <v>0.24221813083179367</v>
      </c>
      <c r="OA175" s="796">
        <f t="shared" ref="OA175" si="563">OA174</f>
        <v>1.6544000644207282</v>
      </c>
      <c r="OB175" s="796">
        <f t="shared" ref="OB175" si="564">OB174</f>
        <v>1.6544000644207282</v>
      </c>
      <c r="OC175" s="796">
        <f t="shared" ref="OC175" si="565">OC174</f>
        <v>1.6544000644207282</v>
      </c>
      <c r="OD175" s="796">
        <f t="shared" ref="OD175" si="566">OD174</f>
        <v>1.374940967818123</v>
      </c>
      <c r="OE175" s="796">
        <f t="shared" ref="OE175" si="567">OE174</f>
        <v>1.374940967818123</v>
      </c>
      <c r="OF175" s="796">
        <f t="shared" ref="OF175" si="568">OF174</f>
        <v>1.374940967818123</v>
      </c>
      <c r="OG175" s="796">
        <f t="shared" ref="OG175" si="569">OG174</f>
        <v>1.374940967818123</v>
      </c>
      <c r="OH175" s="796">
        <f t="shared" ref="OH175" si="570">OH174</f>
        <v>6.6510061671777976E-2</v>
      </c>
      <c r="OI175" s="796">
        <f t="shared" ref="OI175" si="571">OI174</f>
        <v>4.064503768830896E-2</v>
      </c>
      <c r="OJ175" s="796">
        <f t="shared" ref="OJ175" si="572">OJ174</f>
        <v>4.064503768830896E-2</v>
      </c>
      <c r="OK175" s="796">
        <f t="shared" ref="OK175" si="573">OK174</f>
        <v>4.064503768830896E-2</v>
      </c>
      <c r="OL175" s="796">
        <f t="shared" ref="OL175" si="574">OL174</f>
        <v>4.064503768830896E-2</v>
      </c>
      <c r="OM175" s="796">
        <f t="shared" ref="OM175" si="575">OM174</f>
        <v>4.064503768830896E-2</v>
      </c>
      <c r="ON175" s="796">
        <f t="shared" ref="ON175" si="576">ON174</f>
        <v>4.064503768830896E-2</v>
      </c>
      <c r="OO175" s="796">
        <f t="shared" ref="OO175" si="577">OO174</f>
        <v>4.064503768830896E-2</v>
      </c>
      <c r="OP175" s="796">
        <f t="shared" ref="OP175" si="578">OP174</f>
        <v>-0.24433505728092086</v>
      </c>
      <c r="OQ175" s="796">
        <f t="shared" ref="OQ175" si="579">OQ174</f>
        <v>-0.24433505728092086</v>
      </c>
      <c r="OR175" s="796">
        <f t="shared" ref="OR175" si="580">OR174</f>
        <v>-0.24433505728092086</v>
      </c>
      <c r="OS175" s="796">
        <f t="shared" ref="OS175" si="581">OS174</f>
        <v>-0.24433505728092086</v>
      </c>
      <c r="OT175" s="796">
        <f t="shared" ref="OT175" si="582">OT174</f>
        <v>-0.24433505728092086</v>
      </c>
      <c r="OU175" s="796">
        <f t="shared" ref="OU175" si="583">OU174</f>
        <v>-0.24433505728092086</v>
      </c>
      <c r="OV175" s="796">
        <f t="shared" ref="OV175" si="584">OV174</f>
        <v>-0.24433505728092086</v>
      </c>
      <c r="OW175" s="796">
        <f t="shared" ref="OW175" si="585">OW174</f>
        <v>-1.7481611248259199E-2</v>
      </c>
      <c r="OX175" s="796">
        <f t="shared" ref="OX175" si="586">OX174</f>
        <v>-1.7481611248259199E-2</v>
      </c>
      <c r="OY175" s="796">
        <f t="shared" ref="OY175" si="587">OY174</f>
        <v>-1.7481611248259199E-2</v>
      </c>
      <c r="OZ175" s="796">
        <f t="shared" ref="OZ175" si="588">OZ174</f>
        <v>-1.7481611248259199E-2</v>
      </c>
      <c r="PA175" s="796">
        <f t="shared" ref="PA175" si="589">PA174</f>
        <v>-1.7481611248259199E-2</v>
      </c>
      <c r="PB175" s="796">
        <f t="shared" ref="PB175" si="590">PB174</f>
        <v>-0.11100364508602745</v>
      </c>
      <c r="PC175" s="796">
        <f t="shared" ref="PC175" si="591">PC174</f>
        <v>-0.11100364508602745</v>
      </c>
      <c r="PD175" s="796">
        <f t="shared" ref="PD175" si="592">PD174</f>
        <v>-0.11100364508602745</v>
      </c>
      <c r="PE175" s="796">
        <f t="shared" ref="PE175" si="593">PE174</f>
        <v>-0.11100364508602745</v>
      </c>
      <c r="PF175" s="796">
        <f t="shared" ref="PF175" si="594">PF174</f>
        <v>-6.6916885629858314E-2</v>
      </c>
      <c r="PG175" s="796">
        <f t="shared" ref="PG175" si="595">PG174</f>
        <v>-6.6916885629858314E-2</v>
      </c>
      <c r="PH175" s="796">
        <f t="shared" ref="PH175" si="596">PH174</f>
        <v>-6.6916885629858314E-2</v>
      </c>
      <c r="PI175" s="796">
        <f t="shared" ref="PI175" si="597">PI174</f>
        <v>-6.6916885629858314E-2</v>
      </c>
      <c r="PJ175" s="796">
        <f t="shared" ref="PJ175" si="598">PJ174</f>
        <v>-6.6916885629858314E-2</v>
      </c>
      <c r="PK175" s="796">
        <f t="shared" ref="PK175" si="599">PK174</f>
        <v>-6.6916885629858314E-2</v>
      </c>
      <c r="PL175" s="796">
        <f t="shared" ref="PL175" si="600">PL174</f>
        <v>-6.6916885629858314E-2</v>
      </c>
      <c r="PM175" s="796">
        <f t="shared" ref="PM175" si="601">PM174</f>
        <v>-6.6916885629858314E-2</v>
      </c>
      <c r="PN175" s="796">
        <f t="shared" ref="PN175" si="602">PN174</f>
        <v>-0.1443451189047682</v>
      </c>
      <c r="PO175" s="796">
        <f t="shared" ref="PO175" si="603">PO174</f>
        <v>-0.1443451189047682</v>
      </c>
      <c r="PP175" s="796">
        <f t="shared" ref="PP175" si="604">PP174</f>
        <v>-0.1443451189047682</v>
      </c>
      <c r="PQ175" s="796">
        <f t="shared" ref="PQ175" si="605">PQ174</f>
        <v>-0.1443451189047682</v>
      </c>
      <c r="PR175" s="796">
        <f t="shared" ref="PR175" si="606">PR174</f>
        <v>-0.1443451189047682</v>
      </c>
      <c r="PS175" s="796">
        <f t="shared" ref="PS175" si="607">PS174</f>
        <v>-0.1443451189047682</v>
      </c>
      <c r="PT175" s="796">
        <f t="shared" ref="PT175" si="608">PT174</f>
        <v>-0.1443451189047682</v>
      </c>
      <c r="PU175" s="796">
        <f t="shared" ref="PU175" si="609">PU174</f>
        <v>-0.15939652259542747</v>
      </c>
      <c r="PV175" s="796">
        <f t="shared" ref="PV175" si="610">PV174</f>
        <v>-0.15939652259542747</v>
      </c>
      <c r="PW175" s="796">
        <f t="shared" ref="PW175" si="611">PW174</f>
        <v>-0.15939652259542747</v>
      </c>
      <c r="PX175" s="796">
        <f t="shared" ref="PX175" si="612">PX174</f>
        <v>-0.15939652259542747</v>
      </c>
      <c r="PY175" s="796">
        <f t="shared" ref="PY175" si="613">PY174</f>
        <v>0.24221813083179367</v>
      </c>
      <c r="PZ175" s="796">
        <f t="shared" ref="PZ175" si="614">PZ174</f>
        <v>0.24221813083179367</v>
      </c>
      <c r="QA175" s="796">
        <f t="shared" ref="QA175" si="615">QA174</f>
        <v>1.6544000644207282</v>
      </c>
      <c r="QB175" s="796">
        <f t="shared" ref="QB175" si="616">QB174</f>
        <v>1.6544000644207282</v>
      </c>
      <c r="QC175" s="796">
        <f t="shared" ref="QC175" si="617">QC174</f>
        <v>1.6544000644207282</v>
      </c>
      <c r="QD175" s="796">
        <f t="shared" ref="QD175" si="618">QD174</f>
        <v>1.374940967818123</v>
      </c>
      <c r="QE175" s="796">
        <f t="shared" ref="QE175" si="619">QE174</f>
        <v>1.374940967818123</v>
      </c>
      <c r="QF175" s="796">
        <f t="shared" ref="QF175" si="620">QF174</f>
        <v>1.374940967818123</v>
      </c>
      <c r="QG175" s="796">
        <f t="shared" ref="QG175" si="621">QG174</f>
        <v>1.374940967818123</v>
      </c>
      <c r="QH175" s="796">
        <f t="shared" ref="QH175" si="622">QH174</f>
        <v>6.6510061671777976E-2</v>
      </c>
      <c r="QI175" s="796">
        <f t="shared" ref="QI175" si="623">QI174</f>
        <v>4.064503768830896E-2</v>
      </c>
      <c r="QJ175" s="796">
        <f t="shared" ref="QJ175" si="624">QJ174</f>
        <v>4.064503768830896E-2</v>
      </c>
      <c r="QK175" s="796">
        <f t="shared" ref="QK175" si="625">QK174</f>
        <v>4.064503768830896E-2</v>
      </c>
      <c r="QL175" s="796">
        <f t="shared" ref="QL175" si="626">QL174</f>
        <v>4.064503768830896E-2</v>
      </c>
      <c r="QM175" s="796">
        <f t="shared" ref="QM175" si="627">QM174</f>
        <v>4.064503768830896E-2</v>
      </c>
      <c r="QN175" s="796">
        <f t="shared" ref="QN175" si="628">QN174</f>
        <v>4.064503768830896E-2</v>
      </c>
      <c r="QO175" s="796">
        <f t="shared" ref="QO175" si="629">QO174</f>
        <v>4.064503768830896E-2</v>
      </c>
      <c r="QP175" s="796">
        <f t="shared" ref="QP175" si="630">QP174</f>
        <v>-0.24433505728092086</v>
      </c>
      <c r="QQ175" s="796">
        <f t="shared" ref="QQ175" si="631">QQ174</f>
        <v>-0.24433505728092086</v>
      </c>
      <c r="QR175" s="796">
        <f t="shared" ref="QR175" si="632">QR174</f>
        <v>-0.24433505728092086</v>
      </c>
      <c r="QS175" s="796">
        <f t="shared" ref="QS175" si="633">QS174</f>
        <v>-0.24433505728092086</v>
      </c>
      <c r="QT175" s="796">
        <f t="shared" ref="QT175" si="634">QT174</f>
        <v>-0.24433505728092086</v>
      </c>
      <c r="QU175" s="796">
        <f t="shared" ref="QU175" si="635">QU174</f>
        <v>-0.24433505728092086</v>
      </c>
      <c r="QV175" s="796">
        <f t="shared" ref="QV175" si="636">QV174</f>
        <v>-0.24433505728092086</v>
      </c>
      <c r="QW175" s="796">
        <f t="shared" ref="QW175" si="637">QW174</f>
        <v>-1.7481611248259199E-2</v>
      </c>
      <c r="QX175" s="796">
        <f t="shared" ref="QX175" si="638">QX174</f>
        <v>-1.7481611248259199E-2</v>
      </c>
      <c r="QY175" s="796">
        <f t="shared" ref="QY175" si="639">QY174</f>
        <v>-1.7481611248259199E-2</v>
      </c>
      <c r="QZ175" s="796">
        <f t="shared" ref="QZ175" si="640">QZ174</f>
        <v>-1.7481611248259199E-2</v>
      </c>
      <c r="RA175" s="796">
        <f t="shared" ref="RA175" si="641">RA174</f>
        <v>-1.7481611248259199E-2</v>
      </c>
      <c r="RB175" s="796">
        <f t="shared" ref="RB175" si="642">RB174</f>
        <v>-0.11100364508602745</v>
      </c>
      <c r="RC175" s="796">
        <f t="shared" ref="RC175" si="643">RC174</f>
        <v>-0.11100364508602745</v>
      </c>
      <c r="RD175" s="796">
        <f t="shared" ref="RD175" si="644">RD174</f>
        <v>-0.11100364508602745</v>
      </c>
      <c r="RE175" s="796">
        <f t="shared" ref="RE175" si="645">RE174</f>
        <v>-0.11100364508602745</v>
      </c>
      <c r="RF175" s="796">
        <f t="shared" ref="RF175" si="646">RF174</f>
        <v>-6.6916885629858314E-2</v>
      </c>
      <c r="RG175" s="796">
        <f t="shared" ref="RG175" si="647">RG174</f>
        <v>-6.6916885629858314E-2</v>
      </c>
      <c r="RH175" s="796">
        <f t="shared" ref="RH175" si="648">RH174</f>
        <v>-6.6916885629858314E-2</v>
      </c>
      <c r="RI175" s="796">
        <f t="shared" ref="RI175" si="649">RI174</f>
        <v>-6.6916885629858314E-2</v>
      </c>
      <c r="RJ175" s="796">
        <f t="shared" ref="RJ175" si="650">RJ174</f>
        <v>-6.6916885629858314E-2</v>
      </c>
      <c r="RK175" s="796">
        <f t="shared" ref="RK175" si="651">RK174</f>
        <v>-6.6916885629858314E-2</v>
      </c>
      <c r="RL175" s="796">
        <f t="shared" ref="RL175" si="652">RL174</f>
        <v>-6.6916885629858314E-2</v>
      </c>
      <c r="RM175" s="796">
        <f t="shared" ref="RM175" si="653">RM174</f>
        <v>-6.6916885629858314E-2</v>
      </c>
      <c r="RN175" s="796">
        <f t="shared" ref="RN175" si="654">RN174</f>
        <v>-0.1443451189047682</v>
      </c>
      <c r="RO175" s="796">
        <f t="shared" ref="RO175" si="655">RO174</f>
        <v>-0.1443451189047682</v>
      </c>
      <c r="RP175" s="796">
        <f t="shared" ref="RP175" si="656">RP174</f>
        <v>-0.1443451189047682</v>
      </c>
      <c r="RQ175" s="796">
        <f t="shared" ref="RQ175" si="657">RQ174</f>
        <v>-0.1443451189047682</v>
      </c>
      <c r="RR175" s="796">
        <f t="shared" ref="RR175" si="658">RR174</f>
        <v>-0.1443451189047682</v>
      </c>
      <c r="RS175" s="796">
        <f t="shared" ref="RS175" si="659">RS174</f>
        <v>-0.1443451189047682</v>
      </c>
      <c r="RT175" s="796">
        <f t="shared" ref="RT175" si="660">RT174</f>
        <v>-0.1443451189047682</v>
      </c>
      <c r="RU175" s="796">
        <f t="shared" ref="RU175" si="661">RU174</f>
        <v>-0.15939652259542747</v>
      </c>
      <c r="RV175" s="796">
        <f t="shared" ref="RV175" si="662">RV174</f>
        <v>-0.15939652259542747</v>
      </c>
      <c r="RW175" s="796">
        <f t="shared" ref="RW175" si="663">RW174</f>
        <v>-0.15939652259542747</v>
      </c>
      <c r="RX175" s="796">
        <f t="shared" ref="RX175" si="664">RX174</f>
        <v>-0.15939652259542747</v>
      </c>
      <c r="RY175" s="796">
        <f t="shared" ref="RY175" si="665">RY174</f>
        <v>0.24221813083179367</v>
      </c>
      <c r="RZ175" s="796">
        <f t="shared" ref="RZ175" si="666">RZ174</f>
        <v>0.24221813083179367</v>
      </c>
      <c r="SA175" s="796">
        <f t="shared" ref="SA175" si="667">SA174</f>
        <v>1.6544000644207282</v>
      </c>
      <c r="SB175" s="796">
        <f t="shared" ref="SB175" si="668">SB174</f>
        <v>1.6544000644207282</v>
      </c>
      <c r="SC175" s="796">
        <f t="shared" ref="SC175" si="669">SC174</f>
        <v>1.6544000644207282</v>
      </c>
      <c r="SD175" s="796">
        <f t="shared" ref="SD175" si="670">SD174</f>
        <v>1.374940967818123</v>
      </c>
      <c r="SE175" s="796">
        <f t="shared" ref="SE175" si="671">SE174</f>
        <v>1.374940967818123</v>
      </c>
      <c r="SF175" s="796">
        <f t="shared" ref="SF175" si="672">SF174</f>
        <v>1.374940967818123</v>
      </c>
      <c r="SG175" s="796">
        <f t="shared" ref="SG175" si="673">SG174</f>
        <v>1.374940967818123</v>
      </c>
      <c r="SH175" s="796">
        <f t="shared" ref="SH175" si="674">SH174</f>
        <v>6.6510061671777976E-2</v>
      </c>
      <c r="SI175" s="796">
        <f t="shared" ref="SI175" si="675">SI174</f>
        <v>4.064503768830896E-2</v>
      </c>
      <c r="SJ175" s="275">
        <f t="shared" si="157"/>
        <v>4.064503768830896E-2</v>
      </c>
      <c r="SK175" s="262"/>
      <c r="SL175" s="250"/>
      <c r="SM175" s="250"/>
      <c r="SN175" s="250"/>
    </row>
    <row r="176" spans="1:508" outlineLevel="3" x14ac:dyDescent="0.25">
      <c r="A176" s="250"/>
      <c r="B176" s="259"/>
      <c r="C176" s="444">
        <f t="shared" ref="C176" si="676">INT($C$29)+3</f>
        <v>4</v>
      </c>
      <c r="D176" s="275"/>
      <c r="E176" s="324">
        <f t="shared" si="152"/>
        <v>35</v>
      </c>
      <c r="F176" s="330"/>
      <c r="G176" s="275"/>
      <c r="H176" s="536"/>
      <c r="I176" s="551" t="s">
        <v>883</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57"/>
        <v>0</v>
      </c>
      <c r="SK176" s="262"/>
      <c r="SL176" s="250"/>
      <c r="SM176" s="250"/>
      <c r="SN176" s="250"/>
    </row>
    <row r="177" spans="1:508" outlineLevel="3" x14ac:dyDescent="0.25">
      <c r="A177" s="250"/>
      <c r="B177" s="259"/>
      <c r="C177" s="444">
        <f>INT($C$29)+3</f>
        <v>4</v>
      </c>
      <c r="D177" s="275"/>
      <c r="E177" s="324">
        <f t="shared" si="152"/>
        <v>36</v>
      </c>
      <c r="F177" s="330"/>
      <c r="G177" s="275"/>
      <c r="H177" s="536"/>
      <c r="I177" s="548" t="s">
        <v>875</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57"/>
        <v>0</v>
      </c>
      <c r="SK177" s="262"/>
      <c r="SL177" s="250"/>
      <c r="SM177" s="250"/>
      <c r="SN177" s="250"/>
    </row>
    <row r="178" spans="1:508" outlineLevel="3" x14ac:dyDescent="0.25">
      <c r="A178" s="250"/>
      <c r="B178" s="259"/>
      <c r="C178" s="444">
        <f>INT($C$29)+3</f>
        <v>4</v>
      </c>
      <c r="D178" s="275"/>
      <c r="E178" s="324">
        <f t="shared" si="152"/>
        <v>37</v>
      </c>
      <c r="F178" s="330"/>
      <c r="G178" s="275"/>
      <c r="H178" s="536"/>
      <c r="I178" s="548" t="s">
        <v>876</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57"/>
        <v>0</v>
      </c>
      <c r="SK178" s="262"/>
      <c r="SL178" s="250"/>
      <c r="SM178" s="250"/>
      <c r="SN178" s="250"/>
    </row>
    <row r="179" spans="1:508" outlineLevel="3" x14ac:dyDescent="0.25">
      <c r="A179" s="250"/>
      <c r="B179" s="259"/>
      <c r="C179" s="444">
        <f>INT($C$29)+3</f>
        <v>4</v>
      </c>
      <c r="D179" s="275"/>
      <c r="E179" s="324">
        <f t="shared" si="152"/>
        <v>38</v>
      </c>
      <c r="F179" s="330"/>
      <c r="G179" s="275"/>
      <c r="H179" s="538"/>
      <c r="I179" s="549" t="s">
        <v>877</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57"/>
        <v>0</v>
      </c>
      <c r="SK179" s="262"/>
      <c r="SL179" s="250"/>
      <c r="SM179" s="250"/>
      <c r="SN179" s="250"/>
    </row>
    <row r="180" spans="1:508" outlineLevel="2" x14ac:dyDescent="0.25">
      <c r="A180" s="250"/>
      <c r="B180" s="259"/>
      <c r="C180" s="444">
        <f>INT($C$29)+2</f>
        <v>3</v>
      </c>
      <c r="D180" s="275"/>
      <c r="E180" s="324">
        <f t="shared" si="152"/>
        <v>39</v>
      </c>
      <c r="F180" s="330"/>
      <c r="G180" s="275"/>
      <c r="H180" s="534"/>
      <c r="I180" s="534" t="s">
        <v>576</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57"/>
        <v>0</v>
      </c>
      <c r="SK180" s="262"/>
      <c r="SL180" s="250"/>
      <c r="SM180" s="250"/>
      <c r="SN180" s="250"/>
    </row>
    <row r="181" spans="1:508" outlineLevel="3" x14ac:dyDescent="0.25">
      <c r="A181" s="250"/>
      <c r="B181" s="259"/>
      <c r="C181" s="444">
        <f t="shared" si="156"/>
        <v>4</v>
      </c>
      <c r="D181" s="275"/>
      <c r="E181" s="324">
        <f t="shared" si="152"/>
        <v>40</v>
      </c>
      <c r="F181" s="330"/>
      <c r="G181" s="275"/>
      <c r="H181" s="536"/>
      <c r="I181" s="536" t="s">
        <v>577</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57"/>
        <v>0</v>
      </c>
      <c r="SK181" s="262"/>
      <c r="SL181" s="250"/>
      <c r="SM181" s="250"/>
      <c r="SN181" s="250"/>
    </row>
    <row r="182" spans="1:508" outlineLevel="3" x14ac:dyDescent="0.25">
      <c r="A182" s="250"/>
      <c r="B182" s="259"/>
      <c r="C182" s="444">
        <f t="shared" si="156"/>
        <v>4</v>
      </c>
      <c r="D182" s="275"/>
      <c r="E182" s="324">
        <f t="shared" si="152"/>
        <v>41</v>
      </c>
      <c r="F182" s="330"/>
      <c r="G182" s="275"/>
      <c r="H182" s="536"/>
      <c r="I182" s="536" t="s">
        <v>578</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57"/>
        <v>0</v>
      </c>
      <c r="SK182" s="262"/>
      <c r="SL182" s="250"/>
      <c r="SM182" s="250"/>
      <c r="SN182" s="250"/>
    </row>
    <row r="183" spans="1:508" outlineLevel="3" x14ac:dyDescent="0.25">
      <c r="A183" s="250"/>
      <c r="B183" s="259"/>
      <c r="C183" s="444">
        <f t="shared" si="156"/>
        <v>4</v>
      </c>
      <c r="D183" s="275"/>
      <c r="E183" s="324">
        <f t="shared" si="152"/>
        <v>42</v>
      </c>
      <c r="F183" s="330"/>
      <c r="G183" s="275"/>
      <c r="H183" s="540"/>
      <c r="I183" s="540" t="s">
        <v>709</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57"/>
        <v>0</v>
      </c>
      <c r="SK183" s="262"/>
      <c r="SL183" s="250"/>
      <c r="SM183" s="250"/>
      <c r="SN183" s="250"/>
    </row>
    <row r="184" spans="1:508" outlineLevel="2" x14ac:dyDescent="0.25">
      <c r="A184" s="250"/>
      <c r="B184" s="259"/>
      <c r="C184" s="444">
        <f>INT($C$29)+3</f>
        <v>4</v>
      </c>
      <c r="D184" s="275"/>
      <c r="E184" s="324">
        <f t="shared" si="152"/>
        <v>43</v>
      </c>
      <c r="F184" s="330"/>
      <c r="G184" s="275"/>
      <c r="H184" s="542"/>
      <c r="I184" s="542" t="s">
        <v>710</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57"/>
        <v>0</v>
      </c>
      <c r="SK184" s="262"/>
      <c r="SL184" s="250"/>
      <c r="SM184" s="250"/>
      <c r="SN184" s="250"/>
    </row>
    <row r="185" spans="1:508" outlineLevel="2" x14ac:dyDescent="0.25">
      <c r="A185" s="250"/>
      <c r="B185" s="259"/>
      <c r="C185" s="444">
        <f>INT($C$29)+2</f>
        <v>3</v>
      </c>
      <c r="D185" s="275"/>
      <c r="E185" s="324">
        <f t="shared" si="152"/>
        <v>44</v>
      </c>
      <c r="F185" s="330"/>
      <c r="G185" s="275"/>
      <c r="H185" s="461"/>
      <c r="I185" s="461" t="s">
        <v>711</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57"/>
        <v>0</v>
      </c>
      <c r="SK185" s="262"/>
      <c r="SL185" s="250"/>
      <c r="SM185" s="250"/>
      <c r="SN185" s="250"/>
    </row>
    <row r="186" spans="1:508" outlineLevel="3" x14ac:dyDescent="0.25">
      <c r="A186" s="250"/>
      <c r="B186" s="259"/>
      <c r="C186" s="444">
        <f t="shared" si="156"/>
        <v>4</v>
      </c>
      <c r="D186" s="275"/>
      <c r="E186" s="324">
        <f t="shared" si="152"/>
        <v>45</v>
      </c>
      <c r="F186" s="330"/>
      <c r="G186" s="275"/>
      <c r="H186" s="494"/>
      <c r="I186" s="494" t="s">
        <v>712</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57"/>
        <v>0</v>
      </c>
      <c r="SK186" s="262"/>
      <c r="SL186" s="250"/>
      <c r="SM186" s="250"/>
      <c r="SN186" s="250"/>
    </row>
    <row r="187" spans="1:508" outlineLevel="2" x14ac:dyDescent="0.25">
      <c r="A187" s="250"/>
      <c r="B187" s="259"/>
      <c r="C187" s="444">
        <f>INT($C$29)+2</f>
        <v>3</v>
      </c>
      <c r="D187" s="275"/>
      <c r="E187" s="324">
        <f t="shared" si="152"/>
        <v>46</v>
      </c>
      <c r="F187" s="330"/>
      <c r="G187" s="275"/>
      <c r="H187" s="495"/>
      <c r="I187" s="495" t="s">
        <v>713</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57"/>
        <v>0</v>
      </c>
      <c r="SK187" s="262"/>
      <c r="SL187" s="250"/>
      <c r="SM187" s="250"/>
      <c r="SN187" s="250"/>
    </row>
    <row r="188" spans="1:508" outlineLevel="3" x14ac:dyDescent="0.25">
      <c r="A188" s="250"/>
      <c r="B188" s="259"/>
      <c r="C188" s="444">
        <f>INT($C$29)+3</f>
        <v>4</v>
      </c>
      <c r="D188" s="275"/>
      <c r="E188" s="324">
        <f t="shared" si="152"/>
        <v>47</v>
      </c>
      <c r="F188" s="330"/>
      <c r="G188" s="275"/>
      <c r="H188" s="346"/>
      <c r="I188" s="346" t="s">
        <v>714</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57"/>
        <v>0</v>
      </c>
      <c r="SK188" s="262"/>
      <c r="SL188" s="250"/>
      <c r="SM188" s="250"/>
      <c r="SN188" s="250"/>
    </row>
    <row r="189" spans="1:508" outlineLevel="2" x14ac:dyDescent="0.25">
      <c r="A189" s="250"/>
      <c r="B189" s="259"/>
      <c r="C189" s="444">
        <f>INT($C$29)+3</f>
        <v>4</v>
      </c>
      <c r="D189" s="275"/>
      <c r="E189" s="324">
        <f t="shared" si="152"/>
        <v>48</v>
      </c>
      <c r="F189" s="330"/>
      <c r="G189" s="275"/>
      <c r="H189" s="542"/>
      <c r="I189" s="542" t="s">
        <v>715</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57"/>
        <v>0</v>
      </c>
      <c r="SK189" s="262"/>
      <c r="SL189" s="250"/>
      <c r="SM189" s="250"/>
      <c r="SN189" s="250"/>
    </row>
    <row r="190" spans="1:508" outlineLevel="2" x14ac:dyDescent="0.25">
      <c r="A190" s="250"/>
      <c r="B190" s="259"/>
      <c r="C190" s="444">
        <f>INT($C$29)+2</f>
        <v>3</v>
      </c>
      <c r="D190" s="275"/>
      <c r="E190" s="324">
        <f t="shared" si="152"/>
        <v>49</v>
      </c>
      <c r="F190" s="330"/>
      <c r="G190" s="275"/>
      <c r="H190" s="534" t="str">
        <f>Sheep!$H$250&amp;" Merino BBB"</f>
        <v>Spr Merino BBB</v>
      </c>
      <c r="I190" s="534" t="s">
        <v>871</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25">
      <c r="A191" s="250"/>
      <c r="B191" s="259"/>
      <c r="C191" s="444">
        <f>INT($C$29)+3</f>
        <v>4</v>
      </c>
      <c r="D191" s="275"/>
      <c r="E191" s="324">
        <f t="shared" si="152"/>
        <v>50</v>
      </c>
      <c r="F191" s="330"/>
      <c r="G191" s="275"/>
      <c r="H191" s="536"/>
      <c r="I191" s="551" t="s">
        <v>872</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25">
      <c r="A192" s="250"/>
      <c r="B192" s="259"/>
      <c r="C192" s="444">
        <f>INT($C$29)+3</f>
        <v>4</v>
      </c>
      <c r="D192" s="275"/>
      <c r="E192" s="324">
        <f t="shared" si="152"/>
        <v>51</v>
      </c>
      <c r="F192" s="330"/>
      <c r="G192" s="275"/>
      <c r="H192" s="536"/>
      <c r="I192" s="548" t="s">
        <v>874</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25">
      <c r="A193" s="250"/>
      <c r="B193" s="259"/>
      <c r="C193" s="444">
        <f t="shared" ref="C193:C196" si="677">INT($C$29)+3</f>
        <v>4</v>
      </c>
      <c r="D193" s="275"/>
      <c r="E193" s="324">
        <f t="shared" si="152"/>
        <v>52</v>
      </c>
      <c r="F193" s="330"/>
      <c r="G193" s="275"/>
      <c r="H193" s="536"/>
      <c r="I193" s="551" t="s">
        <v>873</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25">
      <c r="A194" s="250"/>
      <c r="B194" s="259"/>
      <c r="C194" s="444">
        <f t="shared" si="677"/>
        <v>4</v>
      </c>
      <c r="D194" s="275"/>
      <c r="E194" s="324">
        <f t="shared" si="152"/>
        <v>53</v>
      </c>
      <c r="F194" s="330"/>
      <c r="G194" s="275"/>
      <c r="H194" s="536"/>
      <c r="I194" s="548" t="s">
        <v>875</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25">
      <c r="A195" s="250"/>
      <c r="B195" s="259"/>
      <c r="C195" s="444">
        <f t="shared" si="677"/>
        <v>4</v>
      </c>
      <c r="D195" s="275"/>
      <c r="E195" s="324">
        <f t="shared" si="152"/>
        <v>54</v>
      </c>
      <c r="F195" s="330"/>
      <c r="G195" s="275"/>
      <c r="H195" s="536"/>
      <c r="I195" s="548" t="s">
        <v>878</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25">
      <c r="A196" s="250"/>
      <c r="B196" s="259"/>
      <c r="C196" s="444">
        <f t="shared" si="677"/>
        <v>4</v>
      </c>
      <c r="D196" s="275"/>
      <c r="E196" s="324">
        <f t="shared" si="152"/>
        <v>55</v>
      </c>
      <c r="F196" s="330"/>
      <c r="G196" s="275"/>
      <c r="H196" s="536"/>
      <c r="I196" s="551" t="s">
        <v>879</v>
      </c>
      <c r="J196" s="537"/>
      <c r="K196" s="795">
        <f>K193</f>
        <v>0</v>
      </c>
      <c r="L196" s="795">
        <f t="shared" ref="L196:BW196" si="678">L193</f>
        <v>0</v>
      </c>
      <c r="M196" s="795">
        <f t="shared" si="678"/>
        <v>0</v>
      </c>
      <c r="N196" s="795">
        <f t="shared" si="678"/>
        <v>0</v>
      </c>
      <c r="O196" s="795">
        <f t="shared" si="678"/>
        <v>0</v>
      </c>
      <c r="P196" s="795">
        <f t="shared" si="678"/>
        <v>0</v>
      </c>
      <c r="Q196" s="795">
        <f t="shared" si="678"/>
        <v>0</v>
      </c>
      <c r="R196" s="795">
        <f t="shared" si="678"/>
        <v>0</v>
      </c>
      <c r="S196" s="795">
        <f t="shared" si="678"/>
        <v>0</v>
      </c>
      <c r="T196" s="795">
        <f t="shared" si="678"/>
        <v>0</v>
      </c>
      <c r="U196" s="795">
        <f t="shared" si="678"/>
        <v>0</v>
      </c>
      <c r="V196" s="795">
        <f t="shared" si="678"/>
        <v>0</v>
      </c>
      <c r="W196" s="795">
        <f t="shared" si="678"/>
        <v>0</v>
      </c>
      <c r="X196" s="795">
        <f t="shared" si="678"/>
        <v>0</v>
      </c>
      <c r="Y196" s="795">
        <f t="shared" si="678"/>
        <v>0</v>
      </c>
      <c r="Z196" s="795">
        <f t="shared" si="678"/>
        <v>0</v>
      </c>
      <c r="AA196" s="795">
        <f t="shared" si="678"/>
        <v>0</v>
      </c>
      <c r="AB196" s="795">
        <f t="shared" si="678"/>
        <v>0</v>
      </c>
      <c r="AC196" s="795">
        <f t="shared" si="678"/>
        <v>0</v>
      </c>
      <c r="AD196" s="795">
        <f t="shared" si="678"/>
        <v>0</v>
      </c>
      <c r="AE196" s="795">
        <f t="shared" si="678"/>
        <v>0</v>
      </c>
      <c r="AF196" s="795">
        <f t="shared" si="678"/>
        <v>0</v>
      </c>
      <c r="AG196" s="795">
        <f t="shared" si="678"/>
        <v>0</v>
      </c>
      <c r="AH196" s="795">
        <f t="shared" si="678"/>
        <v>0</v>
      </c>
      <c r="AI196" s="795">
        <f t="shared" si="678"/>
        <v>0</v>
      </c>
      <c r="AJ196" s="795">
        <f t="shared" si="678"/>
        <v>0</v>
      </c>
      <c r="AK196" s="795">
        <f t="shared" si="678"/>
        <v>0</v>
      </c>
      <c r="AL196" s="795">
        <f t="shared" si="678"/>
        <v>0</v>
      </c>
      <c r="AM196" s="795">
        <f t="shared" si="678"/>
        <v>0</v>
      </c>
      <c r="AN196" s="795">
        <f t="shared" si="678"/>
        <v>0</v>
      </c>
      <c r="AO196" s="795">
        <f t="shared" si="678"/>
        <v>0</v>
      </c>
      <c r="AP196" s="795">
        <f t="shared" si="678"/>
        <v>0</v>
      </c>
      <c r="AQ196" s="795">
        <f t="shared" si="678"/>
        <v>0</v>
      </c>
      <c r="AR196" s="795">
        <f t="shared" si="678"/>
        <v>0</v>
      </c>
      <c r="AS196" s="795">
        <f t="shared" si="678"/>
        <v>0</v>
      </c>
      <c r="AT196" s="795">
        <f t="shared" si="678"/>
        <v>0</v>
      </c>
      <c r="AU196" s="795">
        <f t="shared" si="678"/>
        <v>0</v>
      </c>
      <c r="AV196" s="795">
        <f t="shared" si="678"/>
        <v>0</v>
      </c>
      <c r="AW196" s="795">
        <f t="shared" si="678"/>
        <v>0</v>
      </c>
      <c r="AX196" s="795">
        <f t="shared" si="678"/>
        <v>0</v>
      </c>
      <c r="AY196" s="795">
        <f t="shared" si="678"/>
        <v>0</v>
      </c>
      <c r="AZ196" s="795">
        <f t="shared" si="678"/>
        <v>0</v>
      </c>
      <c r="BA196" s="795">
        <f t="shared" si="678"/>
        <v>0</v>
      </c>
      <c r="BB196" s="795">
        <f t="shared" si="678"/>
        <v>0</v>
      </c>
      <c r="BC196" s="795">
        <f t="shared" si="678"/>
        <v>0</v>
      </c>
      <c r="BD196" s="795">
        <f t="shared" si="678"/>
        <v>0</v>
      </c>
      <c r="BE196" s="795">
        <f t="shared" si="678"/>
        <v>0</v>
      </c>
      <c r="BF196" s="795">
        <f t="shared" si="678"/>
        <v>0</v>
      </c>
      <c r="BG196" s="795">
        <f t="shared" si="678"/>
        <v>0</v>
      </c>
      <c r="BH196" s="795">
        <f t="shared" si="678"/>
        <v>0</v>
      </c>
      <c r="BI196" s="795">
        <f t="shared" si="678"/>
        <v>0</v>
      </c>
      <c r="BJ196" s="795">
        <f t="shared" si="678"/>
        <v>0</v>
      </c>
      <c r="BK196" s="795">
        <f t="shared" si="678"/>
        <v>0</v>
      </c>
      <c r="BL196" s="795">
        <f t="shared" si="678"/>
        <v>0</v>
      </c>
      <c r="BM196" s="795">
        <f t="shared" si="678"/>
        <v>0</v>
      </c>
      <c r="BN196" s="795">
        <f t="shared" si="678"/>
        <v>-8.4908893473416569E-3</v>
      </c>
      <c r="BO196" s="795">
        <f t="shared" si="678"/>
        <v>-8.4908893473416569E-3</v>
      </c>
      <c r="BP196" s="795">
        <f t="shared" si="678"/>
        <v>-8.4908893473416569E-3</v>
      </c>
      <c r="BQ196" s="795">
        <f t="shared" si="678"/>
        <v>-8.4908893473416569E-3</v>
      </c>
      <c r="BR196" s="795">
        <f t="shared" si="678"/>
        <v>-8.4908893473416569E-3</v>
      </c>
      <c r="BS196" s="795">
        <f t="shared" si="678"/>
        <v>-8.4908893473416569E-3</v>
      </c>
      <c r="BT196" s="795">
        <f t="shared" si="678"/>
        <v>-8.4908893473416569E-3</v>
      </c>
      <c r="BU196" s="795">
        <f t="shared" si="678"/>
        <v>-2.9886847986642984E-2</v>
      </c>
      <c r="BV196" s="795">
        <f t="shared" si="678"/>
        <v>-2.9886847986642984E-2</v>
      </c>
      <c r="BW196" s="795">
        <f t="shared" si="678"/>
        <v>-2.9886847986642984E-2</v>
      </c>
      <c r="BX196" s="795">
        <f t="shared" ref="BX196:EI196" si="679">BX193</f>
        <v>-2.9886847986642984E-2</v>
      </c>
      <c r="BY196" s="795">
        <f t="shared" si="679"/>
        <v>-3.4602590118830712E-2</v>
      </c>
      <c r="BZ196" s="795">
        <f t="shared" si="679"/>
        <v>-3.4602590118830712E-2</v>
      </c>
      <c r="CA196" s="795">
        <f t="shared" si="679"/>
        <v>-9.8476194310750387E-3</v>
      </c>
      <c r="CB196" s="795">
        <f t="shared" si="679"/>
        <v>-9.8476194310750387E-3</v>
      </c>
      <c r="CC196" s="795">
        <f t="shared" si="679"/>
        <v>-9.8476194310750387E-3</v>
      </c>
      <c r="CD196" s="795">
        <f t="shared" si="679"/>
        <v>0</v>
      </c>
      <c r="CE196" s="795">
        <f t="shared" si="679"/>
        <v>0</v>
      </c>
      <c r="CF196" s="795">
        <f t="shared" si="679"/>
        <v>0</v>
      </c>
      <c r="CG196" s="795">
        <f t="shared" si="679"/>
        <v>0</v>
      </c>
      <c r="CH196" s="795">
        <f t="shared" si="679"/>
        <v>0</v>
      </c>
      <c r="CI196" s="795">
        <f t="shared" si="679"/>
        <v>0</v>
      </c>
      <c r="CJ196" s="795">
        <f t="shared" si="679"/>
        <v>0</v>
      </c>
      <c r="CK196" s="795">
        <f t="shared" si="679"/>
        <v>0</v>
      </c>
      <c r="CL196" s="795">
        <f t="shared" si="679"/>
        <v>0</v>
      </c>
      <c r="CM196" s="795">
        <f t="shared" si="679"/>
        <v>0</v>
      </c>
      <c r="CN196" s="795">
        <f t="shared" si="679"/>
        <v>0</v>
      </c>
      <c r="CO196" s="795">
        <f t="shared" si="679"/>
        <v>0</v>
      </c>
      <c r="CP196" s="795">
        <f t="shared" si="679"/>
        <v>0</v>
      </c>
      <c r="CQ196" s="795">
        <f t="shared" si="679"/>
        <v>0</v>
      </c>
      <c r="CR196" s="795">
        <f t="shared" si="679"/>
        <v>0</v>
      </c>
      <c r="CS196" s="795">
        <f t="shared" si="679"/>
        <v>0</v>
      </c>
      <c r="CT196" s="795">
        <f t="shared" si="679"/>
        <v>0</v>
      </c>
      <c r="CU196" s="795">
        <f t="shared" si="679"/>
        <v>0</v>
      </c>
      <c r="CV196" s="795">
        <f t="shared" si="679"/>
        <v>0</v>
      </c>
      <c r="CW196" s="795">
        <f t="shared" si="679"/>
        <v>0</v>
      </c>
      <c r="CX196" s="795">
        <f t="shared" si="679"/>
        <v>0</v>
      </c>
      <c r="CY196" s="795">
        <f t="shared" si="679"/>
        <v>0</v>
      </c>
      <c r="CZ196" s="795">
        <f t="shared" si="679"/>
        <v>0</v>
      </c>
      <c r="DA196" s="795">
        <f t="shared" si="679"/>
        <v>0</v>
      </c>
      <c r="DB196" s="795">
        <f t="shared" si="679"/>
        <v>0</v>
      </c>
      <c r="DC196" s="795">
        <f t="shared" si="679"/>
        <v>0</v>
      </c>
      <c r="DD196" s="795">
        <f t="shared" si="679"/>
        <v>0</v>
      </c>
      <c r="DE196" s="795">
        <f t="shared" si="679"/>
        <v>0</v>
      </c>
      <c r="DF196" s="795">
        <f t="shared" si="679"/>
        <v>0</v>
      </c>
      <c r="DG196" s="795">
        <f t="shared" si="679"/>
        <v>0</v>
      </c>
      <c r="DH196" s="795">
        <f t="shared" si="679"/>
        <v>0</v>
      </c>
      <c r="DI196" s="795">
        <f t="shared" si="679"/>
        <v>0</v>
      </c>
      <c r="DJ196" s="795">
        <f t="shared" si="679"/>
        <v>0</v>
      </c>
      <c r="DK196" s="795">
        <f t="shared" si="679"/>
        <v>0</v>
      </c>
      <c r="DL196" s="795">
        <f t="shared" si="679"/>
        <v>0</v>
      </c>
      <c r="DM196" s="795">
        <f t="shared" si="679"/>
        <v>0</v>
      </c>
      <c r="DN196" s="795">
        <f t="shared" si="679"/>
        <v>0</v>
      </c>
      <c r="DO196" s="795">
        <f t="shared" si="679"/>
        <v>0</v>
      </c>
      <c r="DP196" s="795">
        <f t="shared" si="679"/>
        <v>0</v>
      </c>
      <c r="DQ196" s="795">
        <f t="shared" si="679"/>
        <v>0</v>
      </c>
      <c r="DR196" s="795">
        <f t="shared" si="679"/>
        <v>0</v>
      </c>
      <c r="DS196" s="795">
        <f t="shared" si="679"/>
        <v>0</v>
      </c>
      <c r="DT196" s="795">
        <f t="shared" si="679"/>
        <v>0</v>
      </c>
      <c r="DU196" s="795">
        <f t="shared" si="679"/>
        <v>0</v>
      </c>
      <c r="DV196" s="795">
        <f t="shared" si="679"/>
        <v>0</v>
      </c>
      <c r="DW196" s="795">
        <f t="shared" si="679"/>
        <v>0</v>
      </c>
      <c r="DX196" s="795">
        <f t="shared" si="679"/>
        <v>0</v>
      </c>
      <c r="DY196" s="795">
        <f t="shared" si="679"/>
        <v>0</v>
      </c>
      <c r="DZ196" s="795">
        <f t="shared" si="679"/>
        <v>0</v>
      </c>
      <c r="EA196" s="795">
        <f t="shared" si="679"/>
        <v>0</v>
      </c>
      <c r="EB196" s="795">
        <f t="shared" si="679"/>
        <v>0</v>
      </c>
      <c r="EC196" s="795">
        <f t="shared" si="679"/>
        <v>0</v>
      </c>
      <c r="ED196" s="795">
        <f t="shared" si="679"/>
        <v>-1.6587736763664855</v>
      </c>
      <c r="EE196" s="795">
        <f t="shared" si="679"/>
        <v>-1.6587736763664855</v>
      </c>
      <c r="EF196" s="795">
        <f t="shared" si="679"/>
        <v>-1.6587736763664855</v>
      </c>
      <c r="EG196" s="795">
        <f t="shared" si="679"/>
        <v>-1.6587736763664855</v>
      </c>
      <c r="EH196" s="795">
        <f t="shared" si="679"/>
        <v>-3.8522727748385099</v>
      </c>
      <c r="EI196" s="801">
        <f t="shared" si="679"/>
        <v>-3.8522727748385099</v>
      </c>
      <c r="EJ196" s="801">
        <f t="shared" ref="EJ196:GU196" si="680">EJ193</f>
        <v>-3.8522727748385099</v>
      </c>
      <c r="EK196" s="801">
        <f t="shared" si="680"/>
        <v>-3.8522727748385099</v>
      </c>
      <c r="EL196" s="801">
        <f t="shared" si="680"/>
        <v>-3.8522727748385099</v>
      </c>
      <c r="EM196" s="801">
        <f t="shared" si="680"/>
        <v>-3.8522727748385099</v>
      </c>
      <c r="EN196" s="801">
        <f t="shared" si="680"/>
        <v>-3.8522727748385099</v>
      </c>
      <c r="EO196" s="801">
        <f t="shared" si="680"/>
        <v>-3.8522727748385099</v>
      </c>
      <c r="EP196" s="801">
        <f t="shared" si="680"/>
        <v>-0.17398328686428854</v>
      </c>
      <c r="EQ196" s="801">
        <f t="shared" si="680"/>
        <v>-0.17398328686428854</v>
      </c>
      <c r="ER196" s="801">
        <f t="shared" si="680"/>
        <v>-0.17398328686428854</v>
      </c>
      <c r="ES196" s="795">
        <f t="shared" si="680"/>
        <v>-0.17398328686428854</v>
      </c>
      <c r="ET196" s="795">
        <f t="shared" si="680"/>
        <v>-0.17398328686428854</v>
      </c>
      <c r="EU196" s="795">
        <f t="shared" si="680"/>
        <v>-0.17398328686428854</v>
      </c>
      <c r="EV196" s="795">
        <f t="shared" si="680"/>
        <v>-0.17398328686428854</v>
      </c>
      <c r="EW196" s="795">
        <f t="shared" si="680"/>
        <v>0.24987350344597026</v>
      </c>
      <c r="EX196" s="795">
        <f t="shared" si="680"/>
        <v>0.24987350344597026</v>
      </c>
      <c r="EY196" s="795">
        <f t="shared" si="680"/>
        <v>0.24987350344597026</v>
      </c>
      <c r="EZ196" s="795">
        <f t="shared" si="680"/>
        <v>0.24987350344597026</v>
      </c>
      <c r="FA196" s="795">
        <f t="shared" si="680"/>
        <v>0.24987350344597026</v>
      </c>
      <c r="FB196" s="795">
        <f t="shared" si="680"/>
        <v>5.5593361921046025E-2</v>
      </c>
      <c r="FC196" s="795">
        <f t="shared" si="680"/>
        <v>5.5593361921046025E-2</v>
      </c>
      <c r="FD196" s="795">
        <f t="shared" si="680"/>
        <v>5.5593361921046025E-2</v>
      </c>
      <c r="FE196" s="795">
        <f t="shared" si="680"/>
        <v>5.5593361921046025E-2</v>
      </c>
      <c r="FF196" s="795">
        <f t="shared" si="680"/>
        <v>-2.5952242434906125E-2</v>
      </c>
      <c r="FG196" s="795">
        <f t="shared" si="680"/>
        <v>-2.5952242434906125E-2</v>
      </c>
      <c r="FH196" s="795">
        <f t="shared" si="680"/>
        <v>-2.5952242434906125E-2</v>
      </c>
      <c r="FI196" s="795">
        <f t="shared" si="680"/>
        <v>-2.5952242434906125E-2</v>
      </c>
      <c r="FJ196" s="795">
        <f t="shared" si="680"/>
        <v>-2.5952242434906125E-2</v>
      </c>
      <c r="FK196" s="795">
        <f t="shared" si="680"/>
        <v>-2.5952242434906125E-2</v>
      </c>
      <c r="FL196" s="795">
        <f t="shared" si="680"/>
        <v>-2.5952242434906125E-2</v>
      </c>
      <c r="FM196" s="795">
        <f t="shared" si="680"/>
        <v>-2.5952242434906125E-2</v>
      </c>
      <c r="FN196" s="795">
        <f t="shared" si="680"/>
        <v>-0.12736334021008755</v>
      </c>
      <c r="FO196" s="795">
        <f t="shared" si="680"/>
        <v>-0.12736334021008755</v>
      </c>
      <c r="FP196" s="795">
        <f t="shared" si="680"/>
        <v>-0.12736334021008755</v>
      </c>
      <c r="FQ196" s="795">
        <f t="shared" si="680"/>
        <v>-0.12736334021008755</v>
      </c>
      <c r="FR196" s="795">
        <f t="shared" si="680"/>
        <v>-0.12736334021008755</v>
      </c>
      <c r="FS196" s="795">
        <f t="shared" si="680"/>
        <v>-0.12736334021008755</v>
      </c>
      <c r="FT196" s="795">
        <f t="shared" si="680"/>
        <v>-0.12736334021008755</v>
      </c>
      <c r="FU196" s="795">
        <f t="shared" si="680"/>
        <v>0</v>
      </c>
      <c r="FV196" s="795">
        <f t="shared" si="680"/>
        <v>0</v>
      </c>
      <c r="FW196" s="795">
        <f t="shared" si="680"/>
        <v>0</v>
      </c>
      <c r="FX196" s="795">
        <f t="shared" si="680"/>
        <v>0</v>
      </c>
      <c r="FY196" s="795">
        <f t="shared" si="680"/>
        <v>-1.1534196706274535E-2</v>
      </c>
      <c r="FZ196" s="795">
        <f t="shared" si="680"/>
        <v>-1.1534196706274535E-2</v>
      </c>
      <c r="GA196" s="795">
        <f t="shared" si="680"/>
        <v>9.8476194310785914E-3</v>
      </c>
      <c r="GB196" s="795">
        <f t="shared" si="680"/>
        <v>9.8476194310785914E-3</v>
      </c>
      <c r="GC196" s="795">
        <f t="shared" si="680"/>
        <v>9.8476194310785914E-3</v>
      </c>
      <c r="GD196" s="795">
        <f t="shared" si="680"/>
        <v>-1.4453311236555484</v>
      </c>
      <c r="GE196" s="795">
        <f t="shared" si="680"/>
        <v>-1.4453311236555484</v>
      </c>
      <c r="GF196" s="795">
        <f t="shared" si="680"/>
        <v>-1.4453311236555484</v>
      </c>
      <c r="GG196" s="795">
        <f t="shared" si="680"/>
        <v>-1.4453311236555484</v>
      </c>
      <c r="GH196" s="795">
        <f t="shared" si="680"/>
        <v>-4.0628796953270792</v>
      </c>
      <c r="GI196" s="795">
        <f t="shared" si="680"/>
        <v>-4.0628796953270792</v>
      </c>
      <c r="GJ196" s="795">
        <f t="shared" si="680"/>
        <v>-4.0628796953270792</v>
      </c>
      <c r="GK196" s="795">
        <f t="shared" si="680"/>
        <v>-4.0628796953270792</v>
      </c>
      <c r="GL196" s="795">
        <f t="shared" si="680"/>
        <v>-4.0628796953270792</v>
      </c>
      <c r="GM196" s="795">
        <f t="shared" si="680"/>
        <v>-4.0628796953270792</v>
      </c>
      <c r="GN196" s="795">
        <f t="shared" si="680"/>
        <v>-4.0628796953270792</v>
      </c>
      <c r="GO196" s="795">
        <f t="shared" si="680"/>
        <v>-4.0628796953270792</v>
      </c>
      <c r="GP196" s="795">
        <f t="shared" si="680"/>
        <v>-0.3752856912502498</v>
      </c>
      <c r="GQ196" s="795">
        <f t="shared" si="680"/>
        <v>-0.3752856912502498</v>
      </c>
      <c r="GR196" s="795">
        <f t="shared" si="680"/>
        <v>-0.3752856912502498</v>
      </c>
      <c r="GS196" s="795">
        <f t="shared" si="680"/>
        <v>-0.3752856912502498</v>
      </c>
      <c r="GT196" s="795">
        <f t="shared" si="680"/>
        <v>-0.3752856912502498</v>
      </c>
      <c r="GU196" s="795">
        <f t="shared" si="680"/>
        <v>-0.3752856912502498</v>
      </c>
      <c r="GV196" s="795">
        <f t="shared" ref="GV196:JG196" si="681">GV193</f>
        <v>-0.3752856912502498</v>
      </c>
      <c r="GW196" s="795">
        <f t="shared" si="681"/>
        <v>-0.10581894527646973</v>
      </c>
      <c r="GX196" s="795">
        <f t="shared" si="681"/>
        <v>-0.10581894527646973</v>
      </c>
      <c r="GY196" s="795">
        <f t="shared" si="681"/>
        <v>-0.10581894527646973</v>
      </c>
      <c r="GZ196" s="795">
        <f t="shared" si="681"/>
        <v>-0.10581894527646973</v>
      </c>
      <c r="HA196" s="795">
        <f t="shared" si="681"/>
        <v>-0.10581894527646973</v>
      </c>
      <c r="HB196" s="795">
        <f t="shared" si="681"/>
        <v>-0.1565471361705475</v>
      </c>
      <c r="HC196" s="795">
        <f t="shared" si="681"/>
        <v>-0.1565471361705475</v>
      </c>
      <c r="HD196" s="795">
        <f t="shared" si="681"/>
        <v>-0.1565471361705475</v>
      </c>
      <c r="HE196" s="795">
        <f t="shared" si="681"/>
        <v>-0.1565471361705475</v>
      </c>
      <c r="HF196" s="795">
        <f t="shared" si="681"/>
        <v>-0.33424823461720532</v>
      </c>
      <c r="HG196" s="795">
        <f t="shared" si="681"/>
        <v>-0.33424823461720532</v>
      </c>
      <c r="HH196" s="795">
        <f t="shared" si="681"/>
        <v>-0.33424823461720532</v>
      </c>
      <c r="HI196" s="795">
        <f t="shared" si="681"/>
        <v>-0.33424823461720532</v>
      </c>
      <c r="HJ196" s="795">
        <f t="shared" si="681"/>
        <v>-0.33424823461720532</v>
      </c>
      <c r="HK196" s="795">
        <f t="shared" si="681"/>
        <v>-0.33424823461720532</v>
      </c>
      <c r="HL196" s="795">
        <f t="shared" si="681"/>
        <v>-0.33424823461720532</v>
      </c>
      <c r="HM196" s="795">
        <f t="shared" si="681"/>
        <v>-0.33424823461720532</v>
      </c>
      <c r="HN196" s="795">
        <f t="shared" si="681"/>
        <v>0</v>
      </c>
      <c r="HO196" s="795">
        <f t="shared" si="681"/>
        <v>0</v>
      </c>
      <c r="HP196" s="795">
        <f t="shared" si="681"/>
        <v>0</v>
      </c>
      <c r="HQ196" s="795">
        <f t="shared" si="681"/>
        <v>0</v>
      </c>
      <c r="HR196" s="795">
        <f t="shared" si="681"/>
        <v>0</v>
      </c>
      <c r="HS196" s="795">
        <f t="shared" si="681"/>
        <v>0</v>
      </c>
      <c r="HT196" s="795">
        <f t="shared" si="681"/>
        <v>0</v>
      </c>
      <c r="HU196" s="795">
        <f t="shared" si="681"/>
        <v>1.9924565324432209E-2</v>
      </c>
      <c r="HV196" s="795">
        <f t="shared" si="681"/>
        <v>1.9924565324432209E-2</v>
      </c>
      <c r="HW196" s="795">
        <f t="shared" si="681"/>
        <v>1.9924565324432209E-2</v>
      </c>
      <c r="HX196" s="795">
        <f t="shared" si="681"/>
        <v>1.9924565324432209E-2</v>
      </c>
      <c r="HY196" s="795">
        <f t="shared" si="681"/>
        <v>2.3068393412553512E-2</v>
      </c>
      <c r="HZ196" s="795">
        <f t="shared" si="681"/>
        <v>2.3068393412553512E-2</v>
      </c>
      <c r="IA196" s="795">
        <f t="shared" si="681"/>
        <v>2.9542858293228669E-2</v>
      </c>
      <c r="IB196" s="795">
        <f t="shared" si="681"/>
        <v>2.9542858293228669E-2</v>
      </c>
      <c r="IC196" s="795">
        <f t="shared" si="681"/>
        <v>2.9542858293228669E-2</v>
      </c>
      <c r="ID196" s="795">
        <f t="shared" si="681"/>
        <v>-2.1038363278695211</v>
      </c>
      <c r="IE196" s="795">
        <f t="shared" si="681"/>
        <v>-2.1038363278695211</v>
      </c>
      <c r="IF196" s="795">
        <f t="shared" si="681"/>
        <v>-2.1038363278695211</v>
      </c>
      <c r="IG196" s="795">
        <f t="shared" si="681"/>
        <v>-2.1038363278695211</v>
      </c>
      <c r="IH196" s="795">
        <f t="shared" si="681"/>
        <v>-4.3871694970211808</v>
      </c>
      <c r="II196" s="795">
        <f t="shared" si="681"/>
        <v>-4.3834744935949717</v>
      </c>
      <c r="IJ196" s="795">
        <f t="shared" si="681"/>
        <v>-4.3834744935949717</v>
      </c>
      <c r="IK196" s="795">
        <f t="shared" si="681"/>
        <v>-4.3834744935949717</v>
      </c>
      <c r="IL196" s="795">
        <f t="shared" si="681"/>
        <v>-4.3834744935949717</v>
      </c>
      <c r="IM196" s="795">
        <f t="shared" si="681"/>
        <v>-4.3834744935949717</v>
      </c>
      <c r="IN196" s="795">
        <f t="shared" si="681"/>
        <v>-4.3834744935949717</v>
      </c>
      <c r="IO196" s="795">
        <f t="shared" si="681"/>
        <v>-4.3834744935949717</v>
      </c>
      <c r="IP196" s="795">
        <f t="shared" si="681"/>
        <v>-2.4459344911909042E-2</v>
      </c>
      <c r="IQ196" s="795">
        <f t="shared" si="681"/>
        <v>-2.4459344911909042E-2</v>
      </c>
      <c r="IR196" s="795">
        <f t="shared" si="681"/>
        <v>-2.4459344911909042E-2</v>
      </c>
      <c r="IS196" s="795">
        <f t="shared" si="681"/>
        <v>-2.4459344911909042E-2</v>
      </c>
      <c r="IT196" s="795">
        <f t="shared" si="681"/>
        <v>-2.4459344911909042E-2</v>
      </c>
      <c r="IU196" s="795">
        <f t="shared" si="681"/>
        <v>-2.4459344911909042E-2</v>
      </c>
      <c r="IV196" s="795">
        <f t="shared" si="681"/>
        <v>-2.4459344911909042E-2</v>
      </c>
      <c r="IW196" s="795">
        <f t="shared" si="681"/>
        <v>-2.782434590880456E-3</v>
      </c>
      <c r="IX196" s="795">
        <f t="shared" si="681"/>
        <v>-2.782434590880456E-3</v>
      </c>
      <c r="IY196" s="795">
        <f t="shared" si="681"/>
        <v>-2.782434590880456E-3</v>
      </c>
      <c r="IZ196" s="795">
        <f t="shared" si="681"/>
        <v>-2.782434590880456E-3</v>
      </c>
      <c r="JA196" s="795">
        <f t="shared" si="681"/>
        <v>-2.782434590880456E-3</v>
      </c>
      <c r="JB196" s="795">
        <f t="shared" si="681"/>
        <v>2.6133336342937241E-3</v>
      </c>
      <c r="JC196" s="795">
        <f t="shared" si="681"/>
        <v>2.6133336342937241E-3</v>
      </c>
      <c r="JD196" s="795">
        <f t="shared" si="681"/>
        <v>2.6133336342937241E-3</v>
      </c>
      <c r="JE196" s="795">
        <f t="shared" si="681"/>
        <v>2.6133336342937241E-3</v>
      </c>
      <c r="JF196" s="795">
        <f t="shared" si="681"/>
        <v>-4.9590436076732303E-2</v>
      </c>
      <c r="JG196" s="795">
        <f t="shared" si="681"/>
        <v>-4.9590436076732303E-2</v>
      </c>
      <c r="JH196" s="795">
        <f t="shared" ref="JH196:LS196" si="682">JH193</f>
        <v>-4.9590436076732303E-2</v>
      </c>
      <c r="JI196" s="795">
        <f t="shared" si="682"/>
        <v>-4.9590436076732303E-2</v>
      </c>
      <c r="JJ196" s="795">
        <f t="shared" si="682"/>
        <v>-4.9590436076732303E-2</v>
      </c>
      <c r="JK196" s="795">
        <f t="shared" si="682"/>
        <v>-4.9590436076732303E-2</v>
      </c>
      <c r="JL196" s="795">
        <f t="shared" si="682"/>
        <v>-4.9590436076732303E-2</v>
      </c>
      <c r="JM196" s="795">
        <f t="shared" si="682"/>
        <v>-4.9590436076732303E-2</v>
      </c>
      <c r="JN196" s="795">
        <f t="shared" si="682"/>
        <v>5.9436225431375611E-2</v>
      </c>
      <c r="JO196" s="795">
        <f t="shared" si="682"/>
        <v>5.9436225431375611E-2</v>
      </c>
      <c r="JP196" s="795">
        <f t="shared" si="682"/>
        <v>5.9436225431375611E-2</v>
      </c>
      <c r="JQ196" s="795">
        <f t="shared" si="682"/>
        <v>5.9436225431375611E-2</v>
      </c>
      <c r="JR196" s="795">
        <f t="shared" si="682"/>
        <v>5.9436225431375611E-2</v>
      </c>
      <c r="JS196" s="795">
        <f t="shared" si="682"/>
        <v>5.9436225431375611E-2</v>
      </c>
      <c r="JT196" s="795">
        <f t="shared" si="682"/>
        <v>5.9436225431375611E-2</v>
      </c>
      <c r="JU196" s="795">
        <f t="shared" si="682"/>
        <v>0.10958510928435228</v>
      </c>
      <c r="JV196" s="795">
        <f t="shared" si="682"/>
        <v>0.10958510928435228</v>
      </c>
      <c r="JW196" s="795">
        <f t="shared" si="682"/>
        <v>0.10958510928435228</v>
      </c>
      <c r="JX196" s="795">
        <f t="shared" si="682"/>
        <v>0.10958510928435228</v>
      </c>
      <c r="JY196" s="795">
        <f t="shared" si="682"/>
        <v>0.10380777035648325</v>
      </c>
      <c r="JZ196" s="795">
        <f t="shared" si="682"/>
        <v>0.10380777035648325</v>
      </c>
      <c r="KA196" s="795">
        <f t="shared" si="682"/>
        <v>0.11817143317290402</v>
      </c>
      <c r="KB196" s="795">
        <f t="shared" si="682"/>
        <v>0.11817143317290402</v>
      </c>
      <c r="KC196" s="795">
        <f t="shared" si="682"/>
        <v>0.11817143317290402</v>
      </c>
      <c r="KD196" s="795">
        <f t="shared" si="682"/>
        <v>-1.5662554877986166</v>
      </c>
      <c r="KE196" s="795">
        <f t="shared" si="682"/>
        <v>-1.5662554877986166</v>
      </c>
      <c r="KF196" s="795">
        <f t="shared" si="682"/>
        <v>-1.5662554877986166</v>
      </c>
      <c r="KG196" s="795">
        <f t="shared" si="682"/>
        <v>-1.5662554877986166</v>
      </c>
      <c r="KH196" s="795">
        <f t="shared" si="682"/>
        <v>-3.6355497306126354</v>
      </c>
      <c r="KI196" s="795">
        <f t="shared" si="682"/>
        <v>-3.6355497306126354</v>
      </c>
      <c r="KJ196" s="795">
        <f t="shared" si="682"/>
        <v>-3.6355497306126354</v>
      </c>
      <c r="KK196" s="795">
        <f t="shared" si="682"/>
        <v>-3.6355497306126354</v>
      </c>
      <c r="KL196" s="795">
        <f t="shared" si="682"/>
        <v>-3.6355497306126354</v>
      </c>
      <c r="KM196" s="795">
        <f t="shared" si="682"/>
        <v>-3.6355497306126354</v>
      </c>
      <c r="KN196" s="795">
        <f t="shared" si="682"/>
        <v>-3.6355497306126354</v>
      </c>
      <c r="KO196" s="795">
        <f t="shared" si="682"/>
        <v>-3.6355497306126354</v>
      </c>
      <c r="KP196" s="795">
        <f t="shared" si="682"/>
        <v>-0.18939491929429941</v>
      </c>
      <c r="KQ196" s="795">
        <f t="shared" si="682"/>
        <v>-0.18939491929429941</v>
      </c>
      <c r="KR196" s="795">
        <f t="shared" si="682"/>
        <v>-0.18939491929429941</v>
      </c>
      <c r="KS196" s="795">
        <f t="shared" si="682"/>
        <v>-0.18939491929429941</v>
      </c>
      <c r="KT196" s="795">
        <f t="shared" si="682"/>
        <v>-0.18939491929429941</v>
      </c>
      <c r="KU196" s="795">
        <f t="shared" si="682"/>
        <v>-0.18939491929429941</v>
      </c>
      <c r="KV196" s="795">
        <f t="shared" si="682"/>
        <v>-0.18939491929429941</v>
      </c>
      <c r="KW196" s="795">
        <f t="shared" si="682"/>
        <v>-0.31755105710618103</v>
      </c>
      <c r="KX196" s="795">
        <f t="shared" si="682"/>
        <v>-0.31755105710618103</v>
      </c>
      <c r="KY196" s="795">
        <f t="shared" si="682"/>
        <v>-0.31755105710618103</v>
      </c>
      <c r="KZ196" s="795">
        <f t="shared" si="682"/>
        <v>-0.31755105710618103</v>
      </c>
      <c r="LA196" s="795">
        <f t="shared" si="682"/>
        <v>-0.31755105710618103</v>
      </c>
      <c r="LB196" s="795">
        <f t="shared" si="682"/>
        <v>-7.5177886127496762E-2</v>
      </c>
      <c r="LC196" s="795">
        <f t="shared" si="682"/>
        <v>-7.5177886127496762E-2</v>
      </c>
      <c r="LD196" s="795">
        <f t="shared" si="682"/>
        <v>-7.5177886127496762E-2</v>
      </c>
      <c r="LE196" s="795">
        <f t="shared" si="682"/>
        <v>-7.5177886127496762E-2</v>
      </c>
      <c r="LF196" s="795">
        <f t="shared" si="682"/>
        <v>-0.12753077909209498</v>
      </c>
      <c r="LG196" s="795">
        <f t="shared" si="682"/>
        <v>-0.12753077909209498</v>
      </c>
      <c r="LH196" s="795">
        <f t="shared" si="682"/>
        <v>-0.12753077909209498</v>
      </c>
      <c r="LI196" s="795">
        <f t="shared" si="682"/>
        <v>-0.12753077909209498</v>
      </c>
      <c r="LJ196" s="795">
        <f t="shared" si="682"/>
        <v>-0.12753077909209498</v>
      </c>
      <c r="LK196" s="795">
        <f t="shared" si="682"/>
        <v>-0.12753077909209498</v>
      </c>
      <c r="LL196" s="795">
        <f t="shared" si="682"/>
        <v>-0.12753077909209498</v>
      </c>
      <c r="LM196" s="795">
        <f t="shared" si="682"/>
        <v>-0.12753077909209498</v>
      </c>
      <c r="LN196" s="795">
        <f t="shared" si="682"/>
        <v>1.6981778694678873E-2</v>
      </c>
      <c r="LO196" s="795">
        <f t="shared" si="682"/>
        <v>1.6981778694678873E-2</v>
      </c>
      <c r="LP196" s="795">
        <f t="shared" si="682"/>
        <v>1.6981778694678873E-2</v>
      </c>
      <c r="LQ196" s="795">
        <f t="shared" si="682"/>
        <v>1.6981778694678873E-2</v>
      </c>
      <c r="LR196" s="795">
        <f t="shared" si="682"/>
        <v>1.6981778694678873E-2</v>
      </c>
      <c r="LS196" s="795">
        <f t="shared" si="682"/>
        <v>1.6981778694678873E-2</v>
      </c>
      <c r="LT196" s="795">
        <f t="shared" ref="LT196:OE196" si="683">LT193</f>
        <v>1.6981778694678873E-2</v>
      </c>
      <c r="LU196" s="795">
        <f t="shared" si="683"/>
        <v>0</v>
      </c>
      <c r="LV196" s="795">
        <f t="shared" si="683"/>
        <v>0</v>
      </c>
      <c r="LW196" s="795">
        <f t="shared" si="683"/>
        <v>0</v>
      </c>
      <c r="LX196" s="795">
        <f t="shared" si="683"/>
        <v>0</v>
      </c>
      <c r="LY196" s="795">
        <f t="shared" si="683"/>
        <v>0</v>
      </c>
      <c r="LZ196" s="795">
        <f t="shared" si="683"/>
        <v>0</v>
      </c>
      <c r="MA196" s="795">
        <f t="shared" si="683"/>
        <v>0</v>
      </c>
      <c r="MB196" s="795">
        <f t="shared" si="683"/>
        <v>0</v>
      </c>
      <c r="MC196" s="795">
        <f t="shared" si="683"/>
        <v>0</v>
      </c>
      <c r="MD196" s="795">
        <f t="shared" si="683"/>
        <v>-1.5909099068209418</v>
      </c>
      <c r="ME196" s="795">
        <f t="shared" si="683"/>
        <v>-1.5909099068209418</v>
      </c>
      <c r="MF196" s="795">
        <f t="shared" si="683"/>
        <v>-1.5909099068209418</v>
      </c>
      <c r="MG196" s="795">
        <f t="shared" si="683"/>
        <v>-1.5909099068209418</v>
      </c>
      <c r="MH196" s="795">
        <f t="shared" si="683"/>
        <v>-2.0434925252463776</v>
      </c>
      <c r="MI196" s="795">
        <f t="shared" si="683"/>
        <v>-2.0434925252463776</v>
      </c>
      <c r="MJ196" s="795">
        <f t="shared" si="683"/>
        <v>-2.0434925252463776</v>
      </c>
      <c r="MK196" s="795">
        <f t="shared" si="683"/>
        <v>-2.0434925252463776</v>
      </c>
      <c r="ML196" s="795">
        <f t="shared" si="683"/>
        <v>-2.0434925252463776</v>
      </c>
      <c r="MM196" s="795">
        <f t="shared" si="683"/>
        <v>-2.0434925252463776</v>
      </c>
      <c r="MN196" s="795">
        <f t="shared" si="683"/>
        <v>-2.0434925252463776</v>
      </c>
      <c r="MO196" s="795">
        <f t="shared" si="683"/>
        <v>-2.0434925252463776</v>
      </c>
      <c r="MP196" s="795">
        <f t="shared" si="683"/>
        <v>2.2013410420710144E-2</v>
      </c>
      <c r="MQ196" s="795">
        <f t="shared" si="683"/>
        <v>2.2013410420710144E-2</v>
      </c>
      <c r="MR196" s="795">
        <f t="shared" si="683"/>
        <v>2.2013410420710144E-2</v>
      </c>
      <c r="MS196" s="795">
        <f t="shared" si="683"/>
        <v>2.2013410420710144E-2</v>
      </c>
      <c r="MT196" s="795">
        <f t="shared" si="683"/>
        <v>2.2013410420710144E-2</v>
      </c>
      <c r="MU196" s="795">
        <f t="shared" si="683"/>
        <v>2.2013410420710144E-2</v>
      </c>
      <c r="MV196" s="795">
        <f t="shared" si="683"/>
        <v>2.2013410420710144E-2</v>
      </c>
      <c r="MW196" s="795">
        <f t="shared" si="683"/>
        <v>1.2299559669010307E-2</v>
      </c>
      <c r="MX196" s="795">
        <f t="shared" si="683"/>
        <v>1.2299559669010307E-2</v>
      </c>
      <c r="MY196" s="795">
        <f t="shared" si="683"/>
        <v>1.2299559669010307E-2</v>
      </c>
      <c r="MZ196" s="795">
        <f t="shared" si="683"/>
        <v>1.2299559669010307E-2</v>
      </c>
      <c r="NA196" s="795">
        <f t="shared" si="683"/>
        <v>1.2299559669010307E-2</v>
      </c>
      <c r="NB196" s="795">
        <f t="shared" si="683"/>
        <v>0.10545346283172563</v>
      </c>
      <c r="NC196" s="795">
        <f t="shared" si="683"/>
        <v>0.10545346283172563</v>
      </c>
      <c r="ND196" s="795">
        <f t="shared" si="683"/>
        <v>0.10545346283172563</v>
      </c>
      <c r="NE196" s="795">
        <f t="shared" si="683"/>
        <v>0.10545346283172563</v>
      </c>
      <c r="NF196" s="795">
        <f t="shared" si="683"/>
        <v>-6.6916885629859202E-2</v>
      </c>
      <c r="NG196" s="795">
        <f t="shared" si="683"/>
        <v>-6.6916885629859202E-2</v>
      </c>
      <c r="NH196" s="795">
        <f t="shared" si="683"/>
        <v>-6.6916885629859202E-2</v>
      </c>
      <c r="NI196" s="795">
        <f t="shared" si="683"/>
        <v>-6.6916885629859202E-2</v>
      </c>
      <c r="NJ196" s="795">
        <f t="shared" si="683"/>
        <v>-6.6916885629859202E-2</v>
      </c>
      <c r="NK196" s="795">
        <f t="shared" si="683"/>
        <v>-6.6916885629859202E-2</v>
      </c>
      <c r="NL196" s="795">
        <f t="shared" si="683"/>
        <v>-6.6916885629859202E-2</v>
      </c>
      <c r="NM196" s="795">
        <f t="shared" si="683"/>
        <v>-6.6916885629859202E-2</v>
      </c>
      <c r="NN196" s="795">
        <f t="shared" si="683"/>
        <v>1.6981778694678873E-2</v>
      </c>
      <c r="NO196" s="795">
        <f t="shared" si="683"/>
        <v>1.6981778694678873E-2</v>
      </c>
      <c r="NP196" s="795">
        <f t="shared" si="683"/>
        <v>1.6981778694678873E-2</v>
      </c>
      <c r="NQ196" s="795">
        <f t="shared" si="683"/>
        <v>1.6981778694678873E-2</v>
      </c>
      <c r="NR196" s="795">
        <f t="shared" si="683"/>
        <v>1.6981778694678873E-2</v>
      </c>
      <c r="NS196" s="795">
        <f t="shared" si="683"/>
        <v>1.6981778694678873E-2</v>
      </c>
      <c r="NT196" s="795">
        <f t="shared" si="683"/>
        <v>1.6981778694678873E-2</v>
      </c>
      <c r="NU196" s="795">
        <f t="shared" si="683"/>
        <v>0</v>
      </c>
      <c r="NV196" s="795">
        <f t="shared" si="683"/>
        <v>0</v>
      </c>
      <c r="NW196" s="795">
        <f t="shared" si="683"/>
        <v>0</v>
      </c>
      <c r="NX196" s="795">
        <f t="shared" si="683"/>
        <v>0</v>
      </c>
      <c r="NY196" s="795">
        <f t="shared" si="683"/>
        <v>0</v>
      </c>
      <c r="NZ196" s="795">
        <f t="shared" si="683"/>
        <v>0</v>
      </c>
      <c r="OA196" s="795">
        <f t="shared" si="683"/>
        <v>0</v>
      </c>
      <c r="OB196" s="795">
        <f t="shared" si="683"/>
        <v>0</v>
      </c>
      <c r="OC196" s="795">
        <f t="shared" si="683"/>
        <v>0</v>
      </c>
      <c r="OD196" s="795">
        <f t="shared" si="683"/>
        <v>-1.5909099068209418</v>
      </c>
      <c r="OE196" s="795">
        <f t="shared" si="683"/>
        <v>-1.5909099068209418</v>
      </c>
      <c r="OF196" s="795">
        <f t="shared" ref="OF196:QQ196" si="684">OF193</f>
        <v>-1.5909099068209418</v>
      </c>
      <c r="OG196" s="795">
        <f t="shared" si="684"/>
        <v>-1.5909099068209418</v>
      </c>
      <c r="OH196" s="795">
        <f t="shared" si="684"/>
        <v>-2.0434925252463776</v>
      </c>
      <c r="OI196" s="795">
        <f t="shared" si="684"/>
        <v>-2.0434925252463776</v>
      </c>
      <c r="OJ196" s="795">
        <f t="shared" si="684"/>
        <v>-2.0434925252463776</v>
      </c>
      <c r="OK196" s="795">
        <f t="shared" si="684"/>
        <v>-2.0434925252463776</v>
      </c>
      <c r="OL196" s="795">
        <f t="shared" si="684"/>
        <v>-2.0434925252463776</v>
      </c>
      <c r="OM196" s="795">
        <f t="shared" si="684"/>
        <v>-2.0434925252463776</v>
      </c>
      <c r="ON196" s="795">
        <f t="shared" si="684"/>
        <v>-2.0434925252463776</v>
      </c>
      <c r="OO196" s="795">
        <f t="shared" si="684"/>
        <v>-2.0434925252463776</v>
      </c>
      <c r="OP196" s="795">
        <f t="shared" si="684"/>
        <v>2.2013410420710144E-2</v>
      </c>
      <c r="OQ196" s="795">
        <f t="shared" si="684"/>
        <v>2.2013410420710144E-2</v>
      </c>
      <c r="OR196" s="795">
        <f t="shared" si="684"/>
        <v>2.2013410420710144E-2</v>
      </c>
      <c r="OS196" s="795">
        <f t="shared" si="684"/>
        <v>2.2013410420710144E-2</v>
      </c>
      <c r="OT196" s="795">
        <f t="shared" si="684"/>
        <v>2.2013410420710144E-2</v>
      </c>
      <c r="OU196" s="795">
        <f t="shared" si="684"/>
        <v>2.2013410420710144E-2</v>
      </c>
      <c r="OV196" s="795">
        <f t="shared" si="684"/>
        <v>2.2013410420710144E-2</v>
      </c>
      <c r="OW196" s="795">
        <f t="shared" si="684"/>
        <v>1.2299559669010307E-2</v>
      </c>
      <c r="OX196" s="795">
        <f t="shared" si="684"/>
        <v>1.2299559669010307E-2</v>
      </c>
      <c r="OY196" s="795">
        <f t="shared" si="684"/>
        <v>1.2299559669010307E-2</v>
      </c>
      <c r="OZ196" s="795">
        <f t="shared" si="684"/>
        <v>1.2299559669010307E-2</v>
      </c>
      <c r="PA196" s="795">
        <f t="shared" si="684"/>
        <v>1.2299559669010307E-2</v>
      </c>
      <c r="PB196" s="795">
        <f t="shared" si="684"/>
        <v>0.10545346283172563</v>
      </c>
      <c r="PC196" s="795">
        <f t="shared" si="684"/>
        <v>0.10545346283172563</v>
      </c>
      <c r="PD196" s="795">
        <f t="shared" si="684"/>
        <v>0.10545346283172563</v>
      </c>
      <c r="PE196" s="795">
        <f t="shared" si="684"/>
        <v>0.10545346283172563</v>
      </c>
      <c r="PF196" s="795">
        <f t="shared" si="684"/>
        <v>-6.6916885629859202E-2</v>
      </c>
      <c r="PG196" s="795">
        <f t="shared" si="684"/>
        <v>-6.6916885629859202E-2</v>
      </c>
      <c r="PH196" s="795">
        <f t="shared" si="684"/>
        <v>-6.6916885629859202E-2</v>
      </c>
      <c r="PI196" s="795">
        <f t="shared" si="684"/>
        <v>-6.6916885629859202E-2</v>
      </c>
      <c r="PJ196" s="795">
        <f t="shared" si="684"/>
        <v>-6.6916885629859202E-2</v>
      </c>
      <c r="PK196" s="795">
        <f t="shared" si="684"/>
        <v>-6.6916885629859202E-2</v>
      </c>
      <c r="PL196" s="795">
        <f t="shared" si="684"/>
        <v>-6.6916885629859202E-2</v>
      </c>
      <c r="PM196" s="795">
        <f t="shared" si="684"/>
        <v>-6.6916885629859202E-2</v>
      </c>
      <c r="PN196" s="795">
        <f t="shared" si="684"/>
        <v>1.6981778694678873E-2</v>
      </c>
      <c r="PO196" s="795">
        <f t="shared" si="684"/>
        <v>1.6981778694678873E-2</v>
      </c>
      <c r="PP196" s="795">
        <f t="shared" si="684"/>
        <v>1.6981778694678873E-2</v>
      </c>
      <c r="PQ196" s="795">
        <f t="shared" si="684"/>
        <v>1.6981778694678873E-2</v>
      </c>
      <c r="PR196" s="795">
        <f t="shared" si="684"/>
        <v>1.6981778694678873E-2</v>
      </c>
      <c r="PS196" s="795">
        <f t="shared" si="684"/>
        <v>1.6981778694678873E-2</v>
      </c>
      <c r="PT196" s="795">
        <f t="shared" si="684"/>
        <v>1.6981778694678873E-2</v>
      </c>
      <c r="PU196" s="795">
        <f t="shared" si="684"/>
        <v>0</v>
      </c>
      <c r="PV196" s="795">
        <f t="shared" si="684"/>
        <v>0</v>
      </c>
      <c r="PW196" s="795">
        <f t="shared" si="684"/>
        <v>0</v>
      </c>
      <c r="PX196" s="795">
        <f t="shared" si="684"/>
        <v>0</v>
      </c>
      <c r="PY196" s="795">
        <f t="shared" si="684"/>
        <v>0</v>
      </c>
      <c r="PZ196" s="795">
        <f t="shared" si="684"/>
        <v>0</v>
      </c>
      <c r="QA196" s="795">
        <f t="shared" si="684"/>
        <v>0</v>
      </c>
      <c r="QB196" s="795">
        <f t="shared" si="684"/>
        <v>0</v>
      </c>
      <c r="QC196" s="795">
        <f t="shared" si="684"/>
        <v>0</v>
      </c>
      <c r="QD196" s="795">
        <f t="shared" si="684"/>
        <v>-1.5909099068209418</v>
      </c>
      <c r="QE196" s="795">
        <f t="shared" si="684"/>
        <v>-1.5909099068209418</v>
      </c>
      <c r="QF196" s="795">
        <f t="shared" si="684"/>
        <v>-1.5909099068209418</v>
      </c>
      <c r="QG196" s="795">
        <f t="shared" si="684"/>
        <v>-1.5909099068209418</v>
      </c>
      <c r="QH196" s="795">
        <f t="shared" si="684"/>
        <v>-2.0434925252463776</v>
      </c>
      <c r="QI196" s="795">
        <f t="shared" si="684"/>
        <v>-2.0434925252463776</v>
      </c>
      <c r="QJ196" s="795">
        <f t="shared" si="684"/>
        <v>-2.0434925252463776</v>
      </c>
      <c r="QK196" s="795">
        <f t="shared" si="684"/>
        <v>-2.0434925252463776</v>
      </c>
      <c r="QL196" s="795">
        <f t="shared" si="684"/>
        <v>-2.0434925252463776</v>
      </c>
      <c r="QM196" s="795">
        <f t="shared" si="684"/>
        <v>-2.0434925252463776</v>
      </c>
      <c r="QN196" s="795">
        <f t="shared" si="684"/>
        <v>-2.0434925252463776</v>
      </c>
      <c r="QO196" s="795">
        <f t="shared" si="684"/>
        <v>-2.0434925252463776</v>
      </c>
      <c r="QP196" s="795">
        <f t="shared" si="684"/>
        <v>2.2013410420710144E-2</v>
      </c>
      <c r="QQ196" s="795">
        <f t="shared" si="684"/>
        <v>2.2013410420710144E-2</v>
      </c>
      <c r="QR196" s="795">
        <f t="shared" ref="QR196:SI196" si="685">QR193</f>
        <v>2.2013410420710144E-2</v>
      </c>
      <c r="QS196" s="795">
        <f t="shared" si="685"/>
        <v>2.2013410420710144E-2</v>
      </c>
      <c r="QT196" s="795">
        <f t="shared" si="685"/>
        <v>2.2013410420710144E-2</v>
      </c>
      <c r="QU196" s="795">
        <f t="shared" si="685"/>
        <v>2.2013410420710144E-2</v>
      </c>
      <c r="QV196" s="795">
        <f t="shared" si="685"/>
        <v>2.2013410420710144E-2</v>
      </c>
      <c r="QW196" s="795">
        <f t="shared" si="685"/>
        <v>1.2299559669010307E-2</v>
      </c>
      <c r="QX196" s="795">
        <f t="shared" si="685"/>
        <v>1.2299559669010307E-2</v>
      </c>
      <c r="QY196" s="795">
        <f t="shared" si="685"/>
        <v>1.2299559669010307E-2</v>
      </c>
      <c r="QZ196" s="795">
        <f t="shared" si="685"/>
        <v>1.2299559669010307E-2</v>
      </c>
      <c r="RA196" s="795">
        <f t="shared" si="685"/>
        <v>1.2299559669010307E-2</v>
      </c>
      <c r="RB196" s="795">
        <f t="shared" si="685"/>
        <v>0.10545346283172563</v>
      </c>
      <c r="RC196" s="795">
        <f t="shared" si="685"/>
        <v>0.10545346283172563</v>
      </c>
      <c r="RD196" s="795">
        <f t="shared" si="685"/>
        <v>0.10545346283172563</v>
      </c>
      <c r="RE196" s="795">
        <f t="shared" si="685"/>
        <v>0.10545346283172563</v>
      </c>
      <c r="RF196" s="795">
        <f t="shared" si="685"/>
        <v>-6.6916885629859202E-2</v>
      </c>
      <c r="RG196" s="795">
        <f t="shared" si="685"/>
        <v>-6.6916885629859202E-2</v>
      </c>
      <c r="RH196" s="795">
        <f t="shared" si="685"/>
        <v>-6.6916885629859202E-2</v>
      </c>
      <c r="RI196" s="795">
        <f t="shared" si="685"/>
        <v>-6.6916885629859202E-2</v>
      </c>
      <c r="RJ196" s="795">
        <f t="shared" si="685"/>
        <v>-6.6916885629859202E-2</v>
      </c>
      <c r="RK196" s="795">
        <f t="shared" si="685"/>
        <v>-6.6916885629859202E-2</v>
      </c>
      <c r="RL196" s="795">
        <f t="shared" si="685"/>
        <v>-6.6916885629859202E-2</v>
      </c>
      <c r="RM196" s="795">
        <f t="shared" si="685"/>
        <v>-6.6916885629859202E-2</v>
      </c>
      <c r="RN196" s="795">
        <f t="shared" si="685"/>
        <v>1.6981778694678873E-2</v>
      </c>
      <c r="RO196" s="795">
        <f t="shared" si="685"/>
        <v>1.6981778694678873E-2</v>
      </c>
      <c r="RP196" s="795">
        <f t="shared" si="685"/>
        <v>1.6981778694678873E-2</v>
      </c>
      <c r="RQ196" s="795">
        <f t="shared" si="685"/>
        <v>1.6981778694678873E-2</v>
      </c>
      <c r="RR196" s="795">
        <f t="shared" si="685"/>
        <v>1.6981778694678873E-2</v>
      </c>
      <c r="RS196" s="795">
        <f t="shared" si="685"/>
        <v>1.6981778694678873E-2</v>
      </c>
      <c r="RT196" s="795">
        <f t="shared" si="685"/>
        <v>1.6981778694678873E-2</v>
      </c>
      <c r="RU196" s="795">
        <f t="shared" si="685"/>
        <v>0</v>
      </c>
      <c r="RV196" s="795">
        <f t="shared" si="685"/>
        <v>0</v>
      </c>
      <c r="RW196" s="795">
        <f t="shared" si="685"/>
        <v>0</v>
      </c>
      <c r="RX196" s="795">
        <f t="shared" si="685"/>
        <v>0</v>
      </c>
      <c r="RY196" s="795">
        <f t="shared" si="685"/>
        <v>0</v>
      </c>
      <c r="RZ196" s="795">
        <f t="shared" si="685"/>
        <v>0</v>
      </c>
      <c r="SA196" s="795">
        <f t="shared" si="685"/>
        <v>0</v>
      </c>
      <c r="SB196" s="795">
        <f t="shared" si="685"/>
        <v>0</v>
      </c>
      <c r="SC196" s="795">
        <f t="shared" si="685"/>
        <v>0</v>
      </c>
      <c r="SD196" s="795">
        <f t="shared" si="685"/>
        <v>-1.5909099068209418</v>
      </c>
      <c r="SE196" s="795">
        <f t="shared" si="685"/>
        <v>-1.5909099068209418</v>
      </c>
      <c r="SF196" s="795">
        <f t="shared" si="685"/>
        <v>-1.5909099068209418</v>
      </c>
      <c r="SG196" s="795">
        <f t="shared" si="685"/>
        <v>-1.5909099068209418</v>
      </c>
      <c r="SH196" s="795">
        <f t="shared" si="685"/>
        <v>-2.0434925252463776</v>
      </c>
      <c r="SI196" s="795">
        <f t="shared" si="685"/>
        <v>-2.0434925252463776</v>
      </c>
      <c r="SJ196" s="275">
        <f t="shared" si="151"/>
        <v>-2.0434925252463776</v>
      </c>
      <c r="SK196" s="262"/>
      <c r="SL196" s="250"/>
      <c r="SM196" s="250"/>
      <c r="SN196" s="250"/>
    </row>
    <row r="197" spans="1:508" outlineLevel="3" x14ac:dyDescent="0.25">
      <c r="A197" s="250"/>
      <c r="B197" s="259"/>
      <c r="C197" s="444">
        <f>INT($C$29)+3</f>
        <v>4</v>
      </c>
      <c r="D197" s="275"/>
      <c r="E197" s="324">
        <f t="shared" si="152"/>
        <v>56</v>
      </c>
      <c r="F197" s="330"/>
      <c r="G197" s="275"/>
      <c r="H197" s="536"/>
      <c r="I197" s="548" t="s">
        <v>875</v>
      </c>
      <c r="J197" s="537"/>
      <c r="K197" s="795">
        <f t="shared" ref="K197:BV197" si="686">K194</f>
        <v>0</v>
      </c>
      <c r="L197" s="795">
        <f t="shared" si="686"/>
        <v>0</v>
      </c>
      <c r="M197" s="795">
        <f t="shared" si="686"/>
        <v>0</v>
      </c>
      <c r="N197" s="795">
        <f t="shared" si="686"/>
        <v>0</v>
      </c>
      <c r="O197" s="795">
        <f t="shared" si="686"/>
        <v>0</v>
      </c>
      <c r="P197" s="795">
        <f t="shared" si="686"/>
        <v>0</v>
      </c>
      <c r="Q197" s="795">
        <f t="shared" si="686"/>
        <v>0</v>
      </c>
      <c r="R197" s="795">
        <f t="shared" si="686"/>
        <v>0</v>
      </c>
      <c r="S197" s="795">
        <f t="shared" si="686"/>
        <v>0</v>
      </c>
      <c r="T197" s="795">
        <f t="shared" si="686"/>
        <v>0</v>
      </c>
      <c r="U197" s="795">
        <f t="shared" si="686"/>
        <v>0</v>
      </c>
      <c r="V197" s="795">
        <f t="shared" si="686"/>
        <v>0</v>
      </c>
      <c r="W197" s="795">
        <f t="shared" si="686"/>
        <v>0</v>
      </c>
      <c r="X197" s="795">
        <f t="shared" si="686"/>
        <v>0</v>
      </c>
      <c r="Y197" s="795">
        <f t="shared" si="686"/>
        <v>0</v>
      </c>
      <c r="Z197" s="795">
        <f t="shared" si="686"/>
        <v>0</v>
      </c>
      <c r="AA197" s="795">
        <f t="shared" si="686"/>
        <v>0</v>
      </c>
      <c r="AB197" s="795">
        <f t="shared" si="686"/>
        <v>0</v>
      </c>
      <c r="AC197" s="795">
        <f t="shared" si="686"/>
        <v>0</v>
      </c>
      <c r="AD197" s="795">
        <f t="shared" si="686"/>
        <v>0</v>
      </c>
      <c r="AE197" s="795">
        <f t="shared" si="686"/>
        <v>0</v>
      </c>
      <c r="AF197" s="795">
        <f t="shared" si="686"/>
        <v>0</v>
      </c>
      <c r="AG197" s="795">
        <f t="shared" si="686"/>
        <v>0</v>
      </c>
      <c r="AH197" s="795">
        <f t="shared" si="686"/>
        <v>0</v>
      </c>
      <c r="AI197" s="795">
        <f t="shared" si="686"/>
        <v>0</v>
      </c>
      <c r="AJ197" s="795">
        <f t="shared" si="686"/>
        <v>0</v>
      </c>
      <c r="AK197" s="795">
        <f t="shared" si="686"/>
        <v>0</v>
      </c>
      <c r="AL197" s="795">
        <f t="shared" si="686"/>
        <v>0</v>
      </c>
      <c r="AM197" s="795">
        <f t="shared" si="686"/>
        <v>0</v>
      </c>
      <c r="AN197" s="795">
        <f t="shared" si="686"/>
        <v>0</v>
      </c>
      <c r="AO197" s="795">
        <f t="shared" si="686"/>
        <v>0</v>
      </c>
      <c r="AP197" s="795">
        <f t="shared" si="686"/>
        <v>0</v>
      </c>
      <c r="AQ197" s="795">
        <f t="shared" si="686"/>
        <v>0</v>
      </c>
      <c r="AR197" s="795">
        <f t="shared" si="686"/>
        <v>0</v>
      </c>
      <c r="AS197" s="795">
        <f t="shared" si="686"/>
        <v>0</v>
      </c>
      <c r="AT197" s="795">
        <f t="shared" si="686"/>
        <v>0</v>
      </c>
      <c r="AU197" s="795">
        <f t="shared" si="686"/>
        <v>0</v>
      </c>
      <c r="AV197" s="795">
        <f t="shared" si="686"/>
        <v>0</v>
      </c>
      <c r="AW197" s="795">
        <f t="shared" si="686"/>
        <v>0</v>
      </c>
      <c r="AX197" s="795">
        <f t="shared" si="686"/>
        <v>0</v>
      </c>
      <c r="AY197" s="795">
        <f t="shared" si="686"/>
        <v>0</v>
      </c>
      <c r="AZ197" s="795">
        <f t="shared" si="686"/>
        <v>0</v>
      </c>
      <c r="BA197" s="795">
        <f t="shared" si="686"/>
        <v>0</v>
      </c>
      <c r="BB197" s="795">
        <f t="shared" si="686"/>
        <v>0</v>
      </c>
      <c r="BC197" s="795">
        <f t="shared" si="686"/>
        <v>0</v>
      </c>
      <c r="BD197" s="795">
        <f t="shared" si="686"/>
        <v>0</v>
      </c>
      <c r="BE197" s="795">
        <f t="shared" si="686"/>
        <v>0</v>
      </c>
      <c r="BF197" s="795">
        <f t="shared" si="686"/>
        <v>0</v>
      </c>
      <c r="BG197" s="795">
        <f t="shared" si="686"/>
        <v>0</v>
      </c>
      <c r="BH197" s="795">
        <f t="shared" si="686"/>
        <v>0</v>
      </c>
      <c r="BI197" s="795">
        <f t="shared" si="686"/>
        <v>0</v>
      </c>
      <c r="BJ197" s="795">
        <f t="shared" si="686"/>
        <v>0</v>
      </c>
      <c r="BK197" s="795">
        <f t="shared" si="686"/>
        <v>0</v>
      </c>
      <c r="BL197" s="795">
        <f t="shared" si="686"/>
        <v>0</v>
      </c>
      <c r="BM197" s="795">
        <f t="shared" si="686"/>
        <v>0</v>
      </c>
      <c r="BN197" s="795">
        <f t="shared" si="686"/>
        <v>-8.4908893473416569E-3</v>
      </c>
      <c r="BO197" s="795">
        <f t="shared" si="686"/>
        <v>-8.4908893473416569E-3</v>
      </c>
      <c r="BP197" s="795">
        <f t="shared" si="686"/>
        <v>-8.4908893473416569E-3</v>
      </c>
      <c r="BQ197" s="795">
        <f t="shared" si="686"/>
        <v>-8.4908893473416569E-3</v>
      </c>
      <c r="BR197" s="795">
        <f t="shared" si="686"/>
        <v>-8.4908893473416569E-3</v>
      </c>
      <c r="BS197" s="795">
        <f t="shared" si="686"/>
        <v>-8.4908893473416569E-3</v>
      </c>
      <c r="BT197" s="795">
        <f t="shared" si="686"/>
        <v>-8.4908893473416569E-3</v>
      </c>
      <c r="BU197" s="795">
        <f t="shared" si="686"/>
        <v>-2.9886847986642984E-2</v>
      </c>
      <c r="BV197" s="795">
        <f t="shared" si="686"/>
        <v>-2.9886847986642984E-2</v>
      </c>
      <c r="BW197" s="795">
        <f t="shared" ref="BW197:EH197" si="687">BW194</f>
        <v>-2.9886847986642984E-2</v>
      </c>
      <c r="BX197" s="795">
        <f t="shared" si="687"/>
        <v>-2.9886847986642984E-2</v>
      </c>
      <c r="BY197" s="795">
        <f t="shared" si="687"/>
        <v>-3.4602590118830712E-2</v>
      </c>
      <c r="BZ197" s="795">
        <f t="shared" si="687"/>
        <v>-3.4602590118830712E-2</v>
      </c>
      <c r="CA197" s="795">
        <f t="shared" si="687"/>
        <v>-9.8476194310750387E-3</v>
      </c>
      <c r="CB197" s="795">
        <f t="shared" si="687"/>
        <v>-9.8476194310750387E-3</v>
      </c>
      <c r="CC197" s="795">
        <f t="shared" si="687"/>
        <v>-9.8476194310750387E-3</v>
      </c>
      <c r="CD197" s="795">
        <f t="shared" si="687"/>
        <v>0</v>
      </c>
      <c r="CE197" s="795">
        <f t="shared" si="687"/>
        <v>0</v>
      </c>
      <c r="CF197" s="795">
        <f t="shared" si="687"/>
        <v>0</v>
      </c>
      <c r="CG197" s="795">
        <f t="shared" si="687"/>
        <v>0</v>
      </c>
      <c r="CH197" s="795">
        <f t="shared" si="687"/>
        <v>0</v>
      </c>
      <c r="CI197" s="795">
        <f t="shared" si="687"/>
        <v>0</v>
      </c>
      <c r="CJ197" s="795">
        <f t="shared" si="687"/>
        <v>0</v>
      </c>
      <c r="CK197" s="795">
        <f t="shared" si="687"/>
        <v>0</v>
      </c>
      <c r="CL197" s="795">
        <f t="shared" si="687"/>
        <v>0</v>
      </c>
      <c r="CM197" s="795">
        <f t="shared" si="687"/>
        <v>0</v>
      </c>
      <c r="CN197" s="795">
        <f t="shared" si="687"/>
        <v>0</v>
      </c>
      <c r="CO197" s="795">
        <f t="shared" si="687"/>
        <v>0</v>
      </c>
      <c r="CP197" s="795">
        <f t="shared" si="687"/>
        <v>0</v>
      </c>
      <c r="CQ197" s="795">
        <f t="shared" si="687"/>
        <v>0</v>
      </c>
      <c r="CR197" s="795">
        <f t="shared" si="687"/>
        <v>0</v>
      </c>
      <c r="CS197" s="795">
        <f t="shared" si="687"/>
        <v>0</v>
      </c>
      <c r="CT197" s="795">
        <f t="shared" si="687"/>
        <v>0</v>
      </c>
      <c r="CU197" s="795">
        <f t="shared" si="687"/>
        <v>0</v>
      </c>
      <c r="CV197" s="795">
        <f t="shared" si="687"/>
        <v>0</v>
      </c>
      <c r="CW197" s="795">
        <f t="shared" si="687"/>
        <v>0</v>
      </c>
      <c r="CX197" s="795">
        <f t="shared" si="687"/>
        <v>0</v>
      </c>
      <c r="CY197" s="795">
        <f t="shared" si="687"/>
        <v>0</v>
      </c>
      <c r="CZ197" s="795">
        <f t="shared" si="687"/>
        <v>0</v>
      </c>
      <c r="DA197" s="795">
        <f t="shared" si="687"/>
        <v>0</v>
      </c>
      <c r="DB197" s="795">
        <f t="shared" si="687"/>
        <v>0</v>
      </c>
      <c r="DC197" s="795">
        <f t="shared" si="687"/>
        <v>0</v>
      </c>
      <c r="DD197" s="795">
        <f t="shared" si="687"/>
        <v>0</v>
      </c>
      <c r="DE197" s="795">
        <f t="shared" si="687"/>
        <v>0</v>
      </c>
      <c r="DF197" s="795">
        <f t="shared" si="687"/>
        <v>0</v>
      </c>
      <c r="DG197" s="795">
        <f t="shared" si="687"/>
        <v>0</v>
      </c>
      <c r="DH197" s="795">
        <f t="shared" si="687"/>
        <v>0</v>
      </c>
      <c r="DI197" s="795">
        <f t="shared" si="687"/>
        <v>0</v>
      </c>
      <c r="DJ197" s="795">
        <f t="shared" si="687"/>
        <v>0</v>
      </c>
      <c r="DK197" s="795">
        <f t="shared" si="687"/>
        <v>0</v>
      </c>
      <c r="DL197" s="795">
        <f t="shared" si="687"/>
        <v>0</v>
      </c>
      <c r="DM197" s="795">
        <f t="shared" si="687"/>
        <v>0</v>
      </c>
      <c r="DN197" s="795">
        <f t="shared" si="687"/>
        <v>0</v>
      </c>
      <c r="DO197" s="795">
        <f t="shared" si="687"/>
        <v>0</v>
      </c>
      <c r="DP197" s="795">
        <f t="shared" si="687"/>
        <v>0</v>
      </c>
      <c r="DQ197" s="795">
        <f t="shared" si="687"/>
        <v>0</v>
      </c>
      <c r="DR197" s="795">
        <f t="shared" si="687"/>
        <v>0</v>
      </c>
      <c r="DS197" s="795">
        <f t="shared" si="687"/>
        <v>0</v>
      </c>
      <c r="DT197" s="795">
        <f t="shared" si="687"/>
        <v>0</v>
      </c>
      <c r="DU197" s="795">
        <f t="shared" si="687"/>
        <v>0</v>
      </c>
      <c r="DV197" s="795">
        <f t="shared" si="687"/>
        <v>0</v>
      </c>
      <c r="DW197" s="795">
        <f t="shared" si="687"/>
        <v>0</v>
      </c>
      <c r="DX197" s="795">
        <f t="shared" si="687"/>
        <v>0</v>
      </c>
      <c r="DY197" s="795">
        <f t="shared" si="687"/>
        <v>0</v>
      </c>
      <c r="DZ197" s="795">
        <f t="shared" si="687"/>
        <v>0</v>
      </c>
      <c r="EA197" s="795">
        <f t="shared" si="687"/>
        <v>0</v>
      </c>
      <c r="EB197" s="795">
        <f t="shared" si="687"/>
        <v>0</v>
      </c>
      <c r="EC197" s="795">
        <f t="shared" si="687"/>
        <v>0</v>
      </c>
      <c r="ED197" s="795">
        <f t="shared" si="687"/>
        <v>-0.37617407348566623</v>
      </c>
      <c r="EE197" s="795">
        <f t="shared" si="687"/>
        <v>-0.37617407348566623</v>
      </c>
      <c r="EF197" s="795">
        <f t="shared" si="687"/>
        <v>-0.37617407348566623</v>
      </c>
      <c r="EG197" s="795">
        <f t="shared" si="687"/>
        <v>-0.37617407348566623</v>
      </c>
      <c r="EH197" s="795">
        <f t="shared" si="687"/>
        <v>-0.52133378621693893</v>
      </c>
      <c r="EI197" s="795">
        <f t="shared" ref="EI197:GT197" si="688">EI194</f>
        <v>-0.52133378621693893</v>
      </c>
      <c r="EJ197" s="795">
        <f t="shared" si="688"/>
        <v>-0.52133378621693893</v>
      </c>
      <c r="EK197" s="795">
        <f t="shared" si="688"/>
        <v>-0.52133378621693893</v>
      </c>
      <c r="EL197" s="795">
        <f t="shared" si="688"/>
        <v>-0.52133378621693893</v>
      </c>
      <c r="EM197" s="795">
        <f t="shared" si="688"/>
        <v>-0.52133378621693893</v>
      </c>
      <c r="EN197" s="795">
        <f t="shared" si="688"/>
        <v>-0.52133378621693893</v>
      </c>
      <c r="EO197" s="795">
        <f t="shared" si="688"/>
        <v>-0.52133378621693893</v>
      </c>
      <c r="EP197" s="795">
        <f t="shared" si="688"/>
        <v>-4.8918689823819861E-2</v>
      </c>
      <c r="EQ197" s="795">
        <f t="shared" si="688"/>
        <v>-4.8918689823819861E-2</v>
      </c>
      <c r="ER197" s="795">
        <f t="shared" si="688"/>
        <v>-4.8918689823819861E-2</v>
      </c>
      <c r="ES197" s="795">
        <f t="shared" si="688"/>
        <v>-4.8918689823819861E-2</v>
      </c>
      <c r="ET197" s="795">
        <f t="shared" si="688"/>
        <v>-4.8918689823819861E-2</v>
      </c>
      <c r="EU197" s="795">
        <f t="shared" si="688"/>
        <v>-4.8918689823819861E-2</v>
      </c>
      <c r="EV197" s="795">
        <f t="shared" si="688"/>
        <v>-4.8918689823819861E-2</v>
      </c>
      <c r="EW197" s="795">
        <f t="shared" si="688"/>
        <v>-1.3889487335099204E-3</v>
      </c>
      <c r="EX197" s="795">
        <f t="shared" si="688"/>
        <v>-1.3889487335099204E-3</v>
      </c>
      <c r="EY197" s="795">
        <f t="shared" si="688"/>
        <v>-1.3889487335099204E-3</v>
      </c>
      <c r="EZ197" s="795">
        <f t="shared" si="688"/>
        <v>-1.3889487335099204E-3</v>
      </c>
      <c r="FA197" s="795">
        <f t="shared" si="688"/>
        <v>-1.3889487335099204E-3</v>
      </c>
      <c r="FB197" s="795">
        <f t="shared" si="688"/>
        <v>2.3550457475624675E-2</v>
      </c>
      <c r="FC197" s="795">
        <f t="shared" si="688"/>
        <v>2.3550457475624675E-2</v>
      </c>
      <c r="FD197" s="795">
        <f t="shared" si="688"/>
        <v>2.3550457475624675E-2</v>
      </c>
      <c r="FE197" s="795">
        <f t="shared" si="688"/>
        <v>2.3550457475624675E-2</v>
      </c>
      <c r="FF197" s="795">
        <f t="shared" si="688"/>
        <v>2.3599197404697847E-3</v>
      </c>
      <c r="FG197" s="795">
        <f t="shared" si="688"/>
        <v>2.3599197404697847E-3</v>
      </c>
      <c r="FH197" s="795">
        <f t="shared" si="688"/>
        <v>2.3599197404697847E-3</v>
      </c>
      <c r="FI197" s="795">
        <f t="shared" si="688"/>
        <v>2.3599197404697847E-3</v>
      </c>
      <c r="FJ197" s="795">
        <f t="shared" si="688"/>
        <v>2.3599197404697847E-3</v>
      </c>
      <c r="FK197" s="795">
        <f t="shared" si="688"/>
        <v>2.3599197404697847E-3</v>
      </c>
      <c r="FL197" s="795">
        <f t="shared" si="688"/>
        <v>2.3599197404697847E-3</v>
      </c>
      <c r="FM197" s="795">
        <f t="shared" si="688"/>
        <v>2.3599197404697847E-3</v>
      </c>
      <c r="FN197" s="795">
        <f t="shared" si="688"/>
        <v>-0.12736334021008755</v>
      </c>
      <c r="FO197" s="795">
        <f t="shared" si="688"/>
        <v>-0.12736334021008755</v>
      </c>
      <c r="FP197" s="795">
        <f t="shared" si="688"/>
        <v>-0.12736334021008755</v>
      </c>
      <c r="FQ197" s="795">
        <f t="shared" si="688"/>
        <v>-0.12736334021008755</v>
      </c>
      <c r="FR197" s="795">
        <f t="shared" si="688"/>
        <v>-0.12736334021008755</v>
      </c>
      <c r="FS197" s="795">
        <f t="shared" si="688"/>
        <v>-0.12736334021008755</v>
      </c>
      <c r="FT197" s="795">
        <f t="shared" si="688"/>
        <v>-0.12736334021008755</v>
      </c>
      <c r="FU197" s="795">
        <f t="shared" si="688"/>
        <v>0</v>
      </c>
      <c r="FV197" s="795">
        <f t="shared" si="688"/>
        <v>0</v>
      </c>
      <c r="FW197" s="795">
        <f t="shared" si="688"/>
        <v>0</v>
      </c>
      <c r="FX197" s="795">
        <f t="shared" si="688"/>
        <v>0</v>
      </c>
      <c r="FY197" s="795">
        <f t="shared" si="688"/>
        <v>-1.1534196706274535E-2</v>
      </c>
      <c r="FZ197" s="795">
        <f t="shared" si="688"/>
        <v>-1.1534196706274535E-2</v>
      </c>
      <c r="GA197" s="795">
        <f t="shared" si="688"/>
        <v>0</v>
      </c>
      <c r="GB197" s="795">
        <f t="shared" si="688"/>
        <v>0</v>
      </c>
      <c r="GC197" s="795">
        <f t="shared" si="688"/>
        <v>0</v>
      </c>
      <c r="GD197" s="795">
        <f t="shared" si="688"/>
        <v>-7.0108057823913938E-2</v>
      </c>
      <c r="GE197" s="795">
        <f t="shared" si="688"/>
        <v>-7.0108057823913938E-2</v>
      </c>
      <c r="GF197" s="795">
        <f t="shared" si="688"/>
        <v>-7.0108057823913938E-2</v>
      </c>
      <c r="GG197" s="795">
        <f t="shared" si="688"/>
        <v>-7.0108057823913938E-2</v>
      </c>
      <c r="GH197" s="795">
        <f t="shared" si="688"/>
        <v>-0.45960683698484495</v>
      </c>
      <c r="GI197" s="795">
        <f t="shared" si="688"/>
        <v>-0.45960683698484495</v>
      </c>
      <c r="GJ197" s="795">
        <f t="shared" si="688"/>
        <v>-0.45960683698484495</v>
      </c>
      <c r="GK197" s="795">
        <f t="shared" si="688"/>
        <v>-0.45960683698484495</v>
      </c>
      <c r="GL197" s="795">
        <f t="shared" si="688"/>
        <v>-0.45960683698484495</v>
      </c>
      <c r="GM197" s="795">
        <f t="shared" si="688"/>
        <v>-0.45960683698484495</v>
      </c>
      <c r="GN197" s="795">
        <f t="shared" si="688"/>
        <v>-0.45960683698484495</v>
      </c>
      <c r="GO197" s="795">
        <f t="shared" si="688"/>
        <v>-0.45960683698484495</v>
      </c>
      <c r="GP197" s="795">
        <f t="shared" si="688"/>
        <v>-0.10028331413881908</v>
      </c>
      <c r="GQ197" s="795">
        <f t="shared" si="688"/>
        <v>-0.10028331413881908</v>
      </c>
      <c r="GR197" s="795">
        <f t="shared" si="688"/>
        <v>-0.10028331413881908</v>
      </c>
      <c r="GS197" s="795">
        <f t="shared" si="688"/>
        <v>-0.10028331413881908</v>
      </c>
      <c r="GT197" s="795">
        <f t="shared" si="688"/>
        <v>-0.10028331413881908</v>
      </c>
      <c r="GU197" s="795">
        <f t="shared" ref="GU197:JF197" si="689">GU194</f>
        <v>-0.10028331413881908</v>
      </c>
      <c r="GV197" s="795">
        <f t="shared" si="689"/>
        <v>-0.10028331413881908</v>
      </c>
      <c r="GW197" s="795">
        <f t="shared" si="689"/>
        <v>-7.7045454013831005E-2</v>
      </c>
      <c r="GX197" s="795">
        <f t="shared" si="689"/>
        <v>-7.7045454013831005E-2</v>
      </c>
      <c r="GY197" s="795">
        <f t="shared" si="689"/>
        <v>-7.7045454013831005E-2</v>
      </c>
      <c r="GZ197" s="795">
        <f t="shared" si="689"/>
        <v>-7.7045454013831005E-2</v>
      </c>
      <c r="HA197" s="795">
        <f t="shared" si="689"/>
        <v>-7.7045454013831005E-2</v>
      </c>
      <c r="HB197" s="795">
        <f t="shared" si="689"/>
        <v>0</v>
      </c>
      <c r="HC197" s="795">
        <f t="shared" si="689"/>
        <v>0</v>
      </c>
      <c r="HD197" s="795">
        <f t="shared" si="689"/>
        <v>0</v>
      </c>
      <c r="HE197" s="795">
        <f t="shared" si="689"/>
        <v>0</v>
      </c>
      <c r="HF197" s="795">
        <f t="shared" si="689"/>
        <v>-6.6916885629844103E-3</v>
      </c>
      <c r="HG197" s="795">
        <f t="shared" si="689"/>
        <v>-6.6916885629844103E-3</v>
      </c>
      <c r="HH197" s="795">
        <f t="shared" si="689"/>
        <v>-6.6916885629844103E-3</v>
      </c>
      <c r="HI197" s="795">
        <f t="shared" si="689"/>
        <v>-6.6916885629844103E-3</v>
      </c>
      <c r="HJ197" s="795">
        <f t="shared" si="689"/>
        <v>-6.6916885629844103E-3</v>
      </c>
      <c r="HK197" s="795">
        <f t="shared" si="689"/>
        <v>-6.6916885629844103E-3</v>
      </c>
      <c r="HL197" s="795">
        <f t="shared" si="689"/>
        <v>-6.6916885629844103E-3</v>
      </c>
      <c r="HM197" s="795">
        <f t="shared" si="689"/>
        <v>-6.6916885629844103E-3</v>
      </c>
      <c r="HN197" s="795">
        <f t="shared" si="689"/>
        <v>4.2454446736694962E-2</v>
      </c>
      <c r="HO197" s="795">
        <f t="shared" si="689"/>
        <v>4.2454446736694962E-2</v>
      </c>
      <c r="HP197" s="795">
        <f t="shared" si="689"/>
        <v>4.2454446736694962E-2</v>
      </c>
      <c r="HQ197" s="795">
        <f t="shared" si="689"/>
        <v>4.2454446736694962E-2</v>
      </c>
      <c r="HR197" s="795">
        <f t="shared" si="689"/>
        <v>4.2454446736694962E-2</v>
      </c>
      <c r="HS197" s="795">
        <f t="shared" si="689"/>
        <v>4.2454446736694962E-2</v>
      </c>
      <c r="HT197" s="795">
        <f t="shared" si="689"/>
        <v>4.2454446736694962E-2</v>
      </c>
      <c r="HU197" s="795">
        <f t="shared" si="689"/>
        <v>1.9924565324432209E-2</v>
      </c>
      <c r="HV197" s="795">
        <f t="shared" si="689"/>
        <v>1.9924565324432209E-2</v>
      </c>
      <c r="HW197" s="795">
        <f t="shared" si="689"/>
        <v>1.9924565324432209E-2</v>
      </c>
      <c r="HX197" s="795">
        <f t="shared" si="689"/>
        <v>1.9924565324432209E-2</v>
      </c>
      <c r="HY197" s="795">
        <f t="shared" si="689"/>
        <v>2.3068393412553512E-2</v>
      </c>
      <c r="HZ197" s="795">
        <f t="shared" si="689"/>
        <v>2.3068393412553512E-2</v>
      </c>
      <c r="IA197" s="795">
        <f t="shared" si="689"/>
        <v>1.9695238862154518E-2</v>
      </c>
      <c r="IB197" s="795">
        <f t="shared" si="689"/>
        <v>1.9695238862154518E-2</v>
      </c>
      <c r="IC197" s="795">
        <f t="shared" si="689"/>
        <v>1.9695238862154518E-2</v>
      </c>
      <c r="ID197" s="795">
        <f t="shared" si="689"/>
        <v>0.26784749069648672</v>
      </c>
      <c r="IE197" s="795">
        <f t="shared" si="689"/>
        <v>0.26784749069648672</v>
      </c>
      <c r="IF197" s="795">
        <f t="shared" si="689"/>
        <v>0.26784749069648672</v>
      </c>
      <c r="IG197" s="795">
        <f t="shared" si="689"/>
        <v>0.26784749069648672</v>
      </c>
      <c r="IH197" s="795">
        <f t="shared" si="689"/>
        <v>-0.49807667310858683</v>
      </c>
      <c r="II197" s="795">
        <f t="shared" si="689"/>
        <v>-0.49278303155573688</v>
      </c>
      <c r="IJ197" s="795">
        <f t="shared" si="689"/>
        <v>-0.49278303155573688</v>
      </c>
      <c r="IK197" s="795">
        <f t="shared" si="689"/>
        <v>-0.49278303155573688</v>
      </c>
      <c r="IL197" s="795">
        <f t="shared" si="689"/>
        <v>-0.49278303155573688</v>
      </c>
      <c r="IM197" s="795">
        <f t="shared" si="689"/>
        <v>-0.49278303155573688</v>
      </c>
      <c r="IN197" s="795">
        <f t="shared" si="689"/>
        <v>-0.49278303155573688</v>
      </c>
      <c r="IO197" s="795">
        <f t="shared" si="689"/>
        <v>-0.49278303155573688</v>
      </c>
      <c r="IP197" s="795">
        <f t="shared" si="689"/>
        <v>-2.4459344911909042E-2</v>
      </c>
      <c r="IQ197" s="795">
        <f t="shared" si="689"/>
        <v>-2.4459344911909042E-2</v>
      </c>
      <c r="IR197" s="795">
        <f t="shared" si="689"/>
        <v>-2.4459344911909042E-2</v>
      </c>
      <c r="IS197" s="795">
        <f t="shared" si="689"/>
        <v>-2.4459344911909042E-2</v>
      </c>
      <c r="IT197" s="795">
        <f t="shared" si="689"/>
        <v>-2.4459344911909042E-2</v>
      </c>
      <c r="IU197" s="795">
        <f t="shared" si="689"/>
        <v>-2.4459344911909042E-2</v>
      </c>
      <c r="IV197" s="795">
        <f t="shared" si="689"/>
        <v>-2.4459344911909042E-2</v>
      </c>
      <c r="IW197" s="795">
        <f t="shared" si="689"/>
        <v>1.0950576690969882E-2</v>
      </c>
      <c r="IX197" s="795">
        <f t="shared" si="689"/>
        <v>1.0950576690969882E-2</v>
      </c>
      <c r="IY197" s="795">
        <f t="shared" si="689"/>
        <v>1.0950576690969882E-2</v>
      </c>
      <c r="IZ197" s="795">
        <f t="shared" si="689"/>
        <v>1.0950576690969882E-2</v>
      </c>
      <c r="JA197" s="795">
        <f t="shared" si="689"/>
        <v>1.0950576690969882E-2</v>
      </c>
      <c r="JB197" s="795">
        <f t="shared" si="689"/>
        <v>3.1368124696634858E-2</v>
      </c>
      <c r="JC197" s="795">
        <f t="shared" si="689"/>
        <v>3.1368124696634858E-2</v>
      </c>
      <c r="JD197" s="795">
        <f t="shared" si="689"/>
        <v>3.1368124696634858E-2</v>
      </c>
      <c r="JE197" s="795">
        <f t="shared" si="689"/>
        <v>3.1368124696634858E-2</v>
      </c>
      <c r="JF197" s="795">
        <f t="shared" si="689"/>
        <v>-4.7230516336262518E-2</v>
      </c>
      <c r="JG197" s="795">
        <f t="shared" ref="JG197:LR197" si="690">JG194</f>
        <v>-4.7230516336262518E-2</v>
      </c>
      <c r="JH197" s="795">
        <f t="shared" si="690"/>
        <v>-4.7230516336262518E-2</v>
      </c>
      <c r="JI197" s="795">
        <f t="shared" si="690"/>
        <v>-4.7230516336262518E-2</v>
      </c>
      <c r="JJ197" s="795">
        <f t="shared" si="690"/>
        <v>-4.7230516336262518E-2</v>
      </c>
      <c r="JK197" s="795">
        <f t="shared" si="690"/>
        <v>-4.7230516336262518E-2</v>
      </c>
      <c r="JL197" s="795">
        <f t="shared" si="690"/>
        <v>-4.7230516336262518E-2</v>
      </c>
      <c r="JM197" s="795">
        <f t="shared" si="690"/>
        <v>-4.7230516336262518E-2</v>
      </c>
      <c r="JN197" s="795">
        <f t="shared" si="690"/>
        <v>5.9436225431375611E-2</v>
      </c>
      <c r="JO197" s="795">
        <f t="shared" si="690"/>
        <v>5.9436225431375611E-2</v>
      </c>
      <c r="JP197" s="795">
        <f t="shared" si="690"/>
        <v>5.9436225431375611E-2</v>
      </c>
      <c r="JQ197" s="795">
        <f t="shared" si="690"/>
        <v>5.9436225431375611E-2</v>
      </c>
      <c r="JR197" s="795">
        <f t="shared" si="690"/>
        <v>5.9436225431375611E-2</v>
      </c>
      <c r="JS197" s="795">
        <f t="shared" si="690"/>
        <v>5.9436225431375611E-2</v>
      </c>
      <c r="JT197" s="795">
        <f t="shared" si="690"/>
        <v>5.9436225431375611E-2</v>
      </c>
      <c r="JU197" s="795">
        <f t="shared" si="690"/>
        <v>0.10958510928435228</v>
      </c>
      <c r="JV197" s="795">
        <f t="shared" si="690"/>
        <v>0.10958510928435228</v>
      </c>
      <c r="JW197" s="795">
        <f t="shared" si="690"/>
        <v>0.10958510928435228</v>
      </c>
      <c r="JX197" s="795">
        <f t="shared" si="690"/>
        <v>0.10958510928435228</v>
      </c>
      <c r="JY197" s="795">
        <f t="shared" si="690"/>
        <v>0.11534196706275779</v>
      </c>
      <c r="JZ197" s="795">
        <f t="shared" si="690"/>
        <v>0.11534196706275779</v>
      </c>
      <c r="KA197" s="795">
        <f t="shared" si="690"/>
        <v>0.11817143317290402</v>
      </c>
      <c r="KB197" s="795">
        <f t="shared" si="690"/>
        <v>0.11817143317290402</v>
      </c>
      <c r="KC197" s="795">
        <f t="shared" si="690"/>
        <v>0.11817143317290402</v>
      </c>
      <c r="KD197" s="795">
        <f t="shared" si="690"/>
        <v>0.55423290515023371</v>
      </c>
      <c r="KE197" s="795">
        <f t="shared" si="690"/>
        <v>0.55423290515023371</v>
      </c>
      <c r="KF197" s="795">
        <f t="shared" si="690"/>
        <v>0.55423290515023371</v>
      </c>
      <c r="KG197" s="795">
        <f t="shared" si="690"/>
        <v>0.55423290515023371</v>
      </c>
      <c r="KH197" s="795">
        <f t="shared" si="690"/>
        <v>-0.37392410192633108</v>
      </c>
      <c r="KI197" s="795">
        <f t="shared" si="690"/>
        <v>-0.37539927558035657</v>
      </c>
      <c r="KJ197" s="795">
        <f t="shared" si="690"/>
        <v>-0.37539927558035657</v>
      </c>
      <c r="KK197" s="795">
        <f t="shared" si="690"/>
        <v>-0.37539927558035657</v>
      </c>
      <c r="KL197" s="795">
        <f t="shared" si="690"/>
        <v>-0.37539927558035657</v>
      </c>
      <c r="KM197" s="795">
        <f t="shared" si="690"/>
        <v>-0.37539927558035657</v>
      </c>
      <c r="KN197" s="795">
        <f t="shared" si="690"/>
        <v>-0.37539927558035657</v>
      </c>
      <c r="KO197" s="795">
        <f t="shared" si="690"/>
        <v>-0.37539927558035657</v>
      </c>
      <c r="KP197" s="795">
        <f t="shared" si="690"/>
        <v>-8.5607707191678983E-2</v>
      </c>
      <c r="KQ197" s="795">
        <f t="shared" si="690"/>
        <v>-8.5607707191678983E-2</v>
      </c>
      <c r="KR197" s="795">
        <f t="shared" si="690"/>
        <v>-8.5607707191678983E-2</v>
      </c>
      <c r="KS197" s="795">
        <f t="shared" si="690"/>
        <v>-8.5607707191678983E-2</v>
      </c>
      <c r="KT197" s="795">
        <f t="shared" si="690"/>
        <v>-8.5607707191678983E-2</v>
      </c>
      <c r="KU197" s="795">
        <f t="shared" si="690"/>
        <v>-8.5607707191678983E-2</v>
      </c>
      <c r="KV197" s="795">
        <f t="shared" si="690"/>
        <v>-8.5607707191678983E-2</v>
      </c>
      <c r="KW197" s="795">
        <f t="shared" si="690"/>
        <v>-5.9493766261610403E-2</v>
      </c>
      <c r="KX197" s="795">
        <f t="shared" si="690"/>
        <v>-5.9493766261610403E-2</v>
      </c>
      <c r="KY197" s="795">
        <f t="shared" si="690"/>
        <v>-5.9493766261610403E-2</v>
      </c>
      <c r="KZ197" s="795">
        <f t="shared" si="690"/>
        <v>-5.9493766261610403E-2</v>
      </c>
      <c r="LA197" s="795">
        <f t="shared" si="690"/>
        <v>-5.9493766261610403E-2</v>
      </c>
      <c r="LB197" s="795">
        <f t="shared" si="690"/>
        <v>-4.900878005570064E-2</v>
      </c>
      <c r="LC197" s="795">
        <f t="shared" si="690"/>
        <v>-4.900878005570064E-2</v>
      </c>
      <c r="LD197" s="795">
        <f t="shared" si="690"/>
        <v>-4.900878005570064E-2</v>
      </c>
      <c r="LE197" s="795">
        <f t="shared" si="690"/>
        <v>-4.900878005570064E-2</v>
      </c>
      <c r="LF197" s="795">
        <f t="shared" si="690"/>
        <v>-0.14876630607929098</v>
      </c>
      <c r="LG197" s="795">
        <f t="shared" si="690"/>
        <v>-0.14876630607929098</v>
      </c>
      <c r="LH197" s="795">
        <f t="shared" si="690"/>
        <v>-0.14876630607929098</v>
      </c>
      <c r="LI197" s="795">
        <f t="shared" si="690"/>
        <v>-0.14876630607929098</v>
      </c>
      <c r="LJ197" s="795">
        <f t="shared" si="690"/>
        <v>-0.14876630607929098</v>
      </c>
      <c r="LK197" s="795">
        <f t="shared" si="690"/>
        <v>-0.14876630607929098</v>
      </c>
      <c r="LL197" s="795">
        <f t="shared" si="690"/>
        <v>-0.14876630607929098</v>
      </c>
      <c r="LM197" s="795">
        <f t="shared" si="690"/>
        <v>-0.14876630607929098</v>
      </c>
      <c r="LN197" s="795">
        <f t="shared" si="690"/>
        <v>1.6981778694678873E-2</v>
      </c>
      <c r="LO197" s="795">
        <f t="shared" si="690"/>
        <v>1.6981778694678873E-2</v>
      </c>
      <c r="LP197" s="795">
        <f t="shared" si="690"/>
        <v>1.6981778694678873E-2</v>
      </c>
      <c r="LQ197" s="795">
        <f t="shared" si="690"/>
        <v>1.6981778694678873E-2</v>
      </c>
      <c r="LR197" s="795">
        <f t="shared" si="690"/>
        <v>1.6981778694678873E-2</v>
      </c>
      <c r="LS197" s="795">
        <f t="shared" ref="LS197:OD197" si="691">LS194</f>
        <v>1.6981778694678873E-2</v>
      </c>
      <c r="LT197" s="795">
        <f t="shared" si="691"/>
        <v>1.6981778694678873E-2</v>
      </c>
      <c r="LU197" s="795">
        <f t="shared" si="691"/>
        <v>0</v>
      </c>
      <c r="LV197" s="795">
        <f t="shared" si="691"/>
        <v>0</v>
      </c>
      <c r="LW197" s="795">
        <f t="shared" si="691"/>
        <v>0</v>
      </c>
      <c r="LX197" s="795">
        <f t="shared" si="691"/>
        <v>0</v>
      </c>
      <c r="LY197" s="795">
        <f t="shared" si="691"/>
        <v>-1.1534196706274535E-2</v>
      </c>
      <c r="LZ197" s="795">
        <f t="shared" si="691"/>
        <v>-1.1534196706274535E-2</v>
      </c>
      <c r="MA197" s="795">
        <f t="shared" si="691"/>
        <v>0</v>
      </c>
      <c r="MB197" s="795">
        <f t="shared" si="691"/>
        <v>0</v>
      </c>
      <c r="MC197" s="795">
        <f t="shared" si="691"/>
        <v>0</v>
      </c>
      <c r="MD197" s="795">
        <f t="shared" si="691"/>
        <v>-5.6224184906402463E-2</v>
      </c>
      <c r="ME197" s="795">
        <f t="shared" si="691"/>
        <v>-5.6224184906402463E-2</v>
      </c>
      <c r="MF197" s="795">
        <f t="shared" si="691"/>
        <v>-5.6224184906402463E-2</v>
      </c>
      <c r="MG197" s="795">
        <f t="shared" si="691"/>
        <v>-5.6224184906402463E-2</v>
      </c>
      <c r="MH197" s="795">
        <f t="shared" si="691"/>
        <v>-0.35285268318175511</v>
      </c>
      <c r="MI197" s="795">
        <f t="shared" si="691"/>
        <v>-0.35285268318175511</v>
      </c>
      <c r="MJ197" s="795">
        <f t="shared" si="691"/>
        <v>-0.35285268318175511</v>
      </c>
      <c r="MK197" s="795">
        <f t="shared" si="691"/>
        <v>-0.35285268318175511</v>
      </c>
      <c r="ML197" s="795">
        <f t="shared" si="691"/>
        <v>-0.35285268318175511</v>
      </c>
      <c r="MM197" s="795">
        <f t="shared" si="691"/>
        <v>-0.35285268318175511</v>
      </c>
      <c r="MN197" s="795">
        <f t="shared" si="691"/>
        <v>-0.35285268318175511</v>
      </c>
      <c r="MO197" s="795">
        <f t="shared" si="691"/>
        <v>-0.35285268318175511</v>
      </c>
      <c r="MP197" s="795">
        <f t="shared" si="691"/>
        <v>-2.445934491190016E-3</v>
      </c>
      <c r="MQ197" s="795">
        <f t="shared" si="691"/>
        <v>-2.445934491190016E-3</v>
      </c>
      <c r="MR197" s="795">
        <f t="shared" si="691"/>
        <v>-2.445934491190016E-3</v>
      </c>
      <c r="MS197" s="795">
        <f t="shared" si="691"/>
        <v>-2.445934491190016E-3</v>
      </c>
      <c r="MT197" s="795">
        <f t="shared" si="691"/>
        <v>-2.445934491190016E-3</v>
      </c>
      <c r="MU197" s="795">
        <f t="shared" si="691"/>
        <v>-2.445934491190016E-3</v>
      </c>
      <c r="MV197" s="795">
        <f t="shared" si="691"/>
        <v>-2.445934491190016E-3</v>
      </c>
      <c r="MW197" s="795">
        <f t="shared" si="691"/>
        <v>1.2299559669010307E-2</v>
      </c>
      <c r="MX197" s="795">
        <f t="shared" si="691"/>
        <v>1.2299559669010307E-2</v>
      </c>
      <c r="MY197" s="795">
        <f t="shared" si="691"/>
        <v>1.2299559669010307E-2</v>
      </c>
      <c r="MZ197" s="795">
        <f t="shared" si="691"/>
        <v>1.2299559669010307E-2</v>
      </c>
      <c r="NA197" s="795">
        <f t="shared" si="691"/>
        <v>1.2299559669010307E-2</v>
      </c>
      <c r="NB197" s="795">
        <f t="shared" si="691"/>
        <v>6.1052004797314652E-2</v>
      </c>
      <c r="NC197" s="795">
        <f t="shared" si="691"/>
        <v>6.1052004797314652E-2</v>
      </c>
      <c r="ND197" s="795">
        <f t="shared" si="691"/>
        <v>6.1052004797314652E-2</v>
      </c>
      <c r="NE197" s="795">
        <f t="shared" si="691"/>
        <v>6.1052004797314652E-2</v>
      </c>
      <c r="NF197" s="795">
        <f t="shared" si="691"/>
        <v>-6.6916885629859202E-2</v>
      </c>
      <c r="NG197" s="795">
        <f t="shared" si="691"/>
        <v>-6.6916885629859202E-2</v>
      </c>
      <c r="NH197" s="795">
        <f t="shared" si="691"/>
        <v>-6.6916885629859202E-2</v>
      </c>
      <c r="NI197" s="795">
        <f t="shared" si="691"/>
        <v>-6.6916885629859202E-2</v>
      </c>
      <c r="NJ197" s="795">
        <f t="shared" si="691"/>
        <v>-6.6916885629859202E-2</v>
      </c>
      <c r="NK197" s="795">
        <f t="shared" si="691"/>
        <v>-6.6916885629859202E-2</v>
      </c>
      <c r="NL197" s="795">
        <f t="shared" si="691"/>
        <v>-6.6916885629859202E-2</v>
      </c>
      <c r="NM197" s="795">
        <f t="shared" si="691"/>
        <v>-6.6916885629859202E-2</v>
      </c>
      <c r="NN197" s="795">
        <f t="shared" si="691"/>
        <v>1.6981778694678873E-2</v>
      </c>
      <c r="NO197" s="795">
        <f t="shared" si="691"/>
        <v>1.6981778694678873E-2</v>
      </c>
      <c r="NP197" s="795">
        <f t="shared" si="691"/>
        <v>1.6981778694678873E-2</v>
      </c>
      <c r="NQ197" s="795">
        <f t="shared" si="691"/>
        <v>1.6981778694678873E-2</v>
      </c>
      <c r="NR197" s="795">
        <f t="shared" si="691"/>
        <v>1.6981778694678873E-2</v>
      </c>
      <c r="NS197" s="795">
        <f t="shared" si="691"/>
        <v>1.6981778694678873E-2</v>
      </c>
      <c r="NT197" s="795">
        <f t="shared" si="691"/>
        <v>1.6981778694678873E-2</v>
      </c>
      <c r="NU197" s="795">
        <f t="shared" si="691"/>
        <v>0</v>
      </c>
      <c r="NV197" s="795">
        <f t="shared" si="691"/>
        <v>0</v>
      </c>
      <c r="NW197" s="795">
        <f t="shared" si="691"/>
        <v>0</v>
      </c>
      <c r="NX197" s="795">
        <f t="shared" si="691"/>
        <v>0</v>
      </c>
      <c r="NY197" s="795">
        <f t="shared" si="691"/>
        <v>-1.1534196706274535E-2</v>
      </c>
      <c r="NZ197" s="795">
        <f t="shared" si="691"/>
        <v>-1.1534196706274535E-2</v>
      </c>
      <c r="OA197" s="795">
        <f t="shared" si="691"/>
        <v>0</v>
      </c>
      <c r="OB197" s="795">
        <f t="shared" si="691"/>
        <v>0</v>
      </c>
      <c r="OC197" s="795">
        <f t="shared" si="691"/>
        <v>0</v>
      </c>
      <c r="OD197" s="795">
        <f t="shared" si="691"/>
        <v>-5.6224184906402463E-2</v>
      </c>
      <c r="OE197" s="795">
        <f t="shared" ref="OE197:QP197" si="692">OE194</f>
        <v>-5.6224184906402463E-2</v>
      </c>
      <c r="OF197" s="795">
        <f t="shared" si="692"/>
        <v>-5.6224184906402463E-2</v>
      </c>
      <c r="OG197" s="795">
        <f t="shared" si="692"/>
        <v>-5.6224184906402463E-2</v>
      </c>
      <c r="OH197" s="795">
        <f t="shared" si="692"/>
        <v>-0.35285268318175511</v>
      </c>
      <c r="OI197" s="795">
        <f t="shared" si="692"/>
        <v>-0.35285268318175511</v>
      </c>
      <c r="OJ197" s="795">
        <f t="shared" si="692"/>
        <v>-0.35285268318175511</v>
      </c>
      <c r="OK197" s="795">
        <f t="shared" si="692"/>
        <v>-0.35285268318175511</v>
      </c>
      <c r="OL197" s="795">
        <f t="shared" si="692"/>
        <v>-0.35285268318175511</v>
      </c>
      <c r="OM197" s="795">
        <f t="shared" si="692"/>
        <v>-0.35285268318175511</v>
      </c>
      <c r="ON197" s="795">
        <f t="shared" si="692"/>
        <v>-0.35285268318175511</v>
      </c>
      <c r="OO197" s="795">
        <f t="shared" si="692"/>
        <v>-0.35285268318175511</v>
      </c>
      <c r="OP197" s="795">
        <f t="shared" si="692"/>
        <v>-2.445934491190016E-3</v>
      </c>
      <c r="OQ197" s="795">
        <f t="shared" si="692"/>
        <v>-2.445934491190016E-3</v>
      </c>
      <c r="OR197" s="795">
        <f t="shared" si="692"/>
        <v>-2.445934491190016E-3</v>
      </c>
      <c r="OS197" s="795">
        <f t="shared" si="692"/>
        <v>-2.445934491190016E-3</v>
      </c>
      <c r="OT197" s="795">
        <f t="shared" si="692"/>
        <v>-2.445934491190016E-3</v>
      </c>
      <c r="OU197" s="795">
        <f t="shared" si="692"/>
        <v>-2.445934491190016E-3</v>
      </c>
      <c r="OV197" s="795">
        <f t="shared" si="692"/>
        <v>-2.445934491190016E-3</v>
      </c>
      <c r="OW197" s="795">
        <f t="shared" si="692"/>
        <v>1.2299559669010307E-2</v>
      </c>
      <c r="OX197" s="795">
        <f t="shared" si="692"/>
        <v>1.2299559669010307E-2</v>
      </c>
      <c r="OY197" s="795">
        <f t="shared" si="692"/>
        <v>1.2299559669010307E-2</v>
      </c>
      <c r="OZ197" s="795">
        <f t="shared" si="692"/>
        <v>1.2299559669010307E-2</v>
      </c>
      <c r="PA197" s="795">
        <f t="shared" si="692"/>
        <v>1.2299559669010307E-2</v>
      </c>
      <c r="PB197" s="795">
        <f t="shared" si="692"/>
        <v>6.1052004797314652E-2</v>
      </c>
      <c r="PC197" s="795">
        <f t="shared" si="692"/>
        <v>6.1052004797314652E-2</v>
      </c>
      <c r="PD197" s="795">
        <f t="shared" si="692"/>
        <v>6.1052004797314652E-2</v>
      </c>
      <c r="PE197" s="795">
        <f t="shared" si="692"/>
        <v>6.1052004797314652E-2</v>
      </c>
      <c r="PF197" s="795">
        <f t="shared" si="692"/>
        <v>-6.6916885629859202E-2</v>
      </c>
      <c r="PG197" s="795">
        <f t="shared" si="692"/>
        <v>-6.6916885629859202E-2</v>
      </c>
      <c r="PH197" s="795">
        <f t="shared" si="692"/>
        <v>-6.6916885629859202E-2</v>
      </c>
      <c r="PI197" s="795">
        <f t="shared" si="692"/>
        <v>-6.6916885629859202E-2</v>
      </c>
      <c r="PJ197" s="795">
        <f t="shared" si="692"/>
        <v>-6.6916885629859202E-2</v>
      </c>
      <c r="PK197" s="795">
        <f t="shared" si="692"/>
        <v>-6.6916885629859202E-2</v>
      </c>
      <c r="PL197" s="795">
        <f t="shared" si="692"/>
        <v>-6.6916885629859202E-2</v>
      </c>
      <c r="PM197" s="795">
        <f t="shared" si="692"/>
        <v>-6.6916885629859202E-2</v>
      </c>
      <c r="PN197" s="795">
        <f t="shared" si="692"/>
        <v>1.6981778694678873E-2</v>
      </c>
      <c r="PO197" s="795">
        <f t="shared" si="692"/>
        <v>1.6981778694678873E-2</v>
      </c>
      <c r="PP197" s="795">
        <f t="shared" si="692"/>
        <v>1.6981778694678873E-2</v>
      </c>
      <c r="PQ197" s="795">
        <f t="shared" si="692"/>
        <v>1.6981778694678873E-2</v>
      </c>
      <c r="PR197" s="795">
        <f t="shared" si="692"/>
        <v>1.6981778694678873E-2</v>
      </c>
      <c r="PS197" s="795">
        <f t="shared" si="692"/>
        <v>1.6981778694678873E-2</v>
      </c>
      <c r="PT197" s="795">
        <f t="shared" si="692"/>
        <v>1.6981778694678873E-2</v>
      </c>
      <c r="PU197" s="795">
        <f t="shared" si="692"/>
        <v>0</v>
      </c>
      <c r="PV197" s="795">
        <f t="shared" si="692"/>
        <v>0</v>
      </c>
      <c r="PW197" s="795">
        <f t="shared" si="692"/>
        <v>0</v>
      </c>
      <c r="PX197" s="795">
        <f t="shared" si="692"/>
        <v>0</v>
      </c>
      <c r="PY197" s="795">
        <f t="shared" si="692"/>
        <v>-1.1534196706274535E-2</v>
      </c>
      <c r="PZ197" s="795">
        <f t="shared" si="692"/>
        <v>-1.1534196706274535E-2</v>
      </c>
      <c r="QA197" s="795">
        <f t="shared" si="692"/>
        <v>0</v>
      </c>
      <c r="QB197" s="795">
        <f t="shared" si="692"/>
        <v>0</v>
      </c>
      <c r="QC197" s="795">
        <f t="shared" si="692"/>
        <v>0</v>
      </c>
      <c r="QD197" s="795">
        <f t="shared" si="692"/>
        <v>-5.6224184906402463E-2</v>
      </c>
      <c r="QE197" s="795">
        <f t="shared" si="692"/>
        <v>-5.6224184906402463E-2</v>
      </c>
      <c r="QF197" s="795">
        <f t="shared" si="692"/>
        <v>-5.6224184906402463E-2</v>
      </c>
      <c r="QG197" s="795">
        <f t="shared" si="692"/>
        <v>-5.6224184906402463E-2</v>
      </c>
      <c r="QH197" s="795">
        <f t="shared" si="692"/>
        <v>-0.35285268318175511</v>
      </c>
      <c r="QI197" s="795">
        <f t="shared" si="692"/>
        <v>-0.35285268318175511</v>
      </c>
      <c r="QJ197" s="795">
        <f t="shared" si="692"/>
        <v>-0.35285268318175511</v>
      </c>
      <c r="QK197" s="795">
        <f t="shared" si="692"/>
        <v>-0.35285268318175511</v>
      </c>
      <c r="QL197" s="795">
        <f t="shared" si="692"/>
        <v>-0.35285268318175511</v>
      </c>
      <c r="QM197" s="795">
        <f t="shared" si="692"/>
        <v>-0.35285268318175511</v>
      </c>
      <c r="QN197" s="795">
        <f t="shared" si="692"/>
        <v>-0.35285268318175511</v>
      </c>
      <c r="QO197" s="795">
        <f t="shared" si="692"/>
        <v>-0.35285268318175511</v>
      </c>
      <c r="QP197" s="795">
        <f t="shared" si="692"/>
        <v>-2.445934491190016E-3</v>
      </c>
      <c r="QQ197" s="795">
        <f t="shared" ref="QQ197:SI197" si="693">QQ194</f>
        <v>-2.445934491190016E-3</v>
      </c>
      <c r="QR197" s="795">
        <f t="shared" si="693"/>
        <v>-2.445934491190016E-3</v>
      </c>
      <c r="QS197" s="795">
        <f t="shared" si="693"/>
        <v>-2.445934491190016E-3</v>
      </c>
      <c r="QT197" s="795">
        <f t="shared" si="693"/>
        <v>-2.445934491190016E-3</v>
      </c>
      <c r="QU197" s="795">
        <f t="shared" si="693"/>
        <v>-2.445934491190016E-3</v>
      </c>
      <c r="QV197" s="795">
        <f t="shared" si="693"/>
        <v>-2.445934491190016E-3</v>
      </c>
      <c r="QW197" s="795">
        <f t="shared" si="693"/>
        <v>1.2299559669010307E-2</v>
      </c>
      <c r="QX197" s="795">
        <f t="shared" si="693"/>
        <v>1.2299559669010307E-2</v>
      </c>
      <c r="QY197" s="795">
        <f t="shared" si="693"/>
        <v>1.2299559669010307E-2</v>
      </c>
      <c r="QZ197" s="795">
        <f t="shared" si="693"/>
        <v>1.2299559669010307E-2</v>
      </c>
      <c r="RA197" s="795">
        <f t="shared" si="693"/>
        <v>1.2299559669010307E-2</v>
      </c>
      <c r="RB197" s="795">
        <f t="shared" si="693"/>
        <v>6.1052004797314652E-2</v>
      </c>
      <c r="RC197" s="795">
        <f t="shared" si="693"/>
        <v>6.1052004797314652E-2</v>
      </c>
      <c r="RD197" s="795">
        <f t="shared" si="693"/>
        <v>6.1052004797314652E-2</v>
      </c>
      <c r="RE197" s="795">
        <f t="shared" si="693"/>
        <v>6.1052004797314652E-2</v>
      </c>
      <c r="RF197" s="795">
        <f t="shared" si="693"/>
        <v>-6.6916885629859202E-2</v>
      </c>
      <c r="RG197" s="795">
        <f t="shared" si="693"/>
        <v>-6.6916885629859202E-2</v>
      </c>
      <c r="RH197" s="795">
        <f t="shared" si="693"/>
        <v>-6.6916885629859202E-2</v>
      </c>
      <c r="RI197" s="795">
        <f t="shared" si="693"/>
        <v>-6.6916885629859202E-2</v>
      </c>
      <c r="RJ197" s="795">
        <f t="shared" si="693"/>
        <v>-6.6916885629859202E-2</v>
      </c>
      <c r="RK197" s="795">
        <f t="shared" si="693"/>
        <v>-6.6916885629859202E-2</v>
      </c>
      <c r="RL197" s="795">
        <f t="shared" si="693"/>
        <v>-6.6916885629859202E-2</v>
      </c>
      <c r="RM197" s="795">
        <f t="shared" si="693"/>
        <v>-6.6916885629859202E-2</v>
      </c>
      <c r="RN197" s="795">
        <f t="shared" si="693"/>
        <v>1.6981778694678873E-2</v>
      </c>
      <c r="RO197" s="795">
        <f t="shared" si="693"/>
        <v>1.6981778694678873E-2</v>
      </c>
      <c r="RP197" s="795">
        <f t="shared" si="693"/>
        <v>1.6981778694678873E-2</v>
      </c>
      <c r="RQ197" s="795">
        <f t="shared" si="693"/>
        <v>1.6981778694678873E-2</v>
      </c>
      <c r="RR197" s="795">
        <f t="shared" si="693"/>
        <v>1.6981778694678873E-2</v>
      </c>
      <c r="RS197" s="795">
        <f t="shared" si="693"/>
        <v>1.6981778694678873E-2</v>
      </c>
      <c r="RT197" s="795">
        <f t="shared" si="693"/>
        <v>1.6981778694678873E-2</v>
      </c>
      <c r="RU197" s="795">
        <f t="shared" si="693"/>
        <v>0</v>
      </c>
      <c r="RV197" s="795">
        <f t="shared" si="693"/>
        <v>0</v>
      </c>
      <c r="RW197" s="795">
        <f t="shared" si="693"/>
        <v>0</v>
      </c>
      <c r="RX197" s="795">
        <f t="shared" si="693"/>
        <v>0</v>
      </c>
      <c r="RY197" s="795">
        <f t="shared" si="693"/>
        <v>-1.1534196706274535E-2</v>
      </c>
      <c r="RZ197" s="795">
        <f t="shared" si="693"/>
        <v>-1.1534196706274535E-2</v>
      </c>
      <c r="SA197" s="795">
        <f t="shared" si="693"/>
        <v>0</v>
      </c>
      <c r="SB197" s="795">
        <f t="shared" si="693"/>
        <v>0</v>
      </c>
      <c r="SC197" s="795">
        <f t="shared" si="693"/>
        <v>0</v>
      </c>
      <c r="SD197" s="795">
        <f t="shared" si="693"/>
        <v>-5.6224184906402463E-2</v>
      </c>
      <c r="SE197" s="795">
        <f t="shared" si="693"/>
        <v>-5.6224184906402463E-2</v>
      </c>
      <c r="SF197" s="795">
        <f t="shared" si="693"/>
        <v>-5.6224184906402463E-2</v>
      </c>
      <c r="SG197" s="795">
        <f t="shared" si="693"/>
        <v>-5.6224184906402463E-2</v>
      </c>
      <c r="SH197" s="795">
        <f t="shared" si="693"/>
        <v>-0.35285268318175511</v>
      </c>
      <c r="SI197" s="795">
        <f t="shared" si="693"/>
        <v>-0.35285268318175511</v>
      </c>
      <c r="SJ197" s="275">
        <f t="shared" si="151"/>
        <v>-0.35285268318175511</v>
      </c>
      <c r="SK197" s="262"/>
      <c r="SL197" s="250"/>
      <c r="SM197" s="250"/>
      <c r="SN197" s="250"/>
    </row>
    <row r="198" spans="1:508" outlineLevel="3" x14ac:dyDescent="0.25">
      <c r="A198" s="250"/>
      <c r="B198" s="259"/>
      <c r="C198" s="444">
        <f>INT($C$29)+3</f>
        <v>4</v>
      </c>
      <c r="D198" s="275"/>
      <c r="E198" s="324">
        <f t="shared" si="152"/>
        <v>57</v>
      </c>
      <c r="F198" s="330"/>
      <c r="G198" s="275"/>
      <c r="H198" s="536"/>
      <c r="I198" s="548" t="s">
        <v>876</v>
      </c>
      <c r="J198" s="537"/>
      <c r="K198" s="795">
        <f t="shared" ref="K198:BV198" si="694">K195</f>
        <v>0</v>
      </c>
      <c r="L198" s="795">
        <f t="shared" si="694"/>
        <v>0</v>
      </c>
      <c r="M198" s="795">
        <f t="shared" si="694"/>
        <v>0</v>
      </c>
      <c r="N198" s="795">
        <f t="shared" si="694"/>
        <v>0</v>
      </c>
      <c r="O198" s="795">
        <f t="shared" si="694"/>
        <v>0</v>
      </c>
      <c r="P198" s="795">
        <f t="shared" si="694"/>
        <v>0</v>
      </c>
      <c r="Q198" s="795">
        <f t="shared" si="694"/>
        <v>0</v>
      </c>
      <c r="R198" s="795">
        <f t="shared" si="694"/>
        <v>0</v>
      </c>
      <c r="S198" s="795">
        <f t="shared" si="694"/>
        <v>0</v>
      </c>
      <c r="T198" s="795">
        <f t="shared" si="694"/>
        <v>0</v>
      </c>
      <c r="U198" s="795">
        <f t="shared" si="694"/>
        <v>0</v>
      </c>
      <c r="V198" s="795">
        <f t="shared" si="694"/>
        <v>0</v>
      </c>
      <c r="W198" s="795">
        <f t="shared" si="694"/>
        <v>0</v>
      </c>
      <c r="X198" s="795">
        <f t="shared" si="694"/>
        <v>0</v>
      </c>
      <c r="Y198" s="795">
        <f t="shared" si="694"/>
        <v>0</v>
      </c>
      <c r="Z198" s="795">
        <f t="shared" si="694"/>
        <v>0</v>
      </c>
      <c r="AA198" s="795">
        <f t="shared" si="694"/>
        <v>0</v>
      </c>
      <c r="AB198" s="795">
        <f t="shared" si="694"/>
        <v>0</v>
      </c>
      <c r="AC198" s="795">
        <f t="shared" si="694"/>
        <v>0</v>
      </c>
      <c r="AD198" s="795">
        <f t="shared" si="694"/>
        <v>0</v>
      </c>
      <c r="AE198" s="795">
        <f t="shared" si="694"/>
        <v>0</v>
      </c>
      <c r="AF198" s="795">
        <f t="shared" si="694"/>
        <v>0</v>
      </c>
      <c r="AG198" s="795">
        <f t="shared" si="694"/>
        <v>0</v>
      </c>
      <c r="AH198" s="795">
        <f t="shared" si="694"/>
        <v>0</v>
      </c>
      <c r="AI198" s="795">
        <f t="shared" si="694"/>
        <v>0</v>
      </c>
      <c r="AJ198" s="795">
        <f t="shared" si="694"/>
        <v>0</v>
      </c>
      <c r="AK198" s="795">
        <f t="shared" si="694"/>
        <v>0</v>
      </c>
      <c r="AL198" s="795">
        <f t="shared" si="694"/>
        <v>0</v>
      </c>
      <c r="AM198" s="795">
        <f t="shared" si="694"/>
        <v>0</v>
      </c>
      <c r="AN198" s="795">
        <f t="shared" si="694"/>
        <v>0</v>
      </c>
      <c r="AO198" s="795">
        <f t="shared" si="694"/>
        <v>0</v>
      </c>
      <c r="AP198" s="795">
        <f t="shared" si="694"/>
        <v>0</v>
      </c>
      <c r="AQ198" s="795">
        <f t="shared" si="694"/>
        <v>0</v>
      </c>
      <c r="AR198" s="795">
        <f t="shared" si="694"/>
        <v>0</v>
      </c>
      <c r="AS198" s="795">
        <f t="shared" si="694"/>
        <v>0</v>
      </c>
      <c r="AT198" s="795">
        <f t="shared" si="694"/>
        <v>0</v>
      </c>
      <c r="AU198" s="795">
        <f t="shared" si="694"/>
        <v>0</v>
      </c>
      <c r="AV198" s="795">
        <f t="shared" si="694"/>
        <v>0</v>
      </c>
      <c r="AW198" s="795">
        <f t="shared" si="694"/>
        <v>0</v>
      </c>
      <c r="AX198" s="795">
        <f t="shared" si="694"/>
        <v>0</v>
      </c>
      <c r="AY198" s="795">
        <f t="shared" si="694"/>
        <v>0</v>
      </c>
      <c r="AZ198" s="795">
        <f t="shared" si="694"/>
        <v>0</v>
      </c>
      <c r="BA198" s="795">
        <f t="shared" si="694"/>
        <v>0</v>
      </c>
      <c r="BB198" s="795">
        <f t="shared" si="694"/>
        <v>0</v>
      </c>
      <c r="BC198" s="795">
        <f t="shared" si="694"/>
        <v>0</v>
      </c>
      <c r="BD198" s="795">
        <f t="shared" si="694"/>
        <v>0</v>
      </c>
      <c r="BE198" s="795">
        <f t="shared" si="694"/>
        <v>0</v>
      </c>
      <c r="BF198" s="795">
        <f t="shared" si="694"/>
        <v>0</v>
      </c>
      <c r="BG198" s="795">
        <f t="shared" si="694"/>
        <v>0</v>
      </c>
      <c r="BH198" s="795">
        <f t="shared" si="694"/>
        <v>0</v>
      </c>
      <c r="BI198" s="795">
        <f t="shared" si="694"/>
        <v>0</v>
      </c>
      <c r="BJ198" s="795">
        <f t="shared" si="694"/>
        <v>0</v>
      </c>
      <c r="BK198" s="795">
        <f t="shared" si="694"/>
        <v>0</v>
      </c>
      <c r="BL198" s="795">
        <f t="shared" si="694"/>
        <v>0</v>
      </c>
      <c r="BM198" s="795">
        <f t="shared" si="694"/>
        <v>0</v>
      </c>
      <c r="BN198" s="795">
        <f t="shared" si="694"/>
        <v>-8.4908893473416569E-3</v>
      </c>
      <c r="BO198" s="795">
        <f t="shared" si="694"/>
        <v>-8.4908893473416569E-3</v>
      </c>
      <c r="BP198" s="795">
        <f t="shared" si="694"/>
        <v>-8.4908893473416569E-3</v>
      </c>
      <c r="BQ198" s="795">
        <f t="shared" si="694"/>
        <v>-8.4908893473416569E-3</v>
      </c>
      <c r="BR198" s="795">
        <f t="shared" si="694"/>
        <v>-8.4908893473416569E-3</v>
      </c>
      <c r="BS198" s="795">
        <f t="shared" si="694"/>
        <v>-8.4908893473416569E-3</v>
      </c>
      <c r="BT198" s="795">
        <f t="shared" si="694"/>
        <v>-8.4908893473416569E-3</v>
      </c>
      <c r="BU198" s="795">
        <f t="shared" si="694"/>
        <v>-2.9886847986642984E-2</v>
      </c>
      <c r="BV198" s="795">
        <f t="shared" si="694"/>
        <v>-2.9886847986642984E-2</v>
      </c>
      <c r="BW198" s="795">
        <f t="shared" ref="BW198:EH198" si="695">BW195</f>
        <v>-2.9886847986642984E-2</v>
      </c>
      <c r="BX198" s="795">
        <f t="shared" si="695"/>
        <v>-2.9886847986642984E-2</v>
      </c>
      <c r="BY198" s="795">
        <f t="shared" si="695"/>
        <v>-3.4602590118830712E-2</v>
      </c>
      <c r="BZ198" s="795">
        <f t="shared" si="695"/>
        <v>-3.4602590118830712E-2</v>
      </c>
      <c r="CA198" s="795">
        <f t="shared" si="695"/>
        <v>-9.8476194310750387E-3</v>
      </c>
      <c r="CB198" s="795">
        <f t="shared" si="695"/>
        <v>-9.8476194310750387E-3</v>
      </c>
      <c r="CC198" s="795">
        <f t="shared" si="695"/>
        <v>-9.8476194310750387E-3</v>
      </c>
      <c r="CD198" s="795">
        <f t="shared" si="695"/>
        <v>0</v>
      </c>
      <c r="CE198" s="795">
        <f t="shared" si="695"/>
        <v>0</v>
      </c>
      <c r="CF198" s="795">
        <f t="shared" si="695"/>
        <v>0</v>
      </c>
      <c r="CG198" s="795">
        <f t="shared" si="695"/>
        <v>0</v>
      </c>
      <c r="CH198" s="795">
        <f t="shared" si="695"/>
        <v>0</v>
      </c>
      <c r="CI198" s="795">
        <f t="shared" si="695"/>
        <v>0</v>
      </c>
      <c r="CJ198" s="795">
        <f t="shared" si="695"/>
        <v>0</v>
      </c>
      <c r="CK198" s="795">
        <f t="shared" si="695"/>
        <v>0</v>
      </c>
      <c r="CL198" s="795">
        <f t="shared" si="695"/>
        <v>0</v>
      </c>
      <c r="CM198" s="795">
        <f t="shared" si="695"/>
        <v>0</v>
      </c>
      <c r="CN198" s="795">
        <f t="shared" si="695"/>
        <v>0</v>
      </c>
      <c r="CO198" s="795">
        <f t="shared" si="695"/>
        <v>0</v>
      </c>
      <c r="CP198" s="795">
        <f t="shared" si="695"/>
        <v>0</v>
      </c>
      <c r="CQ198" s="795">
        <f t="shared" si="695"/>
        <v>0</v>
      </c>
      <c r="CR198" s="795">
        <f t="shared" si="695"/>
        <v>0</v>
      </c>
      <c r="CS198" s="795">
        <f t="shared" si="695"/>
        <v>0</v>
      </c>
      <c r="CT198" s="795">
        <f t="shared" si="695"/>
        <v>0</v>
      </c>
      <c r="CU198" s="795">
        <f t="shared" si="695"/>
        <v>0</v>
      </c>
      <c r="CV198" s="795">
        <f t="shared" si="695"/>
        <v>0</v>
      </c>
      <c r="CW198" s="795">
        <f t="shared" si="695"/>
        <v>0</v>
      </c>
      <c r="CX198" s="795">
        <f t="shared" si="695"/>
        <v>0</v>
      </c>
      <c r="CY198" s="795">
        <f t="shared" si="695"/>
        <v>0</v>
      </c>
      <c r="CZ198" s="795">
        <f t="shared" si="695"/>
        <v>0</v>
      </c>
      <c r="DA198" s="795">
        <f t="shared" si="695"/>
        <v>0</v>
      </c>
      <c r="DB198" s="795">
        <f t="shared" si="695"/>
        <v>0</v>
      </c>
      <c r="DC198" s="795">
        <f t="shared" si="695"/>
        <v>0</v>
      </c>
      <c r="DD198" s="795">
        <f t="shared" si="695"/>
        <v>0</v>
      </c>
      <c r="DE198" s="795">
        <f t="shared" si="695"/>
        <v>0</v>
      </c>
      <c r="DF198" s="795">
        <f t="shared" si="695"/>
        <v>0</v>
      </c>
      <c r="DG198" s="795">
        <f t="shared" si="695"/>
        <v>0</v>
      </c>
      <c r="DH198" s="795">
        <f t="shared" si="695"/>
        <v>0</v>
      </c>
      <c r="DI198" s="795">
        <f t="shared" si="695"/>
        <v>0</v>
      </c>
      <c r="DJ198" s="795">
        <f t="shared" si="695"/>
        <v>0</v>
      </c>
      <c r="DK198" s="795">
        <f t="shared" si="695"/>
        <v>0</v>
      </c>
      <c r="DL198" s="795">
        <f t="shared" si="695"/>
        <v>0</v>
      </c>
      <c r="DM198" s="795">
        <f t="shared" si="695"/>
        <v>0</v>
      </c>
      <c r="DN198" s="795">
        <f t="shared" si="695"/>
        <v>0</v>
      </c>
      <c r="DO198" s="795">
        <f t="shared" si="695"/>
        <v>0</v>
      </c>
      <c r="DP198" s="795">
        <f t="shared" si="695"/>
        <v>0</v>
      </c>
      <c r="DQ198" s="795">
        <f t="shared" si="695"/>
        <v>0</v>
      </c>
      <c r="DR198" s="795">
        <f t="shared" si="695"/>
        <v>0</v>
      </c>
      <c r="DS198" s="795">
        <f t="shared" si="695"/>
        <v>0</v>
      </c>
      <c r="DT198" s="795">
        <f t="shared" si="695"/>
        <v>0</v>
      </c>
      <c r="DU198" s="795">
        <f t="shared" si="695"/>
        <v>0</v>
      </c>
      <c r="DV198" s="795">
        <f t="shared" si="695"/>
        <v>0</v>
      </c>
      <c r="DW198" s="795">
        <f t="shared" si="695"/>
        <v>0</v>
      </c>
      <c r="DX198" s="795">
        <f t="shared" si="695"/>
        <v>0</v>
      </c>
      <c r="DY198" s="795">
        <f t="shared" si="695"/>
        <v>0</v>
      </c>
      <c r="DZ198" s="795">
        <f t="shared" si="695"/>
        <v>0</v>
      </c>
      <c r="EA198" s="795">
        <f t="shared" si="695"/>
        <v>0</v>
      </c>
      <c r="EB198" s="795">
        <f t="shared" si="695"/>
        <v>0</v>
      </c>
      <c r="EC198" s="795">
        <f t="shared" si="695"/>
        <v>0</v>
      </c>
      <c r="ED198" s="795">
        <f t="shared" si="695"/>
        <v>0.12345739642239284</v>
      </c>
      <c r="EE198" s="795">
        <f t="shared" si="695"/>
        <v>0.12345739642239284</v>
      </c>
      <c r="EF198" s="795">
        <f t="shared" si="695"/>
        <v>0.12345739642239284</v>
      </c>
      <c r="EG198" s="795">
        <f t="shared" si="695"/>
        <v>0.12345739642239284</v>
      </c>
      <c r="EH198" s="795">
        <f t="shared" si="695"/>
        <v>0.14041013019597237</v>
      </c>
      <c r="EI198" s="795">
        <f t="shared" ref="EI198:GT198" si="696">EI195</f>
        <v>0.17</v>
      </c>
      <c r="EJ198" s="795">
        <f t="shared" si="696"/>
        <v>0.2</v>
      </c>
      <c r="EK198" s="795">
        <f t="shared" si="696"/>
        <v>0.25</v>
      </c>
      <c r="EL198" s="795">
        <f t="shared" si="696"/>
        <v>0.3</v>
      </c>
      <c r="EM198" s="795">
        <f t="shared" si="696"/>
        <v>0.5</v>
      </c>
      <c r="EN198" s="795">
        <f t="shared" si="696"/>
        <v>0.6</v>
      </c>
      <c r="EO198" s="795">
        <f t="shared" si="696"/>
        <v>0.8</v>
      </c>
      <c r="EP198" s="795">
        <f t="shared" si="696"/>
        <v>0.2</v>
      </c>
      <c r="EQ198" s="795">
        <f t="shared" si="696"/>
        <v>0</v>
      </c>
      <c r="ER198" s="795">
        <f t="shared" si="696"/>
        <v>0</v>
      </c>
      <c r="ES198" s="795">
        <f t="shared" si="696"/>
        <v>-2.6905279403099058E-2</v>
      </c>
      <c r="ET198" s="795">
        <f t="shared" si="696"/>
        <v>-2.6905279403099058E-2</v>
      </c>
      <c r="EU198" s="795">
        <f t="shared" si="696"/>
        <v>-2.6905279403099058E-2</v>
      </c>
      <c r="EV198" s="795">
        <f t="shared" si="696"/>
        <v>-2.6905279403099058E-2</v>
      </c>
      <c r="EW198" s="795">
        <f t="shared" si="696"/>
        <v>1.4984508116260287E-2</v>
      </c>
      <c r="EX198" s="795">
        <f t="shared" si="696"/>
        <v>1.4984508116260287E-2</v>
      </c>
      <c r="EY198" s="795">
        <f t="shared" si="696"/>
        <v>1.4984508116260287E-2</v>
      </c>
      <c r="EZ198" s="795">
        <f t="shared" si="696"/>
        <v>1.4984508116260287E-2</v>
      </c>
      <c r="FA198" s="795">
        <f t="shared" si="696"/>
        <v>1.4984508116260287E-2</v>
      </c>
      <c r="FB198" s="795">
        <f t="shared" si="696"/>
        <v>-2.6160774145127519E-3</v>
      </c>
      <c r="FC198" s="795">
        <f t="shared" si="696"/>
        <v>-2.6160774145127519E-3</v>
      </c>
      <c r="FD198" s="795">
        <f t="shared" si="696"/>
        <v>-2.6160774145127519E-3</v>
      </c>
      <c r="FE198" s="795">
        <f t="shared" si="696"/>
        <v>-2.6160774145127519E-3</v>
      </c>
      <c r="FF198" s="795">
        <f t="shared" si="696"/>
        <v>0</v>
      </c>
      <c r="FG198" s="795">
        <f t="shared" si="696"/>
        <v>0</v>
      </c>
      <c r="FH198" s="795">
        <f t="shared" si="696"/>
        <v>0</v>
      </c>
      <c r="FI198" s="795">
        <f t="shared" si="696"/>
        <v>0</v>
      </c>
      <c r="FJ198" s="795">
        <f t="shared" si="696"/>
        <v>0</v>
      </c>
      <c r="FK198" s="795">
        <f t="shared" si="696"/>
        <v>0</v>
      </c>
      <c r="FL198" s="795">
        <f t="shared" si="696"/>
        <v>0</v>
      </c>
      <c r="FM198" s="795">
        <f t="shared" si="696"/>
        <v>0</v>
      </c>
      <c r="FN198" s="795">
        <f t="shared" si="696"/>
        <v>-0.12736334021008755</v>
      </c>
      <c r="FO198" s="795">
        <f t="shared" si="696"/>
        <v>-0.12736334021008755</v>
      </c>
      <c r="FP198" s="795">
        <f t="shared" si="696"/>
        <v>-0.12736334021008755</v>
      </c>
      <c r="FQ198" s="795">
        <f t="shared" si="696"/>
        <v>-0.12736334021008755</v>
      </c>
      <c r="FR198" s="795">
        <f t="shared" si="696"/>
        <v>-0.12736334021008755</v>
      </c>
      <c r="FS198" s="795">
        <f t="shared" si="696"/>
        <v>-0.12736334021008755</v>
      </c>
      <c r="FT198" s="795">
        <f t="shared" si="696"/>
        <v>-0.12736334021008755</v>
      </c>
      <c r="FU198" s="795">
        <f t="shared" si="696"/>
        <v>0</v>
      </c>
      <c r="FV198" s="795">
        <f t="shared" si="696"/>
        <v>0</v>
      </c>
      <c r="FW198" s="795">
        <f t="shared" si="696"/>
        <v>0</v>
      </c>
      <c r="FX198" s="795">
        <f t="shared" si="696"/>
        <v>0</v>
      </c>
      <c r="FY198" s="795">
        <f t="shared" si="696"/>
        <v>-1.1534196706274535E-2</v>
      </c>
      <c r="FZ198" s="795">
        <f t="shared" si="696"/>
        <v>-1.1534196706274535E-2</v>
      </c>
      <c r="GA198" s="795">
        <f t="shared" si="696"/>
        <v>0</v>
      </c>
      <c r="GB198" s="795">
        <f t="shared" si="696"/>
        <v>0</v>
      </c>
      <c r="GC198" s="795">
        <f t="shared" si="696"/>
        <v>0</v>
      </c>
      <c r="GD198" s="795">
        <f t="shared" si="696"/>
        <v>0.8114834083055209</v>
      </c>
      <c r="GE198" s="795">
        <f t="shared" si="696"/>
        <v>0.8114834083055209</v>
      </c>
      <c r="GF198" s="795">
        <f t="shared" si="696"/>
        <v>0.8114834083055209</v>
      </c>
      <c r="GG198" s="795">
        <f t="shared" si="696"/>
        <v>0.8114834083055209</v>
      </c>
      <c r="GH198" s="795">
        <f t="shared" si="696"/>
        <v>0.92375085655244327</v>
      </c>
      <c r="GI198" s="795">
        <f t="shared" si="696"/>
        <v>0.92375085655244327</v>
      </c>
      <c r="GJ198" s="795">
        <f t="shared" si="696"/>
        <v>0.92375085655244327</v>
      </c>
      <c r="GK198" s="795">
        <f t="shared" si="696"/>
        <v>0.92375085655244327</v>
      </c>
      <c r="GL198" s="795">
        <f t="shared" si="696"/>
        <v>0.92375085655244327</v>
      </c>
      <c r="GM198" s="795">
        <f t="shared" si="696"/>
        <v>0.92375085655244327</v>
      </c>
      <c r="GN198" s="795">
        <f t="shared" si="696"/>
        <v>0.92375085655244327</v>
      </c>
      <c r="GO198" s="795">
        <f t="shared" si="696"/>
        <v>0.92375085655244327</v>
      </c>
      <c r="GP198" s="795">
        <f t="shared" si="696"/>
        <v>0.11740485557715985</v>
      </c>
      <c r="GQ198" s="795">
        <f t="shared" si="696"/>
        <v>0.11740485557715985</v>
      </c>
      <c r="GR198" s="795">
        <f t="shared" si="696"/>
        <v>0.11740485557715985</v>
      </c>
      <c r="GS198" s="795">
        <f t="shared" si="696"/>
        <v>0.11740485557715985</v>
      </c>
      <c r="GT198" s="795">
        <f t="shared" si="696"/>
        <v>0.11740485557715985</v>
      </c>
      <c r="GU198" s="795">
        <f t="shared" ref="GU198:JF198" si="697">GU195</f>
        <v>0.11740485557715985</v>
      </c>
      <c r="GV198" s="795">
        <f t="shared" si="697"/>
        <v>0.11740485557715985</v>
      </c>
      <c r="GW198" s="795">
        <f t="shared" si="697"/>
        <v>0.13888701194843911</v>
      </c>
      <c r="GX198" s="795">
        <f t="shared" si="697"/>
        <v>0.13888701194843911</v>
      </c>
      <c r="GY198" s="795">
        <f t="shared" si="697"/>
        <v>0.13888701194843911</v>
      </c>
      <c r="GZ198" s="795">
        <f t="shared" si="697"/>
        <v>0.13888701194843911</v>
      </c>
      <c r="HA198" s="795">
        <f t="shared" si="697"/>
        <v>0.13888701194843911</v>
      </c>
      <c r="HB198" s="795">
        <f t="shared" si="697"/>
        <v>1.1100364508600968E-2</v>
      </c>
      <c r="HC198" s="795">
        <f t="shared" si="697"/>
        <v>1.1100364508600968E-2</v>
      </c>
      <c r="HD198" s="795">
        <f t="shared" si="697"/>
        <v>1.1100364508600968E-2</v>
      </c>
      <c r="HE198" s="795">
        <f t="shared" si="697"/>
        <v>1.1100364508600968E-2</v>
      </c>
      <c r="HF198" s="795">
        <f t="shared" si="697"/>
        <v>0</v>
      </c>
      <c r="HG198" s="795">
        <f t="shared" si="697"/>
        <v>6.6916885629861866E-3</v>
      </c>
      <c r="HH198" s="795">
        <f t="shared" si="697"/>
        <v>6.6916885629861866E-3</v>
      </c>
      <c r="HI198" s="795">
        <f t="shared" si="697"/>
        <v>6.6916885629861866E-3</v>
      </c>
      <c r="HJ198" s="795">
        <f t="shared" si="697"/>
        <v>6.6916885629861866E-3</v>
      </c>
      <c r="HK198" s="795">
        <f t="shared" si="697"/>
        <v>6.6916885629861866E-3</v>
      </c>
      <c r="HL198" s="795">
        <f t="shared" si="697"/>
        <v>6.6916885629861866E-3</v>
      </c>
      <c r="HM198" s="795">
        <f t="shared" si="697"/>
        <v>6.6916885629861866E-3</v>
      </c>
      <c r="HN198" s="795">
        <f t="shared" si="697"/>
        <v>6.7927114778714603E-2</v>
      </c>
      <c r="HO198" s="795">
        <f t="shared" si="697"/>
        <v>6.7927114778714603E-2</v>
      </c>
      <c r="HP198" s="795">
        <f t="shared" si="697"/>
        <v>6.7927114778714603E-2</v>
      </c>
      <c r="HQ198" s="795">
        <f t="shared" si="697"/>
        <v>6.7927114778714603E-2</v>
      </c>
      <c r="HR198" s="795">
        <f t="shared" si="697"/>
        <v>6.7927114778714603E-2</v>
      </c>
      <c r="HS198" s="795">
        <f t="shared" si="697"/>
        <v>6.7927114778714603E-2</v>
      </c>
      <c r="HT198" s="795">
        <f t="shared" si="697"/>
        <v>6.7927114778714603E-2</v>
      </c>
      <c r="HU198" s="795">
        <f t="shared" si="697"/>
        <v>1.9924565324432209E-2</v>
      </c>
      <c r="HV198" s="795">
        <f t="shared" si="697"/>
        <v>1.9924565324432209E-2</v>
      </c>
      <c r="HW198" s="795">
        <f t="shared" si="697"/>
        <v>1.9924565324432209E-2</v>
      </c>
      <c r="HX198" s="795">
        <f t="shared" si="697"/>
        <v>1.9924565324432209E-2</v>
      </c>
      <c r="HY198" s="795">
        <f t="shared" si="697"/>
        <v>2.3068393412553512E-2</v>
      </c>
      <c r="HZ198" s="795">
        <f t="shared" si="697"/>
        <v>2.3068393412553512E-2</v>
      </c>
      <c r="IA198" s="795">
        <f t="shared" si="697"/>
        <v>1.9695238862154518E-2</v>
      </c>
      <c r="IB198" s="795">
        <f t="shared" si="697"/>
        <v>1.9695238862154518E-2</v>
      </c>
      <c r="IC198" s="795">
        <f t="shared" si="697"/>
        <v>1.9695238862154518E-2</v>
      </c>
      <c r="ID198" s="795">
        <f t="shared" si="697"/>
        <v>0.93062149309685527</v>
      </c>
      <c r="IE198" s="795">
        <f t="shared" si="697"/>
        <v>0.93062149309685527</v>
      </c>
      <c r="IF198" s="795">
        <f t="shared" si="697"/>
        <v>0.93062149309685527</v>
      </c>
      <c r="IG198" s="795">
        <f t="shared" si="697"/>
        <v>0.93062149309685527</v>
      </c>
      <c r="IH198" s="795">
        <f t="shared" si="697"/>
        <v>0.98287091137179949</v>
      </c>
      <c r="II198" s="795">
        <f t="shared" si="697"/>
        <v>0.98656591479800859</v>
      </c>
      <c r="IJ198" s="795">
        <f t="shared" si="697"/>
        <v>0.98656591479800859</v>
      </c>
      <c r="IK198" s="795">
        <f t="shared" si="697"/>
        <v>0.98656591479800859</v>
      </c>
      <c r="IL198" s="795">
        <f t="shared" si="697"/>
        <v>0.98656591479800859</v>
      </c>
      <c r="IM198" s="795">
        <f t="shared" si="697"/>
        <v>0.98656591479800859</v>
      </c>
      <c r="IN198" s="795">
        <f t="shared" si="697"/>
        <v>0.98656591479800859</v>
      </c>
      <c r="IO198" s="795">
        <f t="shared" si="697"/>
        <v>0.98656591479800859</v>
      </c>
      <c r="IP198" s="795">
        <f t="shared" si="697"/>
        <v>2.2013410420710144E-2</v>
      </c>
      <c r="IQ198" s="795">
        <f t="shared" si="697"/>
        <v>2.2013410420710144E-2</v>
      </c>
      <c r="IR198" s="795">
        <f t="shared" si="697"/>
        <v>2.2013410420710144E-2</v>
      </c>
      <c r="IS198" s="795">
        <f t="shared" si="697"/>
        <v>2.2013410420710144E-2</v>
      </c>
      <c r="IT198" s="795">
        <f t="shared" si="697"/>
        <v>2.2013410420710144E-2</v>
      </c>
      <c r="IU198" s="795">
        <f t="shared" si="697"/>
        <v>2.2013410420710144E-2</v>
      </c>
      <c r="IV198" s="795">
        <f t="shared" si="697"/>
        <v>2.2013410420710144E-2</v>
      </c>
      <c r="IW198" s="795">
        <f t="shared" si="697"/>
        <v>-1.3889487335099204E-3</v>
      </c>
      <c r="IX198" s="795">
        <f t="shared" si="697"/>
        <v>-1.3889487335099204E-3</v>
      </c>
      <c r="IY198" s="795">
        <f t="shared" si="697"/>
        <v>-1.3889487335099204E-3</v>
      </c>
      <c r="IZ198" s="795">
        <f t="shared" si="697"/>
        <v>-1.3889487335099204E-3</v>
      </c>
      <c r="JA198" s="795">
        <f t="shared" si="697"/>
        <v>-1.3889487335099204E-3</v>
      </c>
      <c r="JB198" s="795">
        <f t="shared" si="697"/>
        <v>2.8753433272902029E-2</v>
      </c>
      <c r="JC198" s="795">
        <f t="shared" si="697"/>
        <v>2.8753433272902029E-2</v>
      </c>
      <c r="JD198" s="795">
        <f t="shared" si="697"/>
        <v>2.8753433272902029E-2</v>
      </c>
      <c r="JE198" s="795">
        <f t="shared" si="697"/>
        <v>2.8753433272902029E-2</v>
      </c>
      <c r="JF198" s="795">
        <f t="shared" si="697"/>
        <v>-7.3183904137898104E-2</v>
      </c>
      <c r="JG198" s="795">
        <f t="shared" ref="JG198:LR198" si="698">JG195</f>
        <v>-7.3183904137898104E-2</v>
      </c>
      <c r="JH198" s="795">
        <f t="shared" si="698"/>
        <v>-7.3183904137898104E-2</v>
      </c>
      <c r="JI198" s="795">
        <f t="shared" si="698"/>
        <v>-7.3183904137898104E-2</v>
      </c>
      <c r="JJ198" s="795">
        <f t="shared" si="698"/>
        <v>-7.3183904137898104E-2</v>
      </c>
      <c r="JK198" s="795">
        <f t="shared" si="698"/>
        <v>-7.3183904137898104E-2</v>
      </c>
      <c r="JL198" s="795">
        <f t="shared" si="698"/>
        <v>-7.3183904137898104E-2</v>
      </c>
      <c r="JM198" s="795">
        <f t="shared" si="698"/>
        <v>-7.3183904137898104E-2</v>
      </c>
      <c r="JN198" s="795">
        <f t="shared" si="698"/>
        <v>5.9436225431375611E-2</v>
      </c>
      <c r="JO198" s="795">
        <f t="shared" si="698"/>
        <v>5.9436225431375611E-2</v>
      </c>
      <c r="JP198" s="795">
        <f t="shared" si="698"/>
        <v>5.9436225431375611E-2</v>
      </c>
      <c r="JQ198" s="795">
        <f t="shared" si="698"/>
        <v>5.9436225431375611E-2</v>
      </c>
      <c r="JR198" s="795">
        <f t="shared" si="698"/>
        <v>5.9436225431375611E-2</v>
      </c>
      <c r="JS198" s="795">
        <f t="shared" si="698"/>
        <v>5.9436225431375611E-2</v>
      </c>
      <c r="JT198" s="795">
        <f t="shared" si="698"/>
        <v>5.9436225431375611E-2</v>
      </c>
      <c r="JU198" s="795">
        <f t="shared" si="698"/>
        <v>0.10958510928435228</v>
      </c>
      <c r="JV198" s="795">
        <f t="shared" si="698"/>
        <v>0.10958510928435228</v>
      </c>
      <c r="JW198" s="795">
        <f t="shared" si="698"/>
        <v>0.10958510928435228</v>
      </c>
      <c r="JX198" s="795">
        <f t="shared" si="698"/>
        <v>0.10958510928435228</v>
      </c>
      <c r="JY198" s="795">
        <f t="shared" si="698"/>
        <v>0.10380777035648325</v>
      </c>
      <c r="JZ198" s="795">
        <f t="shared" si="698"/>
        <v>0.10380777035648325</v>
      </c>
      <c r="KA198" s="795">
        <f t="shared" si="698"/>
        <v>0.11817143317290402</v>
      </c>
      <c r="KB198" s="795">
        <f t="shared" si="698"/>
        <v>0.11817143317290402</v>
      </c>
      <c r="KC198" s="795">
        <f t="shared" si="698"/>
        <v>0.11817143317290402</v>
      </c>
      <c r="KD198" s="795">
        <f t="shared" si="698"/>
        <v>1.0758501247009677</v>
      </c>
      <c r="KE198" s="795">
        <f t="shared" si="698"/>
        <v>1.0758501247009677</v>
      </c>
      <c r="KF198" s="795">
        <f t="shared" si="698"/>
        <v>1.0758501247009677</v>
      </c>
      <c r="KG198" s="795">
        <f t="shared" si="698"/>
        <v>1.0758501247009677</v>
      </c>
      <c r="KH198" s="795">
        <f t="shared" si="698"/>
        <v>0.39167036317823722</v>
      </c>
      <c r="KI198" s="795">
        <f t="shared" si="698"/>
        <v>0.39167036317823722</v>
      </c>
      <c r="KJ198" s="795">
        <f t="shared" si="698"/>
        <v>0.39167036317823722</v>
      </c>
      <c r="KK198" s="795">
        <f t="shared" si="698"/>
        <v>0.39167036317823722</v>
      </c>
      <c r="KL198" s="795">
        <f t="shared" si="698"/>
        <v>0.39167036317823722</v>
      </c>
      <c r="KM198" s="795">
        <f t="shared" si="698"/>
        <v>0.39167036317823722</v>
      </c>
      <c r="KN198" s="795">
        <f t="shared" si="698"/>
        <v>0.39167036317823722</v>
      </c>
      <c r="KO198" s="795">
        <f t="shared" si="698"/>
        <v>0.39167036317823722</v>
      </c>
      <c r="KP198" s="795">
        <f t="shared" si="698"/>
        <v>-7.8269903718108935E-2</v>
      </c>
      <c r="KQ198" s="795">
        <f t="shared" si="698"/>
        <v>-7.8269903718108935E-2</v>
      </c>
      <c r="KR198" s="795">
        <f t="shared" si="698"/>
        <v>-7.8269903718108935E-2</v>
      </c>
      <c r="KS198" s="795">
        <f t="shared" si="698"/>
        <v>-7.8269903718108935E-2</v>
      </c>
      <c r="KT198" s="795">
        <f t="shared" si="698"/>
        <v>-7.8269903718108935E-2</v>
      </c>
      <c r="KU198" s="795">
        <f t="shared" si="698"/>
        <v>-7.8269903718108935E-2</v>
      </c>
      <c r="KV198" s="795">
        <f t="shared" si="698"/>
        <v>-7.8269903718108935E-2</v>
      </c>
      <c r="KW198" s="795">
        <f t="shared" si="698"/>
        <v>-2.8758188676089702E-2</v>
      </c>
      <c r="KX198" s="795">
        <f t="shared" si="698"/>
        <v>-2.8758188676089702E-2</v>
      </c>
      <c r="KY198" s="795">
        <f t="shared" si="698"/>
        <v>-2.8758188676089702E-2</v>
      </c>
      <c r="KZ198" s="795">
        <f t="shared" si="698"/>
        <v>-2.8758188676089702E-2</v>
      </c>
      <c r="LA198" s="795">
        <f t="shared" si="698"/>
        <v>-2.8758188676089702E-2</v>
      </c>
      <c r="LB198" s="795">
        <f t="shared" si="698"/>
        <v>-1.1100364508602745E-2</v>
      </c>
      <c r="LC198" s="795">
        <f t="shared" si="698"/>
        <v>-1.1100364508602745E-2</v>
      </c>
      <c r="LD198" s="795">
        <f t="shared" si="698"/>
        <v>-1.1100364508602745E-2</v>
      </c>
      <c r="LE198" s="795">
        <f t="shared" si="698"/>
        <v>-1.1100364508602745E-2</v>
      </c>
      <c r="LF198" s="795">
        <f t="shared" si="698"/>
        <v>-1.3383377125969709E-2</v>
      </c>
      <c r="LG198" s="795">
        <f t="shared" si="698"/>
        <v>-1.3383377125969709E-2</v>
      </c>
      <c r="LH198" s="795">
        <f t="shared" si="698"/>
        <v>-1.3383377125969709E-2</v>
      </c>
      <c r="LI198" s="795">
        <f t="shared" si="698"/>
        <v>-1.3383377125969709E-2</v>
      </c>
      <c r="LJ198" s="795">
        <f t="shared" si="698"/>
        <v>-1.3383377125969709E-2</v>
      </c>
      <c r="LK198" s="795">
        <f t="shared" si="698"/>
        <v>-1.3383377125969709E-2</v>
      </c>
      <c r="LL198" s="795">
        <f t="shared" si="698"/>
        <v>-1.3383377125969709E-2</v>
      </c>
      <c r="LM198" s="795">
        <f t="shared" si="698"/>
        <v>-1.3383377125969709E-2</v>
      </c>
      <c r="LN198" s="795">
        <f t="shared" si="698"/>
        <v>1.6981778694678873E-2</v>
      </c>
      <c r="LO198" s="795">
        <f t="shared" si="698"/>
        <v>1.6981778694678873E-2</v>
      </c>
      <c r="LP198" s="795">
        <f t="shared" si="698"/>
        <v>1.6981778694678873E-2</v>
      </c>
      <c r="LQ198" s="795">
        <f t="shared" si="698"/>
        <v>1.6981778694678873E-2</v>
      </c>
      <c r="LR198" s="795">
        <f t="shared" si="698"/>
        <v>1.6981778694678873E-2</v>
      </c>
      <c r="LS198" s="795">
        <f t="shared" ref="LS198:OD198" si="699">LS195</f>
        <v>1.6981778694678873E-2</v>
      </c>
      <c r="LT198" s="795">
        <f t="shared" si="699"/>
        <v>1.6981778694678873E-2</v>
      </c>
      <c r="LU198" s="795">
        <f t="shared" si="699"/>
        <v>0</v>
      </c>
      <c r="LV198" s="795">
        <f t="shared" si="699"/>
        <v>0</v>
      </c>
      <c r="LW198" s="795">
        <f t="shared" si="699"/>
        <v>0</v>
      </c>
      <c r="LX198" s="795">
        <f t="shared" si="699"/>
        <v>0</v>
      </c>
      <c r="LY198" s="795">
        <f t="shared" si="699"/>
        <v>-1.1534196706274535E-2</v>
      </c>
      <c r="LZ198" s="795">
        <f t="shared" si="699"/>
        <v>-1.1534196706274535E-2</v>
      </c>
      <c r="MA198" s="795">
        <f t="shared" si="699"/>
        <v>-9.8476194310741505E-3</v>
      </c>
      <c r="MB198" s="795">
        <f t="shared" si="699"/>
        <v>-9.8476194310741505E-3</v>
      </c>
      <c r="MC198" s="795">
        <f t="shared" si="699"/>
        <v>-9.8476194310741505E-3</v>
      </c>
      <c r="MD198" s="795">
        <f t="shared" si="699"/>
        <v>1.3600036486334934</v>
      </c>
      <c r="ME198" s="795">
        <f t="shared" si="699"/>
        <v>1.3600036486334934</v>
      </c>
      <c r="MF198" s="795">
        <f t="shared" si="699"/>
        <v>1.3600036486334934</v>
      </c>
      <c r="MG198" s="795">
        <f t="shared" si="699"/>
        <v>1.3600036486334934</v>
      </c>
      <c r="MH198" s="795">
        <f t="shared" si="699"/>
        <v>0.84985078802824887</v>
      </c>
      <c r="MI198" s="795">
        <f t="shared" si="699"/>
        <v>0.84985078802824887</v>
      </c>
      <c r="MJ198" s="795">
        <f t="shared" si="699"/>
        <v>0.84985078802824887</v>
      </c>
      <c r="MK198" s="795">
        <f t="shared" si="699"/>
        <v>0.84985078802824887</v>
      </c>
      <c r="ML198" s="795">
        <f t="shared" si="699"/>
        <v>0.84985078802824887</v>
      </c>
      <c r="MM198" s="795">
        <f t="shared" si="699"/>
        <v>0.84985078802824887</v>
      </c>
      <c r="MN198" s="795">
        <f t="shared" si="699"/>
        <v>0.84985078802824887</v>
      </c>
      <c r="MO198" s="795">
        <f t="shared" si="699"/>
        <v>0.84985078802824887</v>
      </c>
      <c r="MP198" s="795">
        <f t="shared" si="699"/>
        <v>0.12718859354191991</v>
      </c>
      <c r="MQ198" s="795">
        <f t="shared" si="699"/>
        <v>0.12718859354191991</v>
      </c>
      <c r="MR198" s="795">
        <f t="shared" si="699"/>
        <v>0.12718859354191991</v>
      </c>
      <c r="MS198" s="795">
        <f t="shared" si="699"/>
        <v>0.12718859354191991</v>
      </c>
      <c r="MT198" s="795">
        <f t="shared" si="699"/>
        <v>0.12718859354191991</v>
      </c>
      <c r="MU198" s="795">
        <f t="shared" si="699"/>
        <v>0.12718859354191991</v>
      </c>
      <c r="MV198" s="795">
        <f t="shared" si="699"/>
        <v>0.12718859354191991</v>
      </c>
      <c r="MW198" s="795">
        <f t="shared" si="699"/>
        <v>9.5972294254398349E-3</v>
      </c>
      <c r="MX198" s="795">
        <f t="shared" si="699"/>
        <v>9.5972294254398349E-3</v>
      </c>
      <c r="MY198" s="795">
        <f t="shared" si="699"/>
        <v>9.5972294254398349E-3</v>
      </c>
      <c r="MZ198" s="795">
        <f t="shared" si="699"/>
        <v>9.5972294254398349E-3</v>
      </c>
      <c r="NA198" s="795">
        <f t="shared" si="699"/>
        <v>9.5972294254398349E-3</v>
      </c>
      <c r="NB198" s="795">
        <f t="shared" si="699"/>
        <v>5.5501822543012835E-2</v>
      </c>
      <c r="NC198" s="795">
        <f t="shared" si="699"/>
        <v>5.5501822543012835E-2</v>
      </c>
      <c r="ND198" s="795">
        <f t="shared" si="699"/>
        <v>5.5501822543012835E-2</v>
      </c>
      <c r="NE198" s="795">
        <f t="shared" si="699"/>
        <v>5.5501822543012835E-2</v>
      </c>
      <c r="NF198" s="795">
        <f t="shared" si="699"/>
        <v>0</v>
      </c>
      <c r="NG198" s="795">
        <f t="shared" si="699"/>
        <v>0</v>
      </c>
      <c r="NH198" s="795">
        <f t="shared" si="699"/>
        <v>0</v>
      </c>
      <c r="NI198" s="795">
        <f t="shared" si="699"/>
        <v>0</v>
      </c>
      <c r="NJ198" s="795">
        <f t="shared" si="699"/>
        <v>0</v>
      </c>
      <c r="NK198" s="795">
        <f t="shared" si="699"/>
        <v>0</v>
      </c>
      <c r="NL198" s="795">
        <f t="shared" si="699"/>
        <v>0</v>
      </c>
      <c r="NM198" s="795">
        <f t="shared" si="699"/>
        <v>0</v>
      </c>
      <c r="NN198" s="795">
        <f t="shared" si="699"/>
        <v>1.6981778694678873E-2</v>
      </c>
      <c r="NO198" s="795">
        <f t="shared" si="699"/>
        <v>1.6981778694678873E-2</v>
      </c>
      <c r="NP198" s="795">
        <f t="shared" si="699"/>
        <v>1.6981778694678873E-2</v>
      </c>
      <c r="NQ198" s="795">
        <f t="shared" si="699"/>
        <v>1.6981778694678873E-2</v>
      </c>
      <c r="NR198" s="795">
        <f t="shared" si="699"/>
        <v>1.6981778694678873E-2</v>
      </c>
      <c r="NS198" s="795">
        <f t="shared" si="699"/>
        <v>1.6981778694678873E-2</v>
      </c>
      <c r="NT198" s="795">
        <f t="shared" si="699"/>
        <v>1.6981778694678873E-2</v>
      </c>
      <c r="NU198" s="795">
        <f t="shared" si="699"/>
        <v>0</v>
      </c>
      <c r="NV198" s="795">
        <f t="shared" si="699"/>
        <v>0</v>
      </c>
      <c r="NW198" s="795">
        <f t="shared" si="699"/>
        <v>0</v>
      </c>
      <c r="NX198" s="795">
        <f t="shared" si="699"/>
        <v>0</v>
      </c>
      <c r="NY198" s="795">
        <f t="shared" si="699"/>
        <v>-1.1534196706274535E-2</v>
      </c>
      <c r="NZ198" s="795">
        <f t="shared" si="699"/>
        <v>-1.1534196706274535E-2</v>
      </c>
      <c r="OA198" s="795">
        <f t="shared" si="699"/>
        <v>-9.8476194310741505E-3</v>
      </c>
      <c r="OB198" s="795">
        <f t="shared" si="699"/>
        <v>-9.8476194310741505E-3</v>
      </c>
      <c r="OC198" s="795">
        <f t="shared" si="699"/>
        <v>-9.8476194310741505E-3</v>
      </c>
      <c r="OD198" s="795">
        <f t="shared" si="699"/>
        <v>1.3600036486334934</v>
      </c>
      <c r="OE198" s="795">
        <f t="shared" ref="OE198:QP198" si="700">OE195</f>
        <v>1.3600036486334934</v>
      </c>
      <c r="OF198" s="795">
        <f t="shared" si="700"/>
        <v>1.3600036486334934</v>
      </c>
      <c r="OG198" s="795">
        <f t="shared" si="700"/>
        <v>1.3600036486334934</v>
      </c>
      <c r="OH198" s="795">
        <f t="shared" si="700"/>
        <v>0.84985078802824887</v>
      </c>
      <c r="OI198" s="795">
        <f t="shared" si="700"/>
        <v>0.84985078802824887</v>
      </c>
      <c r="OJ198" s="795">
        <f t="shared" si="700"/>
        <v>0.84985078802824887</v>
      </c>
      <c r="OK198" s="795">
        <f t="shared" si="700"/>
        <v>0.84985078802824887</v>
      </c>
      <c r="OL198" s="795">
        <f t="shared" si="700"/>
        <v>0.84985078802824887</v>
      </c>
      <c r="OM198" s="795">
        <f t="shared" si="700"/>
        <v>0.84985078802824887</v>
      </c>
      <c r="ON198" s="795">
        <f t="shared" si="700"/>
        <v>0.84985078802824887</v>
      </c>
      <c r="OO198" s="795">
        <f t="shared" si="700"/>
        <v>0.84985078802824887</v>
      </c>
      <c r="OP198" s="795">
        <f t="shared" si="700"/>
        <v>0.12718859354191991</v>
      </c>
      <c r="OQ198" s="795">
        <f t="shared" si="700"/>
        <v>0.12718859354191991</v>
      </c>
      <c r="OR198" s="795">
        <f t="shared" si="700"/>
        <v>0.12718859354191991</v>
      </c>
      <c r="OS198" s="795">
        <f t="shared" si="700"/>
        <v>0.12718859354191991</v>
      </c>
      <c r="OT198" s="795">
        <f t="shared" si="700"/>
        <v>0.12718859354191991</v>
      </c>
      <c r="OU198" s="795">
        <f t="shared" si="700"/>
        <v>0.12718859354191991</v>
      </c>
      <c r="OV198" s="795">
        <f t="shared" si="700"/>
        <v>0.12718859354191991</v>
      </c>
      <c r="OW198" s="795">
        <f t="shared" si="700"/>
        <v>9.5972294254398349E-3</v>
      </c>
      <c r="OX198" s="795">
        <f t="shared" si="700"/>
        <v>9.5972294254398349E-3</v>
      </c>
      <c r="OY198" s="795">
        <f t="shared" si="700"/>
        <v>9.5972294254398349E-3</v>
      </c>
      <c r="OZ198" s="795">
        <f t="shared" si="700"/>
        <v>9.5972294254398349E-3</v>
      </c>
      <c r="PA198" s="795">
        <f t="shared" si="700"/>
        <v>9.5972294254398349E-3</v>
      </c>
      <c r="PB198" s="795">
        <f t="shared" si="700"/>
        <v>5.5501822543012835E-2</v>
      </c>
      <c r="PC198" s="795">
        <f t="shared" si="700"/>
        <v>5.5501822543012835E-2</v>
      </c>
      <c r="PD198" s="795">
        <f t="shared" si="700"/>
        <v>5.5501822543012835E-2</v>
      </c>
      <c r="PE198" s="795">
        <f t="shared" si="700"/>
        <v>5.5501822543012835E-2</v>
      </c>
      <c r="PF198" s="795">
        <f t="shared" si="700"/>
        <v>0</v>
      </c>
      <c r="PG198" s="795">
        <f t="shared" si="700"/>
        <v>0</v>
      </c>
      <c r="PH198" s="795">
        <f t="shared" si="700"/>
        <v>0</v>
      </c>
      <c r="PI198" s="795">
        <f t="shared" si="700"/>
        <v>0</v>
      </c>
      <c r="PJ198" s="795">
        <f t="shared" si="700"/>
        <v>0</v>
      </c>
      <c r="PK198" s="795">
        <f t="shared" si="700"/>
        <v>0</v>
      </c>
      <c r="PL198" s="795">
        <f t="shared" si="700"/>
        <v>0</v>
      </c>
      <c r="PM198" s="795">
        <f t="shared" si="700"/>
        <v>0</v>
      </c>
      <c r="PN198" s="795">
        <f t="shared" si="700"/>
        <v>1.6981778694678873E-2</v>
      </c>
      <c r="PO198" s="795">
        <f t="shared" si="700"/>
        <v>1.6981778694678873E-2</v>
      </c>
      <c r="PP198" s="795">
        <f t="shared" si="700"/>
        <v>1.6981778694678873E-2</v>
      </c>
      <c r="PQ198" s="795">
        <f t="shared" si="700"/>
        <v>1.6981778694678873E-2</v>
      </c>
      <c r="PR198" s="795">
        <f t="shared" si="700"/>
        <v>1.6981778694678873E-2</v>
      </c>
      <c r="PS198" s="795">
        <f t="shared" si="700"/>
        <v>1.6981778694678873E-2</v>
      </c>
      <c r="PT198" s="795">
        <f t="shared" si="700"/>
        <v>1.6981778694678873E-2</v>
      </c>
      <c r="PU198" s="795">
        <f t="shared" si="700"/>
        <v>0</v>
      </c>
      <c r="PV198" s="795">
        <f t="shared" si="700"/>
        <v>0</v>
      </c>
      <c r="PW198" s="795">
        <f t="shared" si="700"/>
        <v>0</v>
      </c>
      <c r="PX198" s="795">
        <f t="shared" si="700"/>
        <v>0</v>
      </c>
      <c r="PY198" s="795">
        <f t="shared" si="700"/>
        <v>-1.1534196706274535E-2</v>
      </c>
      <c r="PZ198" s="795">
        <f t="shared" si="700"/>
        <v>-1.1534196706274535E-2</v>
      </c>
      <c r="QA198" s="795">
        <f t="shared" si="700"/>
        <v>-9.8476194310741505E-3</v>
      </c>
      <c r="QB198" s="795">
        <f t="shared" si="700"/>
        <v>-9.8476194310741505E-3</v>
      </c>
      <c r="QC198" s="795">
        <f t="shared" si="700"/>
        <v>-9.8476194310741505E-3</v>
      </c>
      <c r="QD198" s="795">
        <f t="shared" si="700"/>
        <v>1.3600036486334934</v>
      </c>
      <c r="QE198" s="795">
        <f t="shared" si="700"/>
        <v>1.3600036486334934</v>
      </c>
      <c r="QF198" s="795">
        <f t="shared" si="700"/>
        <v>1.3600036486334934</v>
      </c>
      <c r="QG198" s="795">
        <f t="shared" si="700"/>
        <v>1.3600036486334934</v>
      </c>
      <c r="QH198" s="795">
        <f t="shared" si="700"/>
        <v>0.84985078802824887</v>
      </c>
      <c r="QI198" s="795">
        <f t="shared" si="700"/>
        <v>0.84985078802824887</v>
      </c>
      <c r="QJ198" s="795">
        <f t="shared" si="700"/>
        <v>0.84985078802824887</v>
      </c>
      <c r="QK198" s="795">
        <f t="shared" si="700"/>
        <v>0.84985078802824887</v>
      </c>
      <c r="QL198" s="795">
        <f t="shared" si="700"/>
        <v>0.84985078802824887</v>
      </c>
      <c r="QM198" s="795">
        <f t="shared" si="700"/>
        <v>0.84985078802824887</v>
      </c>
      <c r="QN198" s="795">
        <f t="shared" si="700"/>
        <v>0.84985078802824887</v>
      </c>
      <c r="QO198" s="795">
        <f t="shared" si="700"/>
        <v>0.84985078802824887</v>
      </c>
      <c r="QP198" s="795">
        <f t="shared" si="700"/>
        <v>0.12718859354191991</v>
      </c>
      <c r="QQ198" s="795">
        <f t="shared" ref="QQ198:SI198" si="701">QQ195</f>
        <v>0.12718859354191991</v>
      </c>
      <c r="QR198" s="795">
        <f t="shared" si="701"/>
        <v>0.12718859354191991</v>
      </c>
      <c r="QS198" s="795">
        <f t="shared" si="701"/>
        <v>0.12718859354191991</v>
      </c>
      <c r="QT198" s="795">
        <f t="shared" si="701"/>
        <v>0.12718859354191991</v>
      </c>
      <c r="QU198" s="795">
        <f t="shared" si="701"/>
        <v>0.12718859354191991</v>
      </c>
      <c r="QV198" s="795">
        <f t="shared" si="701"/>
        <v>0.12718859354191991</v>
      </c>
      <c r="QW198" s="795">
        <f t="shared" si="701"/>
        <v>9.5972294254398349E-3</v>
      </c>
      <c r="QX198" s="795">
        <f t="shared" si="701"/>
        <v>9.5972294254398349E-3</v>
      </c>
      <c r="QY198" s="795">
        <f t="shared" si="701"/>
        <v>9.5972294254398349E-3</v>
      </c>
      <c r="QZ198" s="795">
        <f t="shared" si="701"/>
        <v>9.5972294254398349E-3</v>
      </c>
      <c r="RA198" s="795">
        <f t="shared" si="701"/>
        <v>9.5972294254398349E-3</v>
      </c>
      <c r="RB198" s="795">
        <f t="shared" si="701"/>
        <v>5.5501822543012835E-2</v>
      </c>
      <c r="RC198" s="795">
        <f t="shared" si="701"/>
        <v>5.5501822543012835E-2</v>
      </c>
      <c r="RD198" s="795">
        <f t="shared" si="701"/>
        <v>5.5501822543012835E-2</v>
      </c>
      <c r="RE198" s="795">
        <f t="shared" si="701"/>
        <v>5.5501822543012835E-2</v>
      </c>
      <c r="RF198" s="795">
        <f t="shared" si="701"/>
        <v>0</v>
      </c>
      <c r="RG198" s="795">
        <f t="shared" si="701"/>
        <v>0</v>
      </c>
      <c r="RH198" s="795">
        <f t="shared" si="701"/>
        <v>0</v>
      </c>
      <c r="RI198" s="795">
        <f t="shared" si="701"/>
        <v>0</v>
      </c>
      <c r="RJ198" s="795">
        <f t="shared" si="701"/>
        <v>0</v>
      </c>
      <c r="RK198" s="795">
        <f t="shared" si="701"/>
        <v>0</v>
      </c>
      <c r="RL198" s="795">
        <f t="shared" si="701"/>
        <v>0</v>
      </c>
      <c r="RM198" s="795">
        <f t="shared" si="701"/>
        <v>0</v>
      </c>
      <c r="RN198" s="795">
        <f t="shared" si="701"/>
        <v>1.6981778694678873E-2</v>
      </c>
      <c r="RO198" s="795">
        <f t="shared" si="701"/>
        <v>1.6981778694678873E-2</v>
      </c>
      <c r="RP198" s="795">
        <f t="shared" si="701"/>
        <v>1.6981778694678873E-2</v>
      </c>
      <c r="RQ198" s="795">
        <f t="shared" si="701"/>
        <v>1.6981778694678873E-2</v>
      </c>
      <c r="RR198" s="795">
        <f t="shared" si="701"/>
        <v>1.6981778694678873E-2</v>
      </c>
      <c r="RS198" s="795">
        <f t="shared" si="701"/>
        <v>1.6981778694678873E-2</v>
      </c>
      <c r="RT198" s="795">
        <f t="shared" si="701"/>
        <v>1.6981778694678873E-2</v>
      </c>
      <c r="RU198" s="795">
        <f t="shared" si="701"/>
        <v>0</v>
      </c>
      <c r="RV198" s="795">
        <f t="shared" si="701"/>
        <v>0</v>
      </c>
      <c r="RW198" s="795">
        <f t="shared" si="701"/>
        <v>0</v>
      </c>
      <c r="RX198" s="795">
        <f t="shared" si="701"/>
        <v>0</v>
      </c>
      <c r="RY198" s="795">
        <f t="shared" si="701"/>
        <v>-1.1534196706274535E-2</v>
      </c>
      <c r="RZ198" s="795">
        <f t="shared" si="701"/>
        <v>-1.1534196706274535E-2</v>
      </c>
      <c r="SA198" s="795">
        <f t="shared" si="701"/>
        <v>-9.8476194310741505E-3</v>
      </c>
      <c r="SB198" s="795">
        <f t="shared" si="701"/>
        <v>-9.8476194310741505E-3</v>
      </c>
      <c r="SC198" s="795">
        <f t="shared" si="701"/>
        <v>-9.8476194310741505E-3</v>
      </c>
      <c r="SD198" s="795">
        <f t="shared" si="701"/>
        <v>1.3600036486334934</v>
      </c>
      <c r="SE198" s="795">
        <f t="shared" si="701"/>
        <v>1.3600036486334934</v>
      </c>
      <c r="SF198" s="795">
        <f t="shared" si="701"/>
        <v>1.3600036486334934</v>
      </c>
      <c r="SG198" s="795">
        <f t="shared" si="701"/>
        <v>1.3600036486334934</v>
      </c>
      <c r="SH198" s="795">
        <f t="shared" si="701"/>
        <v>0.84985078802824887</v>
      </c>
      <c r="SI198" s="795">
        <f t="shared" si="701"/>
        <v>0.84985078802824887</v>
      </c>
      <c r="SJ198" s="275">
        <f t="shared" si="151"/>
        <v>0.84985078802824887</v>
      </c>
      <c r="SK198" s="262"/>
      <c r="SL198" s="250"/>
      <c r="SM198" s="250"/>
      <c r="SN198" s="250"/>
    </row>
    <row r="199" spans="1:508" outlineLevel="3" x14ac:dyDescent="0.25">
      <c r="A199" s="250"/>
      <c r="B199" s="259"/>
      <c r="C199" s="444">
        <f>INT($C$29)+3</f>
        <v>4</v>
      </c>
      <c r="D199" s="275"/>
      <c r="E199" s="324">
        <f t="shared" si="152"/>
        <v>58</v>
      </c>
      <c r="F199" s="330"/>
      <c r="G199" s="275"/>
      <c r="H199" s="536"/>
      <c r="I199" s="548" t="s">
        <v>877</v>
      </c>
      <c r="J199" s="537"/>
      <c r="K199" s="796">
        <f>K198</f>
        <v>0</v>
      </c>
      <c r="L199" s="796">
        <f t="shared" ref="L199" si="702">L198</f>
        <v>0</v>
      </c>
      <c r="M199" s="796">
        <f t="shared" ref="M199" si="703">M198</f>
        <v>0</v>
      </c>
      <c r="N199" s="796">
        <f t="shared" ref="N199" si="704">N198</f>
        <v>0</v>
      </c>
      <c r="O199" s="796">
        <f t="shared" ref="O199" si="705">O198</f>
        <v>0</v>
      </c>
      <c r="P199" s="796">
        <f t="shared" ref="P199" si="706">P198</f>
        <v>0</v>
      </c>
      <c r="Q199" s="796">
        <f t="shared" ref="Q199" si="707">Q198</f>
        <v>0</v>
      </c>
      <c r="R199" s="796">
        <f t="shared" ref="R199" si="708">R198</f>
        <v>0</v>
      </c>
      <c r="S199" s="796">
        <f t="shared" ref="S199" si="709">S198</f>
        <v>0</v>
      </c>
      <c r="T199" s="796">
        <f t="shared" ref="T199" si="710">T198</f>
        <v>0</v>
      </c>
      <c r="U199" s="796">
        <f t="shared" ref="U199" si="711">U198</f>
        <v>0</v>
      </c>
      <c r="V199" s="796">
        <f t="shared" ref="V199" si="712">V198</f>
        <v>0</v>
      </c>
      <c r="W199" s="796">
        <f t="shared" ref="W199" si="713">W198</f>
        <v>0</v>
      </c>
      <c r="X199" s="796">
        <f t="shared" ref="X199" si="714">X198</f>
        <v>0</v>
      </c>
      <c r="Y199" s="796">
        <f t="shared" ref="Y199" si="715">Y198</f>
        <v>0</v>
      </c>
      <c r="Z199" s="796">
        <f t="shared" ref="Z199" si="716">Z198</f>
        <v>0</v>
      </c>
      <c r="AA199" s="796">
        <f t="shared" ref="AA199" si="717">AA198</f>
        <v>0</v>
      </c>
      <c r="AB199" s="796">
        <f t="shared" ref="AB199" si="718">AB198</f>
        <v>0</v>
      </c>
      <c r="AC199" s="796">
        <f t="shared" ref="AC199" si="719">AC198</f>
        <v>0</v>
      </c>
      <c r="AD199" s="796">
        <f t="shared" ref="AD199" si="720">AD198</f>
        <v>0</v>
      </c>
      <c r="AE199" s="796">
        <f t="shared" ref="AE199" si="721">AE198</f>
        <v>0</v>
      </c>
      <c r="AF199" s="796">
        <f t="shared" ref="AF199" si="722">AF198</f>
        <v>0</v>
      </c>
      <c r="AG199" s="796">
        <f t="shared" ref="AG199" si="723">AG198</f>
        <v>0</v>
      </c>
      <c r="AH199" s="796">
        <f t="shared" ref="AH199" si="724">AH198</f>
        <v>0</v>
      </c>
      <c r="AI199" s="796">
        <f t="shared" ref="AI199" si="725">AI198</f>
        <v>0</v>
      </c>
      <c r="AJ199" s="796">
        <f t="shared" ref="AJ199" si="726">AJ198</f>
        <v>0</v>
      </c>
      <c r="AK199" s="796">
        <f t="shared" ref="AK199" si="727">AK198</f>
        <v>0</v>
      </c>
      <c r="AL199" s="796">
        <f t="shared" ref="AL199" si="728">AL198</f>
        <v>0</v>
      </c>
      <c r="AM199" s="796">
        <f t="shared" ref="AM199" si="729">AM198</f>
        <v>0</v>
      </c>
      <c r="AN199" s="796">
        <f t="shared" ref="AN199" si="730">AN198</f>
        <v>0</v>
      </c>
      <c r="AO199" s="796">
        <f t="shared" ref="AO199" si="731">AO198</f>
        <v>0</v>
      </c>
      <c r="AP199" s="796">
        <f t="shared" ref="AP199" si="732">AP198</f>
        <v>0</v>
      </c>
      <c r="AQ199" s="796">
        <f t="shared" ref="AQ199" si="733">AQ198</f>
        <v>0</v>
      </c>
      <c r="AR199" s="796">
        <f t="shared" ref="AR199" si="734">AR198</f>
        <v>0</v>
      </c>
      <c r="AS199" s="796">
        <f t="shared" ref="AS199" si="735">AS198</f>
        <v>0</v>
      </c>
      <c r="AT199" s="796">
        <f t="shared" ref="AT199" si="736">AT198</f>
        <v>0</v>
      </c>
      <c r="AU199" s="796">
        <f t="shared" ref="AU199" si="737">AU198</f>
        <v>0</v>
      </c>
      <c r="AV199" s="796">
        <f t="shared" ref="AV199" si="738">AV198</f>
        <v>0</v>
      </c>
      <c r="AW199" s="796">
        <f t="shared" ref="AW199" si="739">AW198</f>
        <v>0</v>
      </c>
      <c r="AX199" s="796">
        <f t="shared" ref="AX199" si="740">AX198</f>
        <v>0</v>
      </c>
      <c r="AY199" s="796">
        <f t="shared" ref="AY199" si="741">AY198</f>
        <v>0</v>
      </c>
      <c r="AZ199" s="796">
        <f t="shared" ref="AZ199" si="742">AZ198</f>
        <v>0</v>
      </c>
      <c r="BA199" s="796">
        <f t="shared" ref="BA199" si="743">BA198</f>
        <v>0</v>
      </c>
      <c r="BB199" s="796">
        <f t="shared" ref="BB199" si="744">BB198</f>
        <v>0</v>
      </c>
      <c r="BC199" s="796">
        <f t="shared" ref="BC199" si="745">BC198</f>
        <v>0</v>
      </c>
      <c r="BD199" s="796">
        <f t="shared" ref="BD199" si="746">BD198</f>
        <v>0</v>
      </c>
      <c r="BE199" s="796">
        <f t="shared" ref="BE199" si="747">BE198</f>
        <v>0</v>
      </c>
      <c r="BF199" s="796">
        <f t="shared" ref="BF199" si="748">BF198</f>
        <v>0</v>
      </c>
      <c r="BG199" s="796">
        <f t="shared" ref="BG199" si="749">BG198</f>
        <v>0</v>
      </c>
      <c r="BH199" s="796">
        <f t="shared" ref="BH199" si="750">BH198</f>
        <v>0</v>
      </c>
      <c r="BI199" s="796">
        <f t="shared" ref="BI199" si="751">BI198</f>
        <v>0</v>
      </c>
      <c r="BJ199" s="796">
        <f t="shared" ref="BJ199" si="752">BJ198</f>
        <v>0</v>
      </c>
      <c r="BK199" s="796">
        <f t="shared" ref="BK199" si="753">BK198</f>
        <v>0</v>
      </c>
      <c r="BL199" s="796">
        <f t="shared" ref="BL199" si="754">BL198</f>
        <v>0</v>
      </c>
      <c r="BM199" s="796">
        <f t="shared" ref="BM199" si="755">BM198</f>
        <v>0</v>
      </c>
      <c r="BN199" s="796">
        <f t="shared" ref="BN199" si="756">BN198</f>
        <v>-8.4908893473416569E-3</v>
      </c>
      <c r="BO199" s="796">
        <f t="shared" ref="BO199" si="757">BO198</f>
        <v>-8.4908893473416569E-3</v>
      </c>
      <c r="BP199" s="796">
        <f t="shared" ref="BP199" si="758">BP198</f>
        <v>-8.4908893473416569E-3</v>
      </c>
      <c r="BQ199" s="796">
        <f t="shared" ref="BQ199" si="759">BQ198</f>
        <v>-8.4908893473416569E-3</v>
      </c>
      <c r="BR199" s="796">
        <f t="shared" ref="BR199" si="760">BR198</f>
        <v>-8.4908893473416569E-3</v>
      </c>
      <c r="BS199" s="796">
        <f t="shared" ref="BS199" si="761">BS198</f>
        <v>-8.4908893473416569E-3</v>
      </c>
      <c r="BT199" s="796">
        <f t="shared" ref="BT199" si="762">BT198</f>
        <v>-8.4908893473416569E-3</v>
      </c>
      <c r="BU199" s="796">
        <f t="shared" ref="BU199" si="763">BU198</f>
        <v>-2.9886847986642984E-2</v>
      </c>
      <c r="BV199" s="796">
        <f t="shared" ref="BV199" si="764">BV198</f>
        <v>-2.9886847986642984E-2</v>
      </c>
      <c r="BW199" s="796">
        <f t="shared" ref="BW199" si="765">BW198</f>
        <v>-2.9886847986642984E-2</v>
      </c>
      <c r="BX199" s="796">
        <f t="shared" ref="BX199" si="766">BX198</f>
        <v>-2.9886847986642984E-2</v>
      </c>
      <c r="BY199" s="796">
        <f t="shared" ref="BY199" si="767">BY198</f>
        <v>-3.4602590118830712E-2</v>
      </c>
      <c r="BZ199" s="796">
        <f t="shared" ref="BZ199" si="768">BZ198</f>
        <v>-3.4602590118830712E-2</v>
      </c>
      <c r="CA199" s="796">
        <f t="shared" ref="CA199" si="769">CA198</f>
        <v>-9.8476194310750387E-3</v>
      </c>
      <c r="CB199" s="796">
        <f t="shared" ref="CB199" si="770">CB198</f>
        <v>-9.8476194310750387E-3</v>
      </c>
      <c r="CC199" s="796">
        <f t="shared" ref="CC199" si="771">CC198</f>
        <v>-9.8476194310750387E-3</v>
      </c>
      <c r="CD199" s="796">
        <f t="shared" ref="CD199" si="772">CD198</f>
        <v>0</v>
      </c>
      <c r="CE199" s="796">
        <f t="shared" ref="CE199" si="773">CE198</f>
        <v>0</v>
      </c>
      <c r="CF199" s="796">
        <f t="shared" ref="CF199" si="774">CF198</f>
        <v>0</v>
      </c>
      <c r="CG199" s="796">
        <f t="shared" ref="CG199" si="775">CG198</f>
        <v>0</v>
      </c>
      <c r="CH199" s="796">
        <f t="shared" ref="CH199" si="776">CH198</f>
        <v>0</v>
      </c>
      <c r="CI199" s="796">
        <f t="shared" ref="CI199" si="777">CI198</f>
        <v>0</v>
      </c>
      <c r="CJ199" s="796">
        <f t="shared" ref="CJ199" si="778">CJ198</f>
        <v>0</v>
      </c>
      <c r="CK199" s="796">
        <f t="shared" ref="CK199" si="779">CK198</f>
        <v>0</v>
      </c>
      <c r="CL199" s="796">
        <f t="shared" ref="CL199" si="780">CL198</f>
        <v>0</v>
      </c>
      <c r="CM199" s="796">
        <f t="shared" ref="CM199" si="781">CM198</f>
        <v>0</v>
      </c>
      <c r="CN199" s="796">
        <f t="shared" ref="CN199" si="782">CN198</f>
        <v>0</v>
      </c>
      <c r="CO199" s="796">
        <f t="shared" ref="CO199" si="783">CO198</f>
        <v>0</v>
      </c>
      <c r="CP199" s="796">
        <f t="shared" ref="CP199" si="784">CP198</f>
        <v>0</v>
      </c>
      <c r="CQ199" s="796">
        <f t="shared" ref="CQ199" si="785">CQ198</f>
        <v>0</v>
      </c>
      <c r="CR199" s="796">
        <f t="shared" ref="CR199" si="786">CR198</f>
        <v>0</v>
      </c>
      <c r="CS199" s="796">
        <f t="shared" ref="CS199" si="787">CS198</f>
        <v>0</v>
      </c>
      <c r="CT199" s="796">
        <f t="shared" ref="CT199" si="788">CT198</f>
        <v>0</v>
      </c>
      <c r="CU199" s="796">
        <f t="shared" ref="CU199" si="789">CU198</f>
        <v>0</v>
      </c>
      <c r="CV199" s="796">
        <f t="shared" ref="CV199" si="790">CV198</f>
        <v>0</v>
      </c>
      <c r="CW199" s="796">
        <f t="shared" ref="CW199" si="791">CW198</f>
        <v>0</v>
      </c>
      <c r="CX199" s="796">
        <f t="shared" ref="CX199" si="792">CX198</f>
        <v>0</v>
      </c>
      <c r="CY199" s="796">
        <f t="shared" ref="CY199" si="793">CY198</f>
        <v>0</v>
      </c>
      <c r="CZ199" s="796">
        <f t="shared" ref="CZ199" si="794">CZ198</f>
        <v>0</v>
      </c>
      <c r="DA199" s="796">
        <f t="shared" ref="DA199" si="795">DA198</f>
        <v>0</v>
      </c>
      <c r="DB199" s="796">
        <f t="shared" ref="DB199" si="796">DB198</f>
        <v>0</v>
      </c>
      <c r="DC199" s="796">
        <f t="shared" ref="DC199" si="797">DC198</f>
        <v>0</v>
      </c>
      <c r="DD199" s="796">
        <f t="shared" ref="DD199" si="798">DD198</f>
        <v>0</v>
      </c>
      <c r="DE199" s="796">
        <f t="shared" ref="DE199" si="799">DE198</f>
        <v>0</v>
      </c>
      <c r="DF199" s="796">
        <f t="shared" ref="DF199" si="800">DF198</f>
        <v>0</v>
      </c>
      <c r="DG199" s="796">
        <f t="shared" ref="DG199" si="801">DG198</f>
        <v>0</v>
      </c>
      <c r="DH199" s="796">
        <f t="shared" ref="DH199" si="802">DH198</f>
        <v>0</v>
      </c>
      <c r="DI199" s="796">
        <f t="shared" ref="DI199" si="803">DI198</f>
        <v>0</v>
      </c>
      <c r="DJ199" s="796">
        <f t="shared" ref="DJ199" si="804">DJ198</f>
        <v>0</v>
      </c>
      <c r="DK199" s="796">
        <f t="shared" ref="DK199" si="805">DK198</f>
        <v>0</v>
      </c>
      <c r="DL199" s="796">
        <f t="shared" ref="DL199" si="806">DL198</f>
        <v>0</v>
      </c>
      <c r="DM199" s="796">
        <f t="shared" ref="DM199" si="807">DM198</f>
        <v>0</v>
      </c>
      <c r="DN199" s="796">
        <f t="shared" ref="DN199" si="808">DN198</f>
        <v>0</v>
      </c>
      <c r="DO199" s="796">
        <f t="shared" ref="DO199" si="809">DO198</f>
        <v>0</v>
      </c>
      <c r="DP199" s="796">
        <f t="shared" ref="DP199" si="810">DP198</f>
        <v>0</v>
      </c>
      <c r="DQ199" s="796">
        <f t="shared" ref="DQ199" si="811">DQ198</f>
        <v>0</v>
      </c>
      <c r="DR199" s="796">
        <f t="shared" ref="DR199" si="812">DR198</f>
        <v>0</v>
      </c>
      <c r="DS199" s="796">
        <f t="shared" ref="DS199" si="813">DS198</f>
        <v>0</v>
      </c>
      <c r="DT199" s="796">
        <f t="shared" ref="DT199" si="814">DT198</f>
        <v>0</v>
      </c>
      <c r="DU199" s="796">
        <f t="shared" ref="DU199" si="815">DU198</f>
        <v>0</v>
      </c>
      <c r="DV199" s="796">
        <f t="shared" ref="DV199" si="816">DV198</f>
        <v>0</v>
      </c>
      <c r="DW199" s="796">
        <f t="shared" ref="DW199" si="817">DW198</f>
        <v>0</v>
      </c>
      <c r="DX199" s="796">
        <f t="shared" ref="DX199" si="818">DX198</f>
        <v>0</v>
      </c>
      <c r="DY199" s="796">
        <f t="shared" ref="DY199" si="819">DY198</f>
        <v>0</v>
      </c>
      <c r="DZ199" s="796">
        <f t="shared" ref="DZ199" si="820">DZ198</f>
        <v>0</v>
      </c>
      <c r="EA199" s="796">
        <f t="shared" ref="EA199" si="821">EA198</f>
        <v>0</v>
      </c>
      <c r="EB199" s="796">
        <f t="shared" ref="EB199" si="822">EB198</f>
        <v>0</v>
      </c>
      <c r="EC199" s="796">
        <f t="shared" ref="EC199" si="823">EC198</f>
        <v>0</v>
      </c>
      <c r="ED199" s="612">
        <f t="shared" ref="ED199" si="824">ED198+0.04</f>
        <v>0.16345739642239285</v>
      </c>
      <c r="EE199" s="612">
        <f>EE198+0.05</f>
        <v>0.17345739642239283</v>
      </c>
      <c r="EF199" s="612">
        <f>EF198+0.15</f>
        <v>0.27345739642239286</v>
      </c>
      <c r="EG199" s="612">
        <f t="shared" ref="EG199:EI199" si="825">EG198+0.15</f>
        <v>0.27345739642239286</v>
      </c>
      <c r="EH199" s="612">
        <f t="shared" si="825"/>
        <v>0.29041013019597239</v>
      </c>
      <c r="EI199" s="612">
        <f t="shared" si="825"/>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26">EQ198</f>
        <v>0</v>
      </c>
      <c r="ER199" s="796">
        <f t="shared" si="826"/>
        <v>0</v>
      </c>
      <c r="ES199" s="796">
        <f t="shared" ref="ES199" si="827">ES198</f>
        <v>-2.6905279403099058E-2</v>
      </c>
      <c r="ET199" s="796">
        <f t="shared" ref="ET199" si="828">ET198</f>
        <v>-2.6905279403099058E-2</v>
      </c>
      <c r="EU199" s="796">
        <f t="shared" ref="EU199" si="829">EU198</f>
        <v>-2.6905279403099058E-2</v>
      </c>
      <c r="EV199" s="796">
        <f t="shared" ref="EV199" si="830">EV198</f>
        <v>-2.6905279403099058E-2</v>
      </c>
      <c r="EW199" s="796">
        <f t="shared" ref="EW199" si="831">EW198</f>
        <v>1.4984508116260287E-2</v>
      </c>
      <c r="EX199" s="796">
        <f t="shared" ref="EX199" si="832">EX198</f>
        <v>1.4984508116260287E-2</v>
      </c>
      <c r="EY199" s="796">
        <f t="shared" ref="EY199" si="833">EY198</f>
        <v>1.4984508116260287E-2</v>
      </c>
      <c r="EZ199" s="796">
        <f t="shared" ref="EZ199" si="834">EZ198</f>
        <v>1.4984508116260287E-2</v>
      </c>
      <c r="FA199" s="796">
        <f t="shared" ref="FA199" si="835">FA198</f>
        <v>1.4984508116260287E-2</v>
      </c>
      <c r="FB199" s="796">
        <f t="shared" ref="FB199" si="836">FB198</f>
        <v>-2.6160774145127519E-3</v>
      </c>
      <c r="FC199" s="796">
        <f t="shared" ref="FC199" si="837">FC198</f>
        <v>-2.6160774145127519E-3</v>
      </c>
      <c r="FD199" s="796">
        <f t="shared" ref="FD199" si="838">FD198</f>
        <v>-2.6160774145127519E-3</v>
      </c>
      <c r="FE199" s="796">
        <f t="shared" ref="FE199" si="839">FE198</f>
        <v>-2.6160774145127519E-3</v>
      </c>
      <c r="FF199" s="796">
        <f t="shared" ref="FF199" si="840">FF198</f>
        <v>0</v>
      </c>
      <c r="FG199" s="796">
        <f t="shared" ref="FG199" si="841">FG198</f>
        <v>0</v>
      </c>
      <c r="FH199" s="796">
        <f t="shared" ref="FH199" si="842">FH198</f>
        <v>0</v>
      </c>
      <c r="FI199" s="796">
        <f t="shared" ref="FI199" si="843">FI198</f>
        <v>0</v>
      </c>
      <c r="FJ199" s="796">
        <f t="shared" ref="FJ199" si="844">FJ198</f>
        <v>0</v>
      </c>
      <c r="FK199" s="796">
        <f t="shared" ref="FK199" si="845">FK198</f>
        <v>0</v>
      </c>
      <c r="FL199" s="796">
        <f t="shared" ref="FL199" si="846">FL198</f>
        <v>0</v>
      </c>
      <c r="FM199" s="796">
        <f t="shared" ref="FM199" si="847">FM198</f>
        <v>0</v>
      </c>
      <c r="FN199" s="796">
        <f t="shared" ref="FN199" si="848">FN198</f>
        <v>-0.12736334021008755</v>
      </c>
      <c r="FO199" s="796">
        <f t="shared" ref="FO199" si="849">FO198</f>
        <v>-0.12736334021008755</v>
      </c>
      <c r="FP199" s="796">
        <f t="shared" ref="FP199" si="850">FP198</f>
        <v>-0.12736334021008755</v>
      </c>
      <c r="FQ199" s="796">
        <f t="shared" ref="FQ199" si="851">FQ198</f>
        <v>-0.12736334021008755</v>
      </c>
      <c r="FR199" s="796">
        <f t="shared" ref="FR199" si="852">FR198</f>
        <v>-0.12736334021008755</v>
      </c>
      <c r="FS199" s="796">
        <f t="shared" ref="FS199" si="853">FS198</f>
        <v>-0.12736334021008755</v>
      </c>
      <c r="FT199" s="796">
        <f t="shared" ref="FT199:GC199" si="854">FT198</f>
        <v>-0.12736334021008755</v>
      </c>
      <c r="FU199" s="796">
        <f t="shared" si="854"/>
        <v>0</v>
      </c>
      <c r="FV199" s="796">
        <f t="shared" si="854"/>
        <v>0</v>
      </c>
      <c r="FW199" s="796">
        <f t="shared" si="854"/>
        <v>0</v>
      </c>
      <c r="FX199" s="796">
        <f t="shared" si="854"/>
        <v>0</v>
      </c>
      <c r="FY199" s="796">
        <f t="shared" si="854"/>
        <v>-1.1534196706274535E-2</v>
      </c>
      <c r="FZ199" s="796">
        <f t="shared" si="854"/>
        <v>-1.1534196706274535E-2</v>
      </c>
      <c r="GA199" s="796">
        <f t="shared" si="854"/>
        <v>0</v>
      </c>
      <c r="GB199" s="796">
        <f t="shared" si="854"/>
        <v>0</v>
      </c>
      <c r="GC199" s="796">
        <f t="shared" si="854"/>
        <v>0</v>
      </c>
      <c r="GD199" s="612">
        <f t="shared" ref="GD199" si="855">GD198+0.04</f>
        <v>0.85148340830552094</v>
      </c>
      <c r="GE199" s="612">
        <f>GE198+0.05</f>
        <v>0.86148340830552095</v>
      </c>
      <c r="GF199" s="612">
        <f>GF198+0.15</f>
        <v>0.96148340830552093</v>
      </c>
      <c r="GG199" s="612">
        <f t="shared" ref="GG199" si="856">GG198+0.15</f>
        <v>0.96148340830552093</v>
      </c>
      <c r="GH199" s="612">
        <f t="shared" ref="GH199" si="857">GH198+0.15</f>
        <v>1.0737508565524432</v>
      </c>
      <c r="GI199" s="612">
        <f t="shared" ref="GI199" si="858">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59">GQ198</f>
        <v>0.11740485557715985</v>
      </c>
      <c r="GR199" s="796">
        <f t="shared" ref="GR199" si="860">GR198</f>
        <v>0.11740485557715985</v>
      </c>
      <c r="GS199" s="796">
        <f t="shared" ref="GS199" si="861">GS198</f>
        <v>0.11740485557715985</v>
      </c>
      <c r="GT199" s="796">
        <f t="shared" ref="GT199" si="862">GT198</f>
        <v>0.11740485557715985</v>
      </c>
      <c r="GU199" s="796">
        <f t="shared" ref="GU199" si="863">GU198</f>
        <v>0.11740485557715985</v>
      </c>
      <c r="GV199" s="796">
        <f t="shared" ref="GV199" si="864">GV198</f>
        <v>0.11740485557715985</v>
      </c>
      <c r="GW199" s="796">
        <f t="shared" ref="GW199" si="865">GW198</f>
        <v>0.13888701194843911</v>
      </c>
      <c r="GX199" s="796">
        <f t="shared" ref="GX199" si="866">GX198</f>
        <v>0.13888701194843911</v>
      </c>
      <c r="GY199" s="796">
        <f t="shared" ref="GY199" si="867">GY198</f>
        <v>0.13888701194843911</v>
      </c>
      <c r="GZ199" s="796">
        <f t="shared" ref="GZ199" si="868">GZ198</f>
        <v>0.13888701194843911</v>
      </c>
      <c r="HA199" s="796">
        <f t="shared" ref="HA199" si="869">HA198</f>
        <v>0.13888701194843911</v>
      </c>
      <c r="HB199" s="796">
        <f t="shared" ref="HB199" si="870">HB198</f>
        <v>1.1100364508600968E-2</v>
      </c>
      <c r="HC199" s="796">
        <f t="shared" ref="HC199" si="871">HC198</f>
        <v>1.1100364508600968E-2</v>
      </c>
      <c r="HD199" s="796">
        <f t="shared" ref="HD199" si="872">HD198</f>
        <v>1.1100364508600968E-2</v>
      </c>
      <c r="HE199" s="796">
        <f t="shared" ref="HE199" si="873">HE198</f>
        <v>1.1100364508600968E-2</v>
      </c>
      <c r="HF199" s="796">
        <f t="shared" ref="HF199" si="874">HF198</f>
        <v>0</v>
      </c>
      <c r="HG199" s="796">
        <f t="shared" ref="HG199" si="875">HG198</f>
        <v>6.6916885629861866E-3</v>
      </c>
      <c r="HH199" s="796">
        <f t="shared" ref="HH199" si="876">HH198</f>
        <v>6.6916885629861866E-3</v>
      </c>
      <c r="HI199" s="796">
        <f t="shared" ref="HI199" si="877">HI198</f>
        <v>6.6916885629861866E-3</v>
      </c>
      <c r="HJ199" s="796">
        <f t="shared" ref="HJ199" si="878">HJ198</f>
        <v>6.6916885629861866E-3</v>
      </c>
      <c r="HK199" s="796">
        <f t="shared" ref="HK199" si="879">HK198</f>
        <v>6.6916885629861866E-3</v>
      </c>
      <c r="HL199" s="796">
        <f t="shared" ref="HL199" si="880">HL198</f>
        <v>6.6916885629861866E-3</v>
      </c>
      <c r="HM199" s="796">
        <f t="shared" ref="HM199" si="881">HM198</f>
        <v>6.6916885629861866E-3</v>
      </c>
      <c r="HN199" s="796">
        <f t="shared" ref="HN199" si="882">HN198</f>
        <v>6.7927114778714603E-2</v>
      </c>
      <c r="HO199" s="796">
        <f t="shared" ref="HO199" si="883">HO198</f>
        <v>6.7927114778714603E-2</v>
      </c>
      <c r="HP199" s="796">
        <f t="shared" ref="HP199" si="884">HP198</f>
        <v>6.7927114778714603E-2</v>
      </c>
      <c r="HQ199" s="796">
        <f t="shared" ref="HQ199" si="885">HQ198</f>
        <v>6.7927114778714603E-2</v>
      </c>
      <c r="HR199" s="796">
        <f t="shared" ref="HR199" si="886">HR198</f>
        <v>6.7927114778714603E-2</v>
      </c>
      <c r="HS199" s="796">
        <f t="shared" ref="HS199" si="887">HS198</f>
        <v>6.7927114778714603E-2</v>
      </c>
      <c r="HT199" s="796">
        <f t="shared" ref="HT199:IC199" si="888">HT198</f>
        <v>6.7927114778714603E-2</v>
      </c>
      <c r="HU199" s="796">
        <f t="shared" si="888"/>
        <v>1.9924565324432209E-2</v>
      </c>
      <c r="HV199" s="796">
        <f t="shared" si="888"/>
        <v>1.9924565324432209E-2</v>
      </c>
      <c r="HW199" s="796">
        <f t="shared" si="888"/>
        <v>1.9924565324432209E-2</v>
      </c>
      <c r="HX199" s="796">
        <f t="shared" si="888"/>
        <v>1.9924565324432209E-2</v>
      </c>
      <c r="HY199" s="796">
        <f t="shared" si="888"/>
        <v>2.3068393412553512E-2</v>
      </c>
      <c r="HZ199" s="796">
        <f t="shared" si="888"/>
        <v>2.3068393412553512E-2</v>
      </c>
      <c r="IA199" s="796">
        <f t="shared" si="888"/>
        <v>1.9695238862154518E-2</v>
      </c>
      <c r="IB199" s="796">
        <f t="shared" si="888"/>
        <v>1.9695238862154518E-2</v>
      </c>
      <c r="IC199" s="796">
        <f t="shared" si="888"/>
        <v>1.9695238862154518E-2</v>
      </c>
      <c r="ID199" s="612">
        <f t="shared" ref="ID199" si="889">ID198+0.04</f>
        <v>0.9706214930968553</v>
      </c>
      <c r="IE199" s="612">
        <f>IE198+0.05</f>
        <v>0.98062149309685531</v>
      </c>
      <c r="IF199" s="612">
        <f>IF198+0.15</f>
        <v>1.0806214930968552</v>
      </c>
      <c r="IG199" s="612">
        <f t="shared" ref="IG199" si="890">IG198+0.15</f>
        <v>1.0806214930968552</v>
      </c>
      <c r="IH199" s="612">
        <f t="shared" ref="IH199" si="891">IH198+0.15</f>
        <v>1.1328709113717994</v>
      </c>
      <c r="II199" s="612">
        <f t="shared" ref="II199" si="892">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893">IQ198</f>
        <v>2.2013410420710144E-2</v>
      </c>
      <c r="IR199" s="796">
        <f t="shared" ref="IR199" si="894">IR198</f>
        <v>2.2013410420710144E-2</v>
      </c>
      <c r="IS199" s="796">
        <f t="shared" ref="IS199" si="895">IS198</f>
        <v>2.2013410420710144E-2</v>
      </c>
      <c r="IT199" s="796">
        <f t="shared" ref="IT199" si="896">IT198</f>
        <v>2.2013410420710144E-2</v>
      </c>
      <c r="IU199" s="796">
        <f t="shared" ref="IU199" si="897">IU198</f>
        <v>2.2013410420710144E-2</v>
      </c>
      <c r="IV199" s="796">
        <f t="shared" ref="IV199" si="898">IV198</f>
        <v>2.2013410420710144E-2</v>
      </c>
      <c r="IW199" s="796">
        <f t="shared" ref="IW199" si="899">IW198</f>
        <v>-1.3889487335099204E-3</v>
      </c>
      <c r="IX199" s="796">
        <f t="shared" ref="IX199" si="900">IX198</f>
        <v>-1.3889487335099204E-3</v>
      </c>
      <c r="IY199" s="796">
        <f t="shared" ref="IY199" si="901">IY198</f>
        <v>-1.3889487335099204E-3</v>
      </c>
      <c r="IZ199" s="796">
        <f t="shared" ref="IZ199" si="902">IZ198</f>
        <v>-1.3889487335099204E-3</v>
      </c>
      <c r="JA199" s="796">
        <f t="shared" ref="JA199" si="903">JA198</f>
        <v>-1.3889487335099204E-3</v>
      </c>
      <c r="JB199" s="796">
        <f t="shared" ref="JB199" si="904">JB198</f>
        <v>2.8753433272902029E-2</v>
      </c>
      <c r="JC199" s="796">
        <f t="shared" ref="JC199" si="905">JC198</f>
        <v>2.8753433272902029E-2</v>
      </c>
      <c r="JD199" s="796">
        <f t="shared" ref="JD199" si="906">JD198</f>
        <v>2.8753433272902029E-2</v>
      </c>
      <c r="JE199" s="796">
        <f t="shared" ref="JE199" si="907">JE198</f>
        <v>2.8753433272902029E-2</v>
      </c>
      <c r="JF199" s="796">
        <f t="shared" ref="JF199" si="908">JF198</f>
        <v>-7.3183904137898104E-2</v>
      </c>
      <c r="JG199" s="796">
        <f t="shared" ref="JG199" si="909">JG198</f>
        <v>-7.3183904137898104E-2</v>
      </c>
      <c r="JH199" s="796">
        <f t="shared" ref="JH199" si="910">JH198</f>
        <v>-7.3183904137898104E-2</v>
      </c>
      <c r="JI199" s="796">
        <f t="shared" ref="JI199" si="911">JI198</f>
        <v>-7.3183904137898104E-2</v>
      </c>
      <c r="JJ199" s="796">
        <f t="shared" ref="JJ199" si="912">JJ198</f>
        <v>-7.3183904137898104E-2</v>
      </c>
      <c r="JK199" s="796">
        <f t="shared" ref="JK199" si="913">JK198</f>
        <v>-7.3183904137898104E-2</v>
      </c>
      <c r="JL199" s="796">
        <f t="shared" ref="JL199" si="914">JL198</f>
        <v>-7.3183904137898104E-2</v>
      </c>
      <c r="JM199" s="796">
        <f t="shared" ref="JM199" si="915">JM198</f>
        <v>-7.3183904137898104E-2</v>
      </c>
      <c r="JN199" s="796">
        <f t="shared" ref="JN199" si="916">JN198</f>
        <v>5.9436225431375611E-2</v>
      </c>
      <c r="JO199" s="796">
        <f t="shared" ref="JO199" si="917">JO198</f>
        <v>5.9436225431375611E-2</v>
      </c>
      <c r="JP199" s="796">
        <f t="shared" ref="JP199" si="918">JP198</f>
        <v>5.9436225431375611E-2</v>
      </c>
      <c r="JQ199" s="796">
        <f t="shared" ref="JQ199" si="919">JQ198</f>
        <v>5.9436225431375611E-2</v>
      </c>
      <c r="JR199" s="796">
        <f t="shared" ref="JR199" si="920">JR198</f>
        <v>5.9436225431375611E-2</v>
      </c>
      <c r="JS199" s="796">
        <f t="shared" ref="JS199" si="921">JS198</f>
        <v>5.9436225431375611E-2</v>
      </c>
      <c r="JT199" s="796">
        <f t="shared" ref="JT199:KC199" si="922">JT198</f>
        <v>5.9436225431375611E-2</v>
      </c>
      <c r="JU199" s="796">
        <f t="shared" si="922"/>
        <v>0.10958510928435228</v>
      </c>
      <c r="JV199" s="796">
        <f t="shared" si="922"/>
        <v>0.10958510928435228</v>
      </c>
      <c r="JW199" s="796">
        <f t="shared" si="922"/>
        <v>0.10958510928435228</v>
      </c>
      <c r="JX199" s="796">
        <f t="shared" si="922"/>
        <v>0.10958510928435228</v>
      </c>
      <c r="JY199" s="796">
        <f t="shared" si="922"/>
        <v>0.10380777035648325</v>
      </c>
      <c r="JZ199" s="796">
        <f t="shared" si="922"/>
        <v>0.10380777035648325</v>
      </c>
      <c r="KA199" s="796">
        <f t="shared" si="922"/>
        <v>0.11817143317290402</v>
      </c>
      <c r="KB199" s="796">
        <f t="shared" si="922"/>
        <v>0.11817143317290402</v>
      </c>
      <c r="KC199" s="796">
        <f t="shared" si="922"/>
        <v>0.11817143317290402</v>
      </c>
      <c r="KD199" s="612">
        <f t="shared" ref="KD199" si="923">KD198+0.04</f>
        <v>1.1158501247009678</v>
      </c>
      <c r="KE199" s="612">
        <f>KE198+0.05</f>
        <v>1.1258501247009678</v>
      </c>
      <c r="KF199" s="612">
        <f>KF198+0.15</f>
        <v>1.2258501247009677</v>
      </c>
      <c r="KG199" s="612">
        <f t="shared" ref="KG199" si="924">KG198+0.15</f>
        <v>1.2258501247009677</v>
      </c>
      <c r="KH199" s="612">
        <f t="shared" ref="KH199" si="925">KH198+0.15</f>
        <v>0.54167036317823725</v>
      </c>
      <c r="KI199" s="612">
        <f t="shared" ref="KI199" si="926">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27">KQ198</f>
        <v>-7.8269903718108935E-2</v>
      </c>
      <c r="KR199" s="796">
        <f t="shared" ref="KR199" si="928">KR198</f>
        <v>-7.8269903718108935E-2</v>
      </c>
      <c r="KS199" s="796">
        <f t="shared" ref="KS199" si="929">KS198</f>
        <v>-7.8269903718108935E-2</v>
      </c>
      <c r="KT199" s="796">
        <f t="shared" ref="KT199" si="930">KT198</f>
        <v>-7.8269903718108935E-2</v>
      </c>
      <c r="KU199" s="796">
        <f t="shared" ref="KU199" si="931">KU198</f>
        <v>-7.8269903718108935E-2</v>
      </c>
      <c r="KV199" s="796">
        <f t="shared" ref="KV199" si="932">KV198</f>
        <v>-7.8269903718108935E-2</v>
      </c>
      <c r="KW199" s="796">
        <f t="shared" ref="KW199" si="933">KW198</f>
        <v>-2.8758188676089702E-2</v>
      </c>
      <c r="KX199" s="796">
        <f t="shared" ref="KX199" si="934">KX198</f>
        <v>-2.8758188676089702E-2</v>
      </c>
      <c r="KY199" s="796">
        <f t="shared" ref="KY199" si="935">KY198</f>
        <v>-2.8758188676089702E-2</v>
      </c>
      <c r="KZ199" s="796">
        <f t="shared" ref="KZ199" si="936">KZ198</f>
        <v>-2.8758188676089702E-2</v>
      </c>
      <c r="LA199" s="796">
        <f t="shared" ref="LA199" si="937">LA198</f>
        <v>-2.8758188676089702E-2</v>
      </c>
      <c r="LB199" s="796">
        <f t="shared" ref="LB199" si="938">LB198</f>
        <v>-1.1100364508602745E-2</v>
      </c>
      <c r="LC199" s="796">
        <f t="shared" ref="LC199" si="939">LC198</f>
        <v>-1.1100364508602745E-2</v>
      </c>
      <c r="LD199" s="796">
        <f t="shared" ref="LD199" si="940">LD198</f>
        <v>-1.1100364508602745E-2</v>
      </c>
      <c r="LE199" s="796">
        <f t="shared" ref="LE199" si="941">LE198</f>
        <v>-1.1100364508602745E-2</v>
      </c>
      <c r="LF199" s="796">
        <f t="shared" ref="LF199" si="942">LF198</f>
        <v>-1.3383377125969709E-2</v>
      </c>
      <c r="LG199" s="796">
        <f t="shared" ref="LG199" si="943">LG198</f>
        <v>-1.3383377125969709E-2</v>
      </c>
      <c r="LH199" s="796">
        <f t="shared" ref="LH199" si="944">LH198</f>
        <v>-1.3383377125969709E-2</v>
      </c>
      <c r="LI199" s="796">
        <f t="shared" ref="LI199" si="945">LI198</f>
        <v>-1.3383377125969709E-2</v>
      </c>
      <c r="LJ199" s="796">
        <f t="shared" ref="LJ199" si="946">LJ198</f>
        <v>-1.3383377125969709E-2</v>
      </c>
      <c r="LK199" s="796">
        <f t="shared" ref="LK199" si="947">LK198</f>
        <v>-1.3383377125969709E-2</v>
      </c>
      <c r="LL199" s="796">
        <f t="shared" ref="LL199" si="948">LL198</f>
        <v>-1.3383377125969709E-2</v>
      </c>
      <c r="LM199" s="796">
        <f t="shared" ref="LM199" si="949">LM198</f>
        <v>-1.3383377125969709E-2</v>
      </c>
      <c r="LN199" s="796">
        <f t="shared" ref="LN199" si="950">LN198</f>
        <v>1.6981778694678873E-2</v>
      </c>
      <c r="LO199" s="796">
        <f t="shared" ref="LO199" si="951">LO198</f>
        <v>1.6981778694678873E-2</v>
      </c>
      <c r="LP199" s="796">
        <f t="shared" ref="LP199" si="952">LP198</f>
        <v>1.6981778694678873E-2</v>
      </c>
      <c r="LQ199" s="796">
        <f t="shared" ref="LQ199" si="953">LQ198</f>
        <v>1.6981778694678873E-2</v>
      </c>
      <c r="LR199" s="796">
        <f t="shared" ref="LR199" si="954">LR198</f>
        <v>1.6981778694678873E-2</v>
      </c>
      <c r="LS199" s="796">
        <f t="shared" ref="LS199" si="955">LS198</f>
        <v>1.6981778694678873E-2</v>
      </c>
      <c r="LT199" s="796">
        <f t="shared" ref="LT199:MC199" si="956">LT198</f>
        <v>1.6981778694678873E-2</v>
      </c>
      <c r="LU199" s="796">
        <f t="shared" si="956"/>
        <v>0</v>
      </c>
      <c r="LV199" s="796">
        <f t="shared" si="956"/>
        <v>0</v>
      </c>
      <c r="LW199" s="796">
        <f t="shared" si="956"/>
        <v>0</v>
      </c>
      <c r="LX199" s="796">
        <f t="shared" si="956"/>
        <v>0</v>
      </c>
      <c r="LY199" s="796">
        <f t="shared" si="956"/>
        <v>-1.1534196706274535E-2</v>
      </c>
      <c r="LZ199" s="796">
        <f t="shared" si="956"/>
        <v>-1.1534196706274535E-2</v>
      </c>
      <c r="MA199" s="796">
        <f t="shared" si="956"/>
        <v>-9.8476194310741505E-3</v>
      </c>
      <c r="MB199" s="796">
        <f t="shared" si="956"/>
        <v>-9.8476194310741505E-3</v>
      </c>
      <c r="MC199" s="796">
        <f t="shared" si="956"/>
        <v>-9.8476194310741505E-3</v>
      </c>
      <c r="MD199" s="612">
        <f t="shared" ref="MD199" si="957">MD198+0.04</f>
        <v>1.4000036486334935</v>
      </c>
      <c r="ME199" s="612">
        <f>ME198+0.05</f>
        <v>1.4100036486334935</v>
      </c>
      <c r="MF199" s="612">
        <f>MF198+0.15</f>
        <v>1.5100036486334933</v>
      </c>
      <c r="MG199" s="612">
        <f t="shared" ref="MG199" si="958">MG198+0.15</f>
        <v>1.5100036486334933</v>
      </c>
      <c r="MH199" s="612">
        <f t="shared" ref="MH199" si="959">MH198+0.15</f>
        <v>0.99985078802824889</v>
      </c>
      <c r="MI199" s="612">
        <f t="shared" ref="MI199" si="960">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61">MQ198</f>
        <v>0.12718859354191991</v>
      </c>
      <c r="MR199" s="796">
        <f t="shared" ref="MR199" si="962">MR198</f>
        <v>0.12718859354191991</v>
      </c>
      <c r="MS199" s="796">
        <f t="shared" ref="MS199" si="963">MS198</f>
        <v>0.12718859354191991</v>
      </c>
      <c r="MT199" s="796">
        <f t="shared" ref="MT199" si="964">MT198</f>
        <v>0.12718859354191991</v>
      </c>
      <c r="MU199" s="796">
        <f t="shared" ref="MU199" si="965">MU198</f>
        <v>0.12718859354191991</v>
      </c>
      <c r="MV199" s="796">
        <f t="shared" ref="MV199" si="966">MV198</f>
        <v>0.12718859354191991</v>
      </c>
      <c r="MW199" s="796">
        <f t="shared" ref="MW199" si="967">MW198</f>
        <v>9.5972294254398349E-3</v>
      </c>
      <c r="MX199" s="796">
        <f t="shared" ref="MX199" si="968">MX198</f>
        <v>9.5972294254398349E-3</v>
      </c>
      <c r="MY199" s="796">
        <f t="shared" ref="MY199" si="969">MY198</f>
        <v>9.5972294254398349E-3</v>
      </c>
      <c r="MZ199" s="796">
        <f t="shared" ref="MZ199" si="970">MZ198</f>
        <v>9.5972294254398349E-3</v>
      </c>
      <c r="NA199" s="796">
        <f t="shared" ref="NA199" si="971">NA198</f>
        <v>9.5972294254398349E-3</v>
      </c>
      <c r="NB199" s="796">
        <f t="shared" ref="NB199" si="972">NB198</f>
        <v>5.5501822543012835E-2</v>
      </c>
      <c r="NC199" s="796">
        <f t="shared" ref="NC199" si="973">NC198</f>
        <v>5.5501822543012835E-2</v>
      </c>
      <c r="ND199" s="796">
        <f t="shared" ref="ND199" si="974">ND198</f>
        <v>5.5501822543012835E-2</v>
      </c>
      <c r="NE199" s="796">
        <f t="shared" ref="NE199" si="975">NE198</f>
        <v>5.5501822543012835E-2</v>
      </c>
      <c r="NF199" s="796">
        <f t="shared" ref="NF199" si="976">NF198</f>
        <v>0</v>
      </c>
      <c r="NG199" s="796">
        <f t="shared" ref="NG199" si="977">NG198</f>
        <v>0</v>
      </c>
      <c r="NH199" s="796">
        <f t="shared" ref="NH199" si="978">NH198</f>
        <v>0</v>
      </c>
      <c r="NI199" s="796">
        <f t="shared" ref="NI199" si="979">NI198</f>
        <v>0</v>
      </c>
      <c r="NJ199" s="796">
        <f t="shared" ref="NJ199" si="980">NJ198</f>
        <v>0</v>
      </c>
      <c r="NK199" s="796">
        <f t="shared" ref="NK199" si="981">NK198</f>
        <v>0</v>
      </c>
      <c r="NL199" s="796">
        <f t="shared" ref="NL199" si="982">NL198</f>
        <v>0</v>
      </c>
      <c r="NM199" s="796">
        <f t="shared" ref="NM199" si="983">NM198</f>
        <v>0</v>
      </c>
      <c r="NN199" s="796">
        <f t="shared" ref="NN199" si="984">NN198</f>
        <v>1.6981778694678873E-2</v>
      </c>
      <c r="NO199" s="796">
        <f t="shared" ref="NO199" si="985">NO198</f>
        <v>1.6981778694678873E-2</v>
      </c>
      <c r="NP199" s="796">
        <f t="shared" ref="NP199" si="986">NP198</f>
        <v>1.6981778694678873E-2</v>
      </c>
      <c r="NQ199" s="796">
        <f t="shared" ref="NQ199" si="987">NQ198</f>
        <v>1.6981778694678873E-2</v>
      </c>
      <c r="NR199" s="796">
        <f t="shared" ref="NR199" si="988">NR198</f>
        <v>1.6981778694678873E-2</v>
      </c>
      <c r="NS199" s="796">
        <f t="shared" ref="NS199" si="989">NS198</f>
        <v>1.6981778694678873E-2</v>
      </c>
      <c r="NT199" s="796">
        <f t="shared" ref="NT199:OC199" si="990">NT198</f>
        <v>1.6981778694678873E-2</v>
      </c>
      <c r="NU199" s="796">
        <f t="shared" si="990"/>
        <v>0</v>
      </c>
      <c r="NV199" s="796">
        <f t="shared" si="990"/>
        <v>0</v>
      </c>
      <c r="NW199" s="796">
        <f t="shared" si="990"/>
        <v>0</v>
      </c>
      <c r="NX199" s="796">
        <f t="shared" si="990"/>
        <v>0</v>
      </c>
      <c r="NY199" s="796">
        <f t="shared" si="990"/>
        <v>-1.1534196706274535E-2</v>
      </c>
      <c r="NZ199" s="796">
        <f t="shared" si="990"/>
        <v>-1.1534196706274535E-2</v>
      </c>
      <c r="OA199" s="796">
        <f t="shared" si="990"/>
        <v>-9.8476194310741505E-3</v>
      </c>
      <c r="OB199" s="796">
        <f t="shared" si="990"/>
        <v>-9.8476194310741505E-3</v>
      </c>
      <c r="OC199" s="796">
        <f t="shared" si="990"/>
        <v>-9.8476194310741505E-3</v>
      </c>
      <c r="OD199" s="612">
        <f t="shared" ref="OD199" si="991">OD198+0.04</f>
        <v>1.4000036486334935</v>
      </c>
      <c r="OE199" s="612">
        <f>OE198+0.05</f>
        <v>1.4100036486334935</v>
      </c>
      <c r="OF199" s="612">
        <f>OF198+0.15</f>
        <v>1.5100036486334933</v>
      </c>
      <c r="OG199" s="612">
        <f t="shared" ref="OG199" si="992">OG198+0.15</f>
        <v>1.5100036486334933</v>
      </c>
      <c r="OH199" s="612">
        <f t="shared" ref="OH199" si="993">OH198+0.15</f>
        <v>0.99985078802824889</v>
      </c>
      <c r="OI199" s="612">
        <f t="shared" ref="OI199" si="994">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995">OQ198</f>
        <v>0.12718859354191991</v>
      </c>
      <c r="OR199" s="796">
        <f t="shared" ref="OR199" si="996">OR198</f>
        <v>0.12718859354191991</v>
      </c>
      <c r="OS199" s="796">
        <f t="shared" ref="OS199" si="997">OS198</f>
        <v>0.12718859354191991</v>
      </c>
      <c r="OT199" s="796">
        <f t="shared" ref="OT199" si="998">OT198</f>
        <v>0.12718859354191991</v>
      </c>
      <c r="OU199" s="796">
        <f t="shared" ref="OU199" si="999">OU198</f>
        <v>0.12718859354191991</v>
      </c>
      <c r="OV199" s="796">
        <f t="shared" ref="OV199" si="1000">OV198</f>
        <v>0.12718859354191991</v>
      </c>
      <c r="OW199" s="796">
        <f t="shared" ref="OW199" si="1001">OW198</f>
        <v>9.5972294254398349E-3</v>
      </c>
      <c r="OX199" s="796">
        <f t="shared" ref="OX199" si="1002">OX198</f>
        <v>9.5972294254398349E-3</v>
      </c>
      <c r="OY199" s="796">
        <f t="shared" ref="OY199" si="1003">OY198</f>
        <v>9.5972294254398349E-3</v>
      </c>
      <c r="OZ199" s="796">
        <f t="shared" ref="OZ199" si="1004">OZ198</f>
        <v>9.5972294254398349E-3</v>
      </c>
      <c r="PA199" s="796">
        <f t="shared" ref="PA199" si="1005">PA198</f>
        <v>9.5972294254398349E-3</v>
      </c>
      <c r="PB199" s="796">
        <f t="shared" ref="PB199" si="1006">PB198</f>
        <v>5.5501822543012835E-2</v>
      </c>
      <c r="PC199" s="796">
        <f t="shared" ref="PC199" si="1007">PC198</f>
        <v>5.5501822543012835E-2</v>
      </c>
      <c r="PD199" s="796">
        <f t="shared" ref="PD199" si="1008">PD198</f>
        <v>5.5501822543012835E-2</v>
      </c>
      <c r="PE199" s="796">
        <f t="shared" ref="PE199" si="1009">PE198</f>
        <v>5.5501822543012835E-2</v>
      </c>
      <c r="PF199" s="796">
        <f t="shared" ref="PF199" si="1010">PF198</f>
        <v>0</v>
      </c>
      <c r="PG199" s="796">
        <f t="shared" ref="PG199" si="1011">PG198</f>
        <v>0</v>
      </c>
      <c r="PH199" s="796">
        <f t="shared" ref="PH199" si="1012">PH198</f>
        <v>0</v>
      </c>
      <c r="PI199" s="796">
        <f t="shared" ref="PI199" si="1013">PI198</f>
        <v>0</v>
      </c>
      <c r="PJ199" s="796">
        <f t="shared" ref="PJ199" si="1014">PJ198</f>
        <v>0</v>
      </c>
      <c r="PK199" s="796">
        <f t="shared" ref="PK199" si="1015">PK198</f>
        <v>0</v>
      </c>
      <c r="PL199" s="796">
        <f t="shared" ref="PL199" si="1016">PL198</f>
        <v>0</v>
      </c>
      <c r="PM199" s="796">
        <f t="shared" ref="PM199" si="1017">PM198</f>
        <v>0</v>
      </c>
      <c r="PN199" s="796">
        <f t="shared" ref="PN199" si="1018">PN198</f>
        <v>1.6981778694678873E-2</v>
      </c>
      <c r="PO199" s="796">
        <f t="shared" ref="PO199" si="1019">PO198</f>
        <v>1.6981778694678873E-2</v>
      </c>
      <c r="PP199" s="796">
        <f t="shared" ref="PP199" si="1020">PP198</f>
        <v>1.6981778694678873E-2</v>
      </c>
      <c r="PQ199" s="796">
        <f t="shared" ref="PQ199" si="1021">PQ198</f>
        <v>1.6981778694678873E-2</v>
      </c>
      <c r="PR199" s="796">
        <f t="shared" ref="PR199" si="1022">PR198</f>
        <v>1.6981778694678873E-2</v>
      </c>
      <c r="PS199" s="796">
        <f t="shared" ref="PS199" si="1023">PS198</f>
        <v>1.6981778694678873E-2</v>
      </c>
      <c r="PT199" s="796">
        <f t="shared" ref="PT199:QC199" si="1024">PT198</f>
        <v>1.6981778694678873E-2</v>
      </c>
      <c r="PU199" s="796">
        <f t="shared" si="1024"/>
        <v>0</v>
      </c>
      <c r="PV199" s="796">
        <f t="shared" si="1024"/>
        <v>0</v>
      </c>
      <c r="PW199" s="796">
        <f t="shared" si="1024"/>
        <v>0</v>
      </c>
      <c r="PX199" s="796">
        <f t="shared" si="1024"/>
        <v>0</v>
      </c>
      <c r="PY199" s="796">
        <f t="shared" si="1024"/>
        <v>-1.1534196706274535E-2</v>
      </c>
      <c r="PZ199" s="796">
        <f t="shared" si="1024"/>
        <v>-1.1534196706274535E-2</v>
      </c>
      <c r="QA199" s="796">
        <f t="shared" si="1024"/>
        <v>-9.8476194310741505E-3</v>
      </c>
      <c r="QB199" s="796">
        <f t="shared" si="1024"/>
        <v>-9.8476194310741505E-3</v>
      </c>
      <c r="QC199" s="796">
        <f t="shared" si="1024"/>
        <v>-9.8476194310741505E-3</v>
      </c>
      <c r="QD199" s="612">
        <f t="shared" ref="QD199" si="1025">QD198+0.04</f>
        <v>1.4000036486334935</v>
      </c>
      <c r="QE199" s="612">
        <f>QE198+0.05</f>
        <v>1.4100036486334935</v>
      </c>
      <c r="QF199" s="612">
        <f>QF198+0.15</f>
        <v>1.5100036486334933</v>
      </c>
      <c r="QG199" s="612">
        <f t="shared" ref="QG199" si="1026">QG198+0.15</f>
        <v>1.5100036486334933</v>
      </c>
      <c r="QH199" s="612">
        <f t="shared" ref="QH199" si="1027">QH198+0.15</f>
        <v>0.99985078802824889</v>
      </c>
      <c r="QI199" s="612">
        <f t="shared" ref="QI199" si="1028">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29">QQ198</f>
        <v>0.12718859354191991</v>
      </c>
      <c r="QR199" s="796">
        <f t="shared" ref="QR199" si="1030">QR198</f>
        <v>0.12718859354191991</v>
      </c>
      <c r="QS199" s="796">
        <f t="shared" ref="QS199" si="1031">QS198</f>
        <v>0.12718859354191991</v>
      </c>
      <c r="QT199" s="796">
        <f t="shared" ref="QT199" si="1032">QT198</f>
        <v>0.12718859354191991</v>
      </c>
      <c r="QU199" s="796">
        <f t="shared" ref="QU199" si="1033">QU198</f>
        <v>0.12718859354191991</v>
      </c>
      <c r="QV199" s="796">
        <f t="shared" ref="QV199" si="1034">QV198</f>
        <v>0.12718859354191991</v>
      </c>
      <c r="QW199" s="796">
        <f t="shared" ref="QW199" si="1035">QW198</f>
        <v>9.5972294254398349E-3</v>
      </c>
      <c r="QX199" s="796">
        <f t="shared" ref="QX199" si="1036">QX198</f>
        <v>9.5972294254398349E-3</v>
      </c>
      <c r="QY199" s="796">
        <f t="shared" ref="QY199" si="1037">QY198</f>
        <v>9.5972294254398349E-3</v>
      </c>
      <c r="QZ199" s="796">
        <f t="shared" ref="QZ199" si="1038">QZ198</f>
        <v>9.5972294254398349E-3</v>
      </c>
      <c r="RA199" s="796">
        <f t="shared" ref="RA199" si="1039">RA198</f>
        <v>9.5972294254398349E-3</v>
      </c>
      <c r="RB199" s="796">
        <f t="shared" ref="RB199" si="1040">RB198</f>
        <v>5.5501822543012835E-2</v>
      </c>
      <c r="RC199" s="796">
        <f t="shared" ref="RC199" si="1041">RC198</f>
        <v>5.5501822543012835E-2</v>
      </c>
      <c r="RD199" s="796">
        <f t="shared" ref="RD199" si="1042">RD198</f>
        <v>5.5501822543012835E-2</v>
      </c>
      <c r="RE199" s="796">
        <f t="shared" ref="RE199" si="1043">RE198</f>
        <v>5.5501822543012835E-2</v>
      </c>
      <c r="RF199" s="796">
        <f t="shared" ref="RF199" si="1044">RF198</f>
        <v>0</v>
      </c>
      <c r="RG199" s="796">
        <f t="shared" ref="RG199" si="1045">RG198</f>
        <v>0</v>
      </c>
      <c r="RH199" s="796">
        <f t="shared" ref="RH199" si="1046">RH198</f>
        <v>0</v>
      </c>
      <c r="RI199" s="796">
        <f t="shared" ref="RI199" si="1047">RI198</f>
        <v>0</v>
      </c>
      <c r="RJ199" s="796">
        <f t="shared" ref="RJ199" si="1048">RJ198</f>
        <v>0</v>
      </c>
      <c r="RK199" s="796">
        <f t="shared" ref="RK199" si="1049">RK198</f>
        <v>0</v>
      </c>
      <c r="RL199" s="796">
        <f t="shared" ref="RL199" si="1050">RL198</f>
        <v>0</v>
      </c>
      <c r="RM199" s="796">
        <f t="shared" ref="RM199" si="1051">RM198</f>
        <v>0</v>
      </c>
      <c r="RN199" s="796">
        <f t="shared" ref="RN199" si="1052">RN198</f>
        <v>1.6981778694678873E-2</v>
      </c>
      <c r="RO199" s="796">
        <f t="shared" ref="RO199" si="1053">RO198</f>
        <v>1.6981778694678873E-2</v>
      </c>
      <c r="RP199" s="796">
        <f t="shared" ref="RP199" si="1054">RP198</f>
        <v>1.6981778694678873E-2</v>
      </c>
      <c r="RQ199" s="796">
        <f t="shared" ref="RQ199" si="1055">RQ198</f>
        <v>1.6981778694678873E-2</v>
      </c>
      <c r="RR199" s="796">
        <f t="shared" ref="RR199" si="1056">RR198</f>
        <v>1.6981778694678873E-2</v>
      </c>
      <c r="RS199" s="796">
        <f t="shared" ref="RS199" si="1057">RS198</f>
        <v>1.6981778694678873E-2</v>
      </c>
      <c r="RT199" s="796">
        <f t="shared" ref="RT199:SC199" si="1058">RT198</f>
        <v>1.6981778694678873E-2</v>
      </c>
      <c r="RU199" s="796">
        <f t="shared" si="1058"/>
        <v>0</v>
      </c>
      <c r="RV199" s="796">
        <f t="shared" si="1058"/>
        <v>0</v>
      </c>
      <c r="RW199" s="796">
        <f t="shared" si="1058"/>
        <v>0</v>
      </c>
      <c r="RX199" s="796">
        <f t="shared" si="1058"/>
        <v>0</v>
      </c>
      <c r="RY199" s="796">
        <f t="shared" si="1058"/>
        <v>-1.1534196706274535E-2</v>
      </c>
      <c r="RZ199" s="796">
        <f t="shared" si="1058"/>
        <v>-1.1534196706274535E-2</v>
      </c>
      <c r="SA199" s="796">
        <f t="shared" si="1058"/>
        <v>-9.8476194310741505E-3</v>
      </c>
      <c r="SB199" s="796">
        <f t="shared" si="1058"/>
        <v>-9.8476194310741505E-3</v>
      </c>
      <c r="SC199" s="796">
        <f t="shared" si="1058"/>
        <v>-9.8476194310741505E-3</v>
      </c>
      <c r="SD199" s="612">
        <f t="shared" ref="SD199" si="1059">SD198+0.04</f>
        <v>1.4000036486334935</v>
      </c>
      <c r="SE199" s="612">
        <f>SE198+0.05</f>
        <v>1.4100036486334935</v>
      </c>
      <c r="SF199" s="612">
        <f>SF198+0.15</f>
        <v>1.5100036486334933</v>
      </c>
      <c r="SG199" s="612">
        <f t="shared" ref="SG199" si="1060">SG198+0.15</f>
        <v>1.5100036486334933</v>
      </c>
      <c r="SH199" s="612">
        <f t="shared" ref="SH199" si="1061">SH198+0.15</f>
        <v>0.99985078802824889</v>
      </c>
      <c r="SI199" s="612">
        <f t="shared" ref="SI199" si="1062">SI198+0.15</f>
        <v>0.99985078802824889</v>
      </c>
      <c r="SJ199" s="275">
        <f t="shared" ref="SJ199" si="1063">SI199</f>
        <v>0.99985078802824889</v>
      </c>
      <c r="SK199" s="262"/>
      <c r="SL199" s="250"/>
      <c r="SM199" s="250"/>
      <c r="SN199" s="250"/>
    </row>
    <row r="200" spans="1:508" outlineLevel="3" x14ac:dyDescent="0.25">
      <c r="A200" s="250"/>
      <c r="B200" s="259"/>
      <c r="C200" s="444">
        <f t="shared" ref="C200" si="1064">INT($C$29)+3</f>
        <v>4</v>
      </c>
      <c r="D200" s="275"/>
      <c r="E200" s="324">
        <f t="shared" si="152"/>
        <v>59</v>
      </c>
      <c r="F200" s="330"/>
      <c r="G200" s="275"/>
      <c r="H200" s="536"/>
      <c r="I200" s="551" t="s">
        <v>883</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25">
      <c r="A201" s="250"/>
      <c r="B201" s="259"/>
      <c r="C201" s="444">
        <f>INT($C$29)+3</f>
        <v>4</v>
      </c>
      <c r="D201" s="275"/>
      <c r="E201" s="324">
        <f t="shared" si="152"/>
        <v>60</v>
      </c>
      <c r="F201" s="330"/>
      <c r="G201" s="275"/>
      <c r="H201" s="536"/>
      <c r="I201" s="548" t="s">
        <v>875</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25">
      <c r="A202" s="250"/>
      <c r="B202" s="259"/>
      <c r="C202" s="444">
        <f>INT($C$29)+3</f>
        <v>4</v>
      </c>
      <c r="D202" s="275"/>
      <c r="E202" s="324">
        <f t="shared" si="152"/>
        <v>61</v>
      </c>
      <c r="F202" s="330"/>
      <c r="G202" s="275"/>
      <c r="H202" s="536"/>
      <c r="I202" s="548" t="s">
        <v>876</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25">
      <c r="A203" s="250"/>
      <c r="B203" s="259"/>
      <c r="C203" s="444">
        <f>INT($C$29)+3</f>
        <v>4</v>
      </c>
      <c r="D203" s="275"/>
      <c r="E203" s="324">
        <f t="shared" si="152"/>
        <v>62</v>
      </c>
      <c r="F203" s="330"/>
      <c r="G203" s="275"/>
      <c r="H203" s="538"/>
      <c r="I203" s="549" t="s">
        <v>877</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25">
      <c r="A204" s="250"/>
      <c r="B204" s="259"/>
      <c r="C204" s="444">
        <f>INT($C$29)+2</f>
        <v>3</v>
      </c>
      <c r="D204" s="275"/>
      <c r="E204" s="324">
        <f t="shared" si="152"/>
        <v>63</v>
      </c>
      <c r="F204" s="330"/>
      <c r="G204" s="275"/>
      <c r="H204" s="534"/>
      <c r="I204" s="534" t="s">
        <v>576</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25">
      <c r="A205" s="250"/>
      <c r="B205" s="259"/>
      <c r="C205" s="444">
        <f t="shared" si="156"/>
        <v>4</v>
      </c>
      <c r="D205" s="275"/>
      <c r="E205" s="324">
        <f t="shared" si="152"/>
        <v>64</v>
      </c>
      <c r="F205" s="330"/>
      <c r="G205" s="275"/>
      <c r="H205" s="536"/>
      <c r="I205" s="536" t="s">
        <v>577</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25">
      <c r="A206" s="250"/>
      <c r="B206" s="259"/>
      <c r="C206" s="444">
        <f t="shared" si="156"/>
        <v>4</v>
      </c>
      <c r="D206" s="275"/>
      <c r="E206" s="324">
        <f t="shared" si="152"/>
        <v>65</v>
      </c>
      <c r="F206" s="330"/>
      <c r="G206" s="275"/>
      <c r="H206" s="536"/>
      <c r="I206" s="536" t="s">
        <v>578</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25">
      <c r="A207" s="250"/>
      <c r="B207" s="259"/>
      <c r="C207" s="444">
        <f t="shared" si="156"/>
        <v>4</v>
      </c>
      <c r="D207" s="275"/>
      <c r="E207" s="324">
        <f t="shared" ref="E207:E270" si="1065">E206+1</f>
        <v>66</v>
      </c>
      <c r="F207" s="330"/>
      <c r="G207" s="275"/>
      <c r="H207" s="540"/>
      <c r="I207" s="540" t="s">
        <v>709</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25">
      <c r="A208" s="250"/>
      <c r="B208" s="259"/>
      <c r="C208" s="444">
        <f>INT($C$29)+3</f>
        <v>4</v>
      </c>
      <c r="D208" s="275"/>
      <c r="E208" s="324">
        <f t="shared" si="1065"/>
        <v>67</v>
      </c>
      <c r="F208" s="330"/>
      <c r="G208" s="275"/>
      <c r="H208" s="542"/>
      <c r="I208" s="542" t="s">
        <v>710</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25">
      <c r="A209" s="250"/>
      <c r="B209" s="259"/>
      <c r="C209" s="444">
        <f>INT($C$29)+2</f>
        <v>3</v>
      </c>
      <c r="D209" s="275"/>
      <c r="E209" s="324">
        <f t="shared" si="1065"/>
        <v>68</v>
      </c>
      <c r="F209" s="330"/>
      <c r="G209" s="275"/>
      <c r="H209" s="461"/>
      <c r="I209" s="461" t="s">
        <v>711</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25">
      <c r="A210" s="250"/>
      <c r="B210" s="259"/>
      <c r="C210" s="444">
        <f t="shared" si="156"/>
        <v>4</v>
      </c>
      <c r="D210" s="275"/>
      <c r="E210" s="324">
        <f t="shared" si="1065"/>
        <v>69</v>
      </c>
      <c r="F210" s="330"/>
      <c r="G210" s="275"/>
      <c r="H210" s="494"/>
      <c r="I210" s="494" t="s">
        <v>712</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25">
      <c r="A211" s="250"/>
      <c r="B211" s="259"/>
      <c r="C211" s="444">
        <f>INT($C$29)+2</f>
        <v>3</v>
      </c>
      <c r="D211" s="275"/>
      <c r="E211" s="324">
        <f t="shared" si="1065"/>
        <v>70</v>
      </c>
      <c r="F211" s="330"/>
      <c r="G211" s="275"/>
      <c r="H211" s="495"/>
      <c r="I211" s="495" t="s">
        <v>713</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25">
      <c r="A212" s="250"/>
      <c r="B212" s="259"/>
      <c r="C212" s="444">
        <f>INT($C$29)+3</f>
        <v>4</v>
      </c>
      <c r="D212" s="275"/>
      <c r="E212" s="324">
        <f t="shared" si="1065"/>
        <v>71</v>
      </c>
      <c r="F212" s="330"/>
      <c r="G212" s="275"/>
      <c r="H212" s="346"/>
      <c r="I212" s="346" t="s">
        <v>714</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25">
      <c r="A213" s="250"/>
      <c r="B213" s="259"/>
      <c r="C213" s="444">
        <f>INT($C$29)+3</f>
        <v>4</v>
      </c>
      <c r="D213" s="275"/>
      <c r="E213" s="324">
        <f t="shared" si="1065"/>
        <v>72</v>
      </c>
      <c r="F213" s="330"/>
      <c r="G213" s="275"/>
      <c r="H213" s="542"/>
      <c r="I213" s="542" t="s">
        <v>715</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25">
      <c r="A214" s="250"/>
      <c r="B214" s="259"/>
      <c r="C214" s="444">
        <f>INT($C$29)+2</f>
        <v>3</v>
      </c>
      <c r="D214" s="275"/>
      <c r="E214" s="324">
        <f t="shared" si="1065"/>
        <v>73</v>
      </c>
      <c r="F214" s="330"/>
      <c r="G214" s="275"/>
      <c r="H214" s="534" t="str">
        <f>Sheep!$H$248&amp;" Merino BBT"</f>
        <v>Aut Merino BBT</v>
      </c>
      <c r="I214" s="534" t="s">
        <v>871</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0.87099999999999955</v>
      </c>
      <c r="BI214" s="607">
        <v>1.077</v>
      </c>
      <c r="BJ214" s="607">
        <v>1.2040000000000006</v>
      </c>
      <c r="BK214" s="607">
        <v>1.4469999999999992</v>
      </c>
      <c r="BL214" s="607">
        <v>1.511000000000001</v>
      </c>
      <c r="BM214" s="607">
        <v>1.7460000000000004</v>
      </c>
      <c r="BN214" s="607">
        <v>0.87400000000000055</v>
      </c>
      <c r="BO214" s="607">
        <v>0.93699999999999939</v>
      </c>
      <c r="BP214" s="607">
        <v>0.57600000000000051</v>
      </c>
      <c r="BQ214" s="607">
        <v>0.35500000000000043</v>
      </c>
      <c r="BR214" s="607">
        <v>2.0999999999999908E-2</v>
      </c>
      <c r="BS214" s="607">
        <v>-0.37199999999999989</v>
      </c>
      <c r="BT214" s="607">
        <v>-0.8100000000000005</v>
      </c>
      <c r="BU214" s="607">
        <v>-1.2210000000000001</v>
      </c>
      <c r="BV214" s="607">
        <v>-1.3870000000000005</v>
      </c>
      <c r="BW214" s="607">
        <v>-1.452</v>
      </c>
      <c r="BX214" s="607">
        <v>-1.5509999999999993</v>
      </c>
      <c r="BY214" s="607">
        <v>-1.8659999999999997</v>
      </c>
      <c r="BZ214" s="607">
        <v>-2.2770000000000001</v>
      </c>
      <c r="CA214" s="607">
        <v>-2.5019999999999998</v>
      </c>
      <c r="CB214" s="607">
        <v>-2.7459999999999996</v>
      </c>
      <c r="CC214" s="607">
        <v>-3.3140000000000001</v>
      </c>
      <c r="CD214" s="607">
        <v>-3.6659999999999995</v>
      </c>
      <c r="CE214" s="607">
        <v>-4.0600000000000005</v>
      </c>
      <c r="CF214" s="607">
        <v>-1.3199999999999994</v>
      </c>
      <c r="CG214" s="607">
        <v>-1.8459999999999992</v>
      </c>
      <c r="CH214" s="607">
        <v>-1.7370000000000001</v>
      </c>
      <c r="CI214" s="607">
        <v>-1.8040000000000003</v>
      </c>
      <c r="CJ214" s="607">
        <v>-1.6950000000000003</v>
      </c>
      <c r="CK214" s="607">
        <v>-1.6189999999999998</v>
      </c>
      <c r="CL214" s="607">
        <v>-1.6950000000000003</v>
      </c>
      <c r="CM214" s="607">
        <v>-1.827</v>
      </c>
      <c r="CN214" s="607">
        <v>-1.5180000000000007</v>
      </c>
      <c r="CO214" s="607">
        <v>-1.2530000000000001</v>
      </c>
      <c r="CP214" s="607">
        <v>-1.274</v>
      </c>
      <c r="CQ214" s="607">
        <v>-1.1069999999999993</v>
      </c>
      <c r="CR214" s="607">
        <v>0.19899999999999984</v>
      </c>
      <c r="CS214" s="607">
        <v>-7.8999999999998849E-2</v>
      </c>
      <c r="CT214" s="607">
        <v>-2.7999999999998693E-2</v>
      </c>
      <c r="CU214" s="607">
        <v>-3.0000000000001137E-3</v>
      </c>
      <c r="CV214" s="607">
        <v>-2.2000000000000242E-2</v>
      </c>
      <c r="CW214" s="607">
        <v>-0.12800000000000011</v>
      </c>
      <c r="CX214" s="607">
        <v>-9.0000000000003411E-3</v>
      </c>
      <c r="CY214" s="607">
        <v>0.40599999999999881</v>
      </c>
      <c r="CZ214" s="607">
        <v>0.13700000000000045</v>
      </c>
      <c r="DA214" s="607">
        <v>0.20500000000000007</v>
      </c>
      <c r="DB214" s="607">
        <v>0.3620000000000001</v>
      </c>
      <c r="DC214" s="607">
        <v>0.9350000000000005</v>
      </c>
      <c r="DD214" s="607">
        <v>0.92600000000000016</v>
      </c>
      <c r="DE214" s="607">
        <v>0.80299999999999994</v>
      </c>
      <c r="DF214" s="607">
        <v>0.73399999999999999</v>
      </c>
      <c r="DG214" s="607">
        <v>0.51100000000000012</v>
      </c>
      <c r="DH214" s="607">
        <v>0.1769999999999996</v>
      </c>
      <c r="DI214" s="607">
        <v>0.11699999999999999</v>
      </c>
      <c r="DJ214" s="607">
        <v>-1.499999999999968E-2</v>
      </c>
      <c r="DK214" s="607">
        <v>-0.21400000000000041</v>
      </c>
      <c r="DL214" s="607">
        <v>-0.35000000000000053</v>
      </c>
      <c r="DM214" s="607">
        <v>-0.49199999999999999</v>
      </c>
      <c r="DN214" s="607">
        <v>-1.1369999999999996</v>
      </c>
      <c r="DO214" s="607">
        <v>-1.3309999999999995</v>
      </c>
      <c r="DP214" s="607">
        <v>-1.4630000000000001</v>
      </c>
      <c r="DQ214" s="607">
        <v>-1.4699999999999998</v>
      </c>
      <c r="DR214" s="607">
        <v>-1.5679999999999996</v>
      </c>
      <c r="DS214" s="607">
        <v>-1.6359999999999997</v>
      </c>
      <c r="DT214" s="607">
        <v>-1.589</v>
      </c>
      <c r="DU214" s="607">
        <v>-1.5949999999999998</v>
      </c>
      <c r="DV214" s="607">
        <v>-1.3650000000000002</v>
      </c>
      <c r="DW214" s="607">
        <v>-1.2869999999999999</v>
      </c>
      <c r="DX214" s="607">
        <v>-1.1209999999999996</v>
      </c>
      <c r="DY214" s="607">
        <v>-1.0759999999999996</v>
      </c>
      <c r="DZ214" s="607">
        <v>-1.0779999999999994</v>
      </c>
      <c r="EA214" s="607">
        <v>-1.3259999999999996</v>
      </c>
      <c r="EB214" s="607">
        <v>-1.1520000000000001</v>
      </c>
      <c r="EC214" s="607">
        <v>-1.6130000000000004</v>
      </c>
      <c r="ED214" s="607">
        <v>-1.5540000000000003</v>
      </c>
      <c r="EE214" s="607">
        <v>-1.8259999999999996</v>
      </c>
      <c r="EF214" s="607">
        <v>1.6040000000000001</v>
      </c>
      <c r="EG214" s="607">
        <v>0.85799999999999965</v>
      </c>
      <c r="EH214" s="607">
        <v>0.51900000000000013</v>
      </c>
      <c r="EI214" s="607">
        <v>2.8999999999999915E-2</v>
      </c>
      <c r="EJ214" s="607">
        <v>-0.10299999999999976</v>
      </c>
      <c r="EK214" s="607">
        <v>-9.7000000000000419E-2</v>
      </c>
      <c r="EL214" s="607">
        <v>2.0000000000000462E-2</v>
      </c>
      <c r="EM214" s="607">
        <v>-0.36799999999999944</v>
      </c>
      <c r="EN214" s="607">
        <v>-0.16199999999999992</v>
      </c>
      <c r="EO214" s="607">
        <v>-0.40599999999999969</v>
      </c>
      <c r="EP214" s="607">
        <v>-0.56100000000000083</v>
      </c>
      <c r="EQ214" s="607">
        <v>-0.58699999999999974</v>
      </c>
      <c r="ER214" s="607">
        <v>0.74199999999999999</v>
      </c>
      <c r="ES214" s="607">
        <v>0.20500000000000007</v>
      </c>
      <c r="ET214" s="607">
        <v>-9.3999999999999417E-2</v>
      </c>
      <c r="EU214" s="607">
        <v>-0.24300000000000033</v>
      </c>
      <c r="EV214" s="607">
        <v>-0.41199999999999903</v>
      </c>
      <c r="EW214" s="607">
        <v>-0.82800000000000118</v>
      </c>
      <c r="EX214" s="607">
        <v>-1.0269999999999992</v>
      </c>
      <c r="EY214" s="607">
        <v>-1.0350000000000001</v>
      </c>
      <c r="EZ214" s="607">
        <v>-1.1459999999999999</v>
      </c>
      <c r="FA214" s="607">
        <v>-0.78699999999999992</v>
      </c>
      <c r="FB214" s="607">
        <v>-1.0839999999999996</v>
      </c>
      <c r="FC214" s="607">
        <v>-0.89200000000000035</v>
      </c>
      <c r="FD214" s="607">
        <v>-0.70800000000000018</v>
      </c>
      <c r="FE214" s="607">
        <v>-8.1999999999999851E-2</v>
      </c>
      <c r="FF214" s="607">
        <v>-0.23099999999999987</v>
      </c>
      <c r="FG214" s="607">
        <v>0.11800000000000033</v>
      </c>
      <c r="FH214" s="607">
        <v>-5.7000000000000384E-2</v>
      </c>
      <c r="FI214" s="607">
        <v>-2.7999999999999581E-2</v>
      </c>
      <c r="FJ214" s="607">
        <v>0.14599999999999991</v>
      </c>
      <c r="FK214" s="607">
        <v>0.28000000000000025</v>
      </c>
      <c r="FL214" s="607">
        <v>0.37999999999999989</v>
      </c>
      <c r="FM214" s="607">
        <v>0.49100000000000055</v>
      </c>
      <c r="FN214" s="607">
        <v>0.52200000000000024</v>
      </c>
      <c r="FO214" s="607">
        <v>0.59600000000000009</v>
      </c>
      <c r="FP214" s="607">
        <v>0.29100000000000037</v>
      </c>
      <c r="FQ214" s="607">
        <v>8.3000000000000185E-2</v>
      </c>
      <c r="FR214" s="607">
        <v>-0.33699999999999974</v>
      </c>
      <c r="FS214" s="607">
        <v>-0.54300000000000015</v>
      </c>
      <c r="FT214" s="607">
        <v>-0.61399999999999988</v>
      </c>
      <c r="FU214" s="607">
        <v>-0.77399999999999958</v>
      </c>
      <c r="FV214" s="607">
        <v>-0.96599999999999975</v>
      </c>
      <c r="FW214" s="607">
        <v>-1.0720000000000005</v>
      </c>
      <c r="FX214" s="607">
        <v>-1.1070000000000002</v>
      </c>
      <c r="FY214" s="607">
        <v>-1.2920000000000007</v>
      </c>
      <c r="FZ214" s="607">
        <v>-1.6279999999999997</v>
      </c>
      <c r="GA214" s="607">
        <v>-1.7309999999999999</v>
      </c>
      <c r="GB214" s="607">
        <v>-1.9610000000000003</v>
      </c>
      <c r="GC214" s="607">
        <v>-2.5139999999999993</v>
      </c>
      <c r="GD214" s="607">
        <v>-2.702</v>
      </c>
      <c r="GE214" s="607">
        <v>-2.8670000000000009</v>
      </c>
      <c r="GF214" s="607">
        <v>0.58300000000000018</v>
      </c>
      <c r="GG214" s="607">
        <v>-0.34999999999999964</v>
      </c>
      <c r="GH214" s="607">
        <v>-0.59199999999999964</v>
      </c>
      <c r="GI214" s="607">
        <v>-1.1379999999999999</v>
      </c>
      <c r="GJ214" s="607">
        <v>-1.085</v>
      </c>
      <c r="GK214" s="607">
        <v>-1.1900000000000004</v>
      </c>
      <c r="GL214" s="607">
        <v>-1.0369999999999999</v>
      </c>
      <c r="GM214" s="607">
        <v>-1.2089999999999996</v>
      </c>
      <c r="GN214" s="607">
        <v>-0.9430000000000005</v>
      </c>
      <c r="GO214" s="607">
        <v>-1.0250000000000004</v>
      </c>
      <c r="GP214" s="607">
        <v>-1.1020000000000003</v>
      </c>
      <c r="GQ214" s="607">
        <v>-0.70800000000000018</v>
      </c>
      <c r="GR214" s="607">
        <v>0.50599999999999934</v>
      </c>
      <c r="GS214" s="607">
        <v>7.099999999999973E-2</v>
      </c>
      <c r="GT214" s="607">
        <v>-0.12199999999999989</v>
      </c>
      <c r="GU214" s="607">
        <v>-0.21600000000000108</v>
      </c>
      <c r="GV214" s="607">
        <v>-0.46199999999999974</v>
      </c>
      <c r="GW214" s="607">
        <v>-0.83999999999999986</v>
      </c>
      <c r="GX214" s="607">
        <v>-1.0869999999999997</v>
      </c>
      <c r="GY214" s="607">
        <v>-1.1919999999999993</v>
      </c>
      <c r="GZ214" s="607">
        <v>-1.4290000000000012</v>
      </c>
      <c r="HA214" s="607">
        <v>-1.1899999999999995</v>
      </c>
      <c r="HB214" s="607">
        <v>-1.1080000000000005</v>
      </c>
      <c r="HC214" s="607">
        <v>-2.0609999999999991</v>
      </c>
      <c r="HD214" s="607">
        <v>-1.7069999999999999</v>
      </c>
      <c r="HE214" s="607">
        <v>-1.1280000000000001</v>
      </c>
      <c r="HF214" s="607">
        <v>-1.04</v>
      </c>
      <c r="HG214" s="607">
        <v>-0.57899999999999974</v>
      </c>
      <c r="HH214" s="607">
        <v>-0.34799999999999986</v>
      </c>
      <c r="HI214" s="607">
        <v>-0.18100000000000005</v>
      </c>
      <c r="HJ214" s="607">
        <v>-8.0000000000000071E-2</v>
      </c>
      <c r="HK214" s="607">
        <v>5.600000000000005E-2</v>
      </c>
      <c r="HL214" s="607">
        <v>0.10299999999999976</v>
      </c>
      <c r="HM214" s="607">
        <v>0.23399999999999999</v>
      </c>
      <c r="HN214" s="607">
        <v>0.95100000000000051</v>
      </c>
      <c r="HO214" s="607">
        <v>0.90000000000000036</v>
      </c>
      <c r="HP214" s="607">
        <v>0.62199999999999989</v>
      </c>
      <c r="HQ214" s="607">
        <v>0.3490000000000002</v>
      </c>
      <c r="HR214" s="607">
        <v>7.8000000000000291E-2</v>
      </c>
      <c r="HS214" s="607">
        <v>-0.18900000000000006</v>
      </c>
      <c r="HT214" s="607">
        <v>-0.44099999999999984</v>
      </c>
      <c r="HU214" s="607">
        <v>-0.61599999999999966</v>
      </c>
      <c r="HV214" s="607">
        <v>-0.80700000000000038</v>
      </c>
      <c r="HW214" s="607">
        <v>-0.86699999999999999</v>
      </c>
      <c r="HX214" s="607">
        <v>-1.0969999999999995</v>
      </c>
      <c r="HY214" s="607">
        <v>-1.157</v>
      </c>
      <c r="HZ214" s="607">
        <v>-1.4889999999999999</v>
      </c>
      <c r="IA214" s="607">
        <v>-1.6979999999999995</v>
      </c>
      <c r="IB214" s="607">
        <v>-1.9670000000000005</v>
      </c>
      <c r="IC214" s="607">
        <v>-2.3239999999999998</v>
      </c>
      <c r="ID214" s="607">
        <v>-2.5399999999999991</v>
      </c>
      <c r="IE214" s="607">
        <v>-2.633</v>
      </c>
      <c r="IF214" s="607">
        <v>0.6379999999999999</v>
      </c>
      <c r="IG214" s="607">
        <v>-0.37100000000000044</v>
      </c>
      <c r="IH214" s="607">
        <v>-0.71900000000000031</v>
      </c>
      <c r="II214" s="607">
        <v>-0.91999999999999993</v>
      </c>
      <c r="IJ214" s="607">
        <v>-0.97499999999999964</v>
      </c>
      <c r="IK214" s="607">
        <v>-1.0540000000000003</v>
      </c>
      <c r="IL214" s="607">
        <v>-0.65100000000000069</v>
      </c>
      <c r="IM214" s="607">
        <v>-1.0549999999999997</v>
      </c>
      <c r="IN214" s="607">
        <v>-0.89300000000000068</v>
      </c>
      <c r="IO214" s="607">
        <v>-0.96200000000000063</v>
      </c>
      <c r="IP214" s="607">
        <v>-0.90600000000000058</v>
      </c>
      <c r="IQ214" s="607">
        <v>-0.87000000000000011</v>
      </c>
      <c r="IR214" s="607">
        <v>0.52400000000000002</v>
      </c>
      <c r="IS214" s="607">
        <v>4.9999999999990052E-3</v>
      </c>
      <c r="IT214" s="607">
        <v>-0.25300000000000011</v>
      </c>
      <c r="IU214" s="607">
        <v>-0.22300000000000075</v>
      </c>
      <c r="IV214" s="607">
        <v>-0.47799999999999976</v>
      </c>
      <c r="IW214" s="607">
        <v>-0.94200000000000017</v>
      </c>
      <c r="IX214" s="607">
        <v>-0.93000000000000149</v>
      </c>
      <c r="IY214" s="607">
        <v>-0.94799999999999862</v>
      </c>
      <c r="IZ214" s="607">
        <v>-1.3139999999999992</v>
      </c>
      <c r="JA214" s="607">
        <v>-1.0999999999999996</v>
      </c>
      <c r="JB214" s="607">
        <v>-1.3130000000000006</v>
      </c>
      <c r="JC214" s="607">
        <v>-2.2920000000000007</v>
      </c>
      <c r="JD214" s="607">
        <v>-1.9960000000000004</v>
      </c>
      <c r="JE214" s="607">
        <v>-1.3809999999999993</v>
      </c>
      <c r="JF214" s="607">
        <v>-1.3040000000000003</v>
      </c>
      <c r="JG214" s="607">
        <v>-0.97200000000000042</v>
      </c>
      <c r="JH214" s="607">
        <v>-0.58399999999999963</v>
      </c>
      <c r="JI214" s="607">
        <v>-0.38999999999999968</v>
      </c>
      <c r="JJ214" s="607">
        <v>-0.25099999999999945</v>
      </c>
      <c r="JK214" s="607">
        <v>-8.0000000000000071E-3</v>
      </c>
      <c r="JL214" s="607">
        <v>0.15899999999999981</v>
      </c>
      <c r="JM214" s="607">
        <v>0.37899999999999956</v>
      </c>
      <c r="JN214" s="607">
        <v>1.1959999999999997</v>
      </c>
      <c r="JO214" s="607">
        <v>1.2450000000000001</v>
      </c>
      <c r="JP214" s="607">
        <v>0.76499999999999968</v>
      </c>
      <c r="JQ214" s="607">
        <v>0.53099999999999969</v>
      </c>
      <c r="JR214" s="607">
        <v>0.27199999999999935</v>
      </c>
      <c r="JS214" s="607">
        <v>-0.13600000000000012</v>
      </c>
      <c r="JT214" s="607">
        <v>-0.3149999999999995</v>
      </c>
      <c r="JU214" s="607">
        <v>-0.55499999999999972</v>
      </c>
      <c r="JV214" s="607">
        <v>-0.79099999999999993</v>
      </c>
      <c r="JW214" s="607">
        <v>-0.89900000000000002</v>
      </c>
      <c r="JX214" s="607">
        <v>-1.1499999999999995</v>
      </c>
      <c r="JY214" s="607">
        <v>-1.4569999999999999</v>
      </c>
      <c r="JZ214" s="607">
        <v>-1.8390000000000004</v>
      </c>
      <c r="KA214" s="607">
        <v>-2.0910000000000002</v>
      </c>
      <c r="KB214" s="607">
        <v>-2.3890000000000002</v>
      </c>
      <c r="KC214" s="607">
        <v>-2.9419999999999993</v>
      </c>
      <c r="KD214" s="607">
        <v>-3.4079999999999995</v>
      </c>
      <c r="KE214" s="607">
        <v>-3.7979999999999992</v>
      </c>
      <c r="KF214" s="607">
        <v>-1.3950000000000005</v>
      </c>
      <c r="KG214" s="607">
        <v>-2.4790000000000001</v>
      </c>
      <c r="KH214" s="607">
        <v>-2.7910000000000004</v>
      </c>
      <c r="KI214" s="607">
        <v>-2.8590000000000009</v>
      </c>
      <c r="KJ214" s="607">
        <v>-3.1849999999999996</v>
      </c>
      <c r="KK214" s="607">
        <v>-3.0900000000000007</v>
      </c>
      <c r="KL214" s="607">
        <v>-2.8639999999999999</v>
      </c>
      <c r="KM214" s="607">
        <v>-2.9080000000000004</v>
      </c>
      <c r="KN214" s="607">
        <v>-2.5709999999999997</v>
      </c>
      <c r="KO214" s="607">
        <v>-2.4219999999999997</v>
      </c>
      <c r="KP214" s="607">
        <v>-2.0709999999999997</v>
      </c>
      <c r="KQ214" s="607">
        <v>-1.8810000000000002</v>
      </c>
      <c r="KR214" s="607">
        <v>-0.56299999999999972</v>
      </c>
      <c r="KS214" s="607">
        <v>-0.85299999999999976</v>
      </c>
      <c r="KT214" s="607">
        <v>-0.87100000000000044</v>
      </c>
      <c r="KU214" s="607">
        <v>-0.59800000000000075</v>
      </c>
      <c r="KV214" s="607">
        <v>-0.74899999999999878</v>
      </c>
      <c r="KW214" s="607">
        <v>-1.0389999999999997</v>
      </c>
      <c r="KX214" s="607">
        <v>-0.99600000000000044</v>
      </c>
      <c r="KY214" s="607">
        <v>-1.0069999999999997</v>
      </c>
      <c r="KZ214" s="607">
        <v>-1.0640000000000001</v>
      </c>
      <c r="LA214" s="607">
        <v>-1.117</v>
      </c>
      <c r="LB214" s="607">
        <v>-1.25</v>
      </c>
      <c r="LC214" s="607">
        <v>-1.1379999999999999</v>
      </c>
      <c r="LD214" s="607">
        <v>-0.98200000000000021</v>
      </c>
      <c r="LE214" s="607">
        <v>-0.67500000000000071</v>
      </c>
      <c r="LF214" s="607">
        <v>-0.42600000000000016</v>
      </c>
      <c r="LG214" s="607">
        <v>-0.38399999999999945</v>
      </c>
      <c r="LH214" s="607">
        <v>0.15000000000000036</v>
      </c>
      <c r="LI214" s="607">
        <v>0.22199999999999953</v>
      </c>
      <c r="LJ214" s="607">
        <v>0.35800000000000054</v>
      </c>
      <c r="LK214" s="607">
        <v>0.45099999999999962</v>
      </c>
      <c r="LL214" s="607">
        <v>0.62199999999999989</v>
      </c>
      <c r="LM214" s="607">
        <v>0.79</v>
      </c>
      <c r="LN214" s="607">
        <v>0.97500000000000053</v>
      </c>
      <c r="LO214" s="607">
        <v>0.9430000000000005</v>
      </c>
      <c r="LP214" s="607">
        <v>0.77800000000000047</v>
      </c>
      <c r="LQ214" s="607">
        <v>0.48999999999999932</v>
      </c>
      <c r="LR214" s="607">
        <v>0.33400000000000052</v>
      </c>
      <c r="LS214" s="607">
        <v>8.1999999999999851E-2</v>
      </c>
      <c r="LT214" s="607">
        <v>-5.7000000000000384E-2</v>
      </c>
      <c r="LU214" s="607">
        <v>-0.19599999999999973</v>
      </c>
      <c r="LV214" s="607">
        <v>-0.18700000000000028</v>
      </c>
      <c r="LW214" s="607">
        <v>-0.41599999999999948</v>
      </c>
      <c r="LX214" s="607">
        <v>-0.48299999999999965</v>
      </c>
      <c r="LY214" s="607">
        <v>-0.71700000000000053</v>
      </c>
      <c r="LZ214" s="607">
        <v>-1.0949999999999998</v>
      </c>
      <c r="MA214" s="607">
        <v>-1.2729999999999997</v>
      </c>
      <c r="MB214" s="607">
        <v>-1.5330000000000004</v>
      </c>
      <c r="MC214" s="607">
        <v>-2.2439999999999998</v>
      </c>
      <c r="MD214" s="607">
        <v>-2.8470000000000004</v>
      </c>
      <c r="ME214" s="607">
        <v>-3.6979999999999995</v>
      </c>
      <c r="MF214" s="607">
        <v>-1.827</v>
      </c>
      <c r="MG214" s="607">
        <v>-3.2210000000000001</v>
      </c>
      <c r="MH214" s="607">
        <v>-3.6879999999999997</v>
      </c>
      <c r="MI214" s="607">
        <v>-4.0949999999999998</v>
      </c>
      <c r="MJ214" s="607">
        <v>-4.5559999999999992</v>
      </c>
      <c r="MK214" s="607">
        <v>-4.5169999999999995</v>
      </c>
      <c r="ML214" s="607">
        <v>-4.4139999999999997</v>
      </c>
      <c r="MM214" s="607">
        <v>-4.7120000000000006</v>
      </c>
      <c r="MN214" s="607">
        <v>-4.1790000000000003</v>
      </c>
      <c r="MO214" s="607">
        <v>-3.7409999999999997</v>
      </c>
      <c r="MP214" s="607">
        <v>-3.3499999999999996</v>
      </c>
      <c r="MQ214" s="607">
        <v>-2.7870000000000008</v>
      </c>
      <c r="MR214" s="607">
        <v>-1.4840000000000009</v>
      </c>
      <c r="MS214" s="607">
        <v>-1.4409999999999998</v>
      </c>
      <c r="MT214" s="607">
        <v>-0.94500000000000028</v>
      </c>
      <c r="MU214" s="607">
        <v>-0.75100000000000122</v>
      </c>
      <c r="MV214" s="607">
        <v>-0.93000000000000149</v>
      </c>
      <c r="MW214" s="607">
        <v>-1.197000000000001</v>
      </c>
      <c r="MX214" s="607">
        <v>-1.0210000000000008</v>
      </c>
      <c r="MY214" s="607">
        <v>-0.90000000000000036</v>
      </c>
      <c r="MZ214" s="607">
        <v>-0.75099999999999945</v>
      </c>
      <c r="NA214" s="607">
        <v>-0.71700000000000053</v>
      </c>
      <c r="NB214" s="607">
        <v>-0.38600000000000012</v>
      </c>
      <c r="NC214" s="607">
        <v>-4.2000000000000703E-2</v>
      </c>
      <c r="ND214" s="607">
        <v>3.2000000000000028E-2</v>
      </c>
      <c r="NE214" s="607">
        <v>-1.0000000000000675E-2</v>
      </c>
      <c r="NF214" s="607">
        <v>-0.38599999999999923</v>
      </c>
      <c r="NG214" s="607">
        <v>-0.10799999999999965</v>
      </c>
      <c r="NH214" s="607">
        <v>0.32899999999999974</v>
      </c>
      <c r="NI214" s="607">
        <v>0.20800000000000018</v>
      </c>
      <c r="NJ214" s="607">
        <v>0.27299999999999969</v>
      </c>
      <c r="NK214" s="607">
        <v>0.25499999999999989</v>
      </c>
      <c r="NL214" s="607">
        <v>0.29299999999999926</v>
      </c>
      <c r="NM214" s="607">
        <v>0.36899999999999977</v>
      </c>
      <c r="NN214" s="607">
        <v>0.35699999999999932</v>
      </c>
      <c r="NO214" s="607">
        <v>0.35599999999999987</v>
      </c>
      <c r="NP214" s="607">
        <v>0.1980000000000004</v>
      </c>
      <c r="NQ214" s="607">
        <v>3.0000000000001137E-3</v>
      </c>
      <c r="NR214" s="607">
        <v>0</v>
      </c>
      <c r="NS214" s="607">
        <v>0</v>
      </c>
      <c r="NT214" s="607">
        <v>0</v>
      </c>
      <c r="NU214" s="607">
        <v>0</v>
      </c>
      <c r="NV214" s="607">
        <v>0</v>
      </c>
      <c r="NW214" s="607">
        <v>-0.41599999999999948</v>
      </c>
      <c r="NX214" s="607">
        <v>-0.48299999999999965</v>
      </c>
      <c r="NY214" s="607">
        <v>-0.71700000000000053</v>
      </c>
      <c r="NZ214" s="607">
        <v>-1.0949999999999998</v>
      </c>
      <c r="OA214" s="607">
        <v>-1.2729999999999997</v>
      </c>
      <c r="OB214" s="607">
        <v>-1.5330000000000004</v>
      </c>
      <c r="OC214" s="607">
        <v>-2.2439999999999998</v>
      </c>
      <c r="OD214" s="607">
        <v>-2.8470000000000004</v>
      </c>
      <c r="OE214" s="607">
        <v>-3.6979999999999995</v>
      </c>
      <c r="OF214" s="607">
        <v>-1.827</v>
      </c>
      <c r="OG214" s="607">
        <v>-3.2210000000000001</v>
      </c>
      <c r="OH214" s="607">
        <v>-3.6879999999999997</v>
      </c>
      <c r="OI214" s="607">
        <v>-4.0949999999999998</v>
      </c>
      <c r="OJ214" s="607">
        <v>-4.5559999999999992</v>
      </c>
      <c r="OK214" s="607">
        <v>-4.5169999999999995</v>
      </c>
      <c r="OL214" s="607">
        <v>-4.4139999999999997</v>
      </c>
      <c r="OM214" s="607">
        <v>-4.7120000000000006</v>
      </c>
      <c r="ON214" s="607">
        <v>-4.1790000000000003</v>
      </c>
      <c r="OO214" s="607">
        <v>-3.7409999999999997</v>
      </c>
      <c r="OP214" s="607">
        <v>-3.3499999999999996</v>
      </c>
      <c r="OQ214" s="607">
        <v>-2.7870000000000008</v>
      </c>
      <c r="OR214" s="607">
        <v>-1.4840000000000009</v>
      </c>
      <c r="OS214" s="607">
        <v>-1.4409999999999998</v>
      </c>
      <c r="OT214" s="607">
        <v>-0.94500000000000028</v>
      </c>
      <c r="OU214" s="607">
        <v>-0.75100000000000122</v>
      </c>
      <c r="OV214" s="607">
        <v>-0.93000000000000149</v>
      </c>
      <c r="OW214" s="607">
        <v>-1.197000000000001</v>
      </c>
      <c r="OX214" s="607">
        <v>-1.0210000000000008</v>
      </c>
      <c r="OY214" s="607">
        <v>-0.90000000000000036</v>
      </c>
      <c r="OZ214" s="607">
        <v>-0.75099999999999945</v>
      </c>
      <c r="PA214" s="607">
        <v>-0.71700000000000053</v>
      </c>
      <c r="PB214" s="607">
        <v>-0.38600000000000012</v>
      </c>
      <c r="PC214" s="607">
        <v>-4.2000000000000703E-2</v>
      </c>
      <c r="PD214" s="607">
        <v>3.2000000000000028E-2</v>
      </c>
      <c r="PE214" s="607">
        <v>-1.0000000000000675E-2</v>
      </c>
      <c r="PF214" s="607">
        <v>-0.38599999999999923</v>
      </c>
      <c r="PG214" s="607">
        <v>-0.10799999999999965</v>
      </c>
      <c r="PH214" s="607">
        <v>0.32899999999999974</v>
      </c>
      <c r="PI214" s="607">
        <v>0.20800000000000018</v>
      </c>
      <c r="PJ214" s="607">
        <v>0.27299999999999969</v>
      </c>
      <c r="PK214" s="607">
        <v>0.25499999999999989</v>
      </c>
      <c r="PL214" s="607">
        <v>0.29299999999999926</v>
      </c>
      <c r="PM214" s="607">
        <v>0.36899999999999977</v>
      </c>
      <c r="PN214" s="607">
        <v>0.35699999999999932</v>
      </c>
      <c r="PO214" s="607">
        <v>0.35599999999999987</v>
      </c>
      <c r="PP214" s="607">
        <v>0.1980000000000004</v>
      </c>
      <c r="PQ214" s="607">
        <v>3.0000000000001137E-3</v>
      </c>
      <c r="PR214" s="607">
        <v>0</v>
      </c>
      <c r="PS214" s="607">
        <v>0</v>
      </c>
      <c r="PT214" s="607">
        <v>0</v>
      </c>
      <c r="PU214" s="607">
        <v>0</v>
      </c>
      <c r="PV214" s="607">
        <v>0</v>
      </c>
      <c r="PW214" s="607">
        <v>-0.41599999999999948</v>
      </c>
      <c r="PX214" s="607">
        <v>-0.48299999999999965</v>
      </c>
      <c r="PY214" s="607">
        <v>-0.71700000000000053</v>
      </c>
      <c r="PZ214" s="607">
        <v>-1.0949999999999998</v>
      </c>
      <c r="QA214" s="607">
        <v>-1.2729999999999997</v>
      </c>
      <c r="QB214" s="607">
        <v>-1.5330000000000004</v>
      </c>
      <c r="QC214" s="607">
        <v>-2.2439999999999998</v>
      </c>
      <c r="QD214" s="607">
        <v>-2.8470000000000004</v>
      </c>
      <c r="QE214" s="607">
        <v>-3.6979999999999995</v>
      </c>
      <c r="QF214" s="607">
        <v>-1.827</v>
      </c>
      <c r="QG214" s="607">
        <v>-3.2210000000000001</v>
      </c>
      <c r="QH214" s="607">
        <v>-3.6879999999999997</v>
      </c>
      <c r="QI214" s="607">
        <v>-4.0949999999999998</v>
      </c>
      <c r="QJ214" s="607">
        <v>-4.5559999999999992</v>
      </c>
      <c r="QK214" s="607">
        <v>-4.5169999999999995</v>
      </c>
      <c r="QL214" s="607">
        <v>-4.4139999999999997</v>
      </c>
      <c r="QM214" s="607">
        <v>-4.7120000000000006</v>
      </c>
      <c r="QN214" s="607">
        <v>-4.1790000000000003</v>
      </c>
      <c r="QO214" s="607">
        <v>-3.7409999999999997</v>
      </c>
      <c r="QP214" s="607">
        <v>-3.3499999999999996</v>
      </c>
      <c r="QQ214" s="607">
        <v>-2.7870000000000008</v>
      </c>
      <c r="QR214" s="607">
        <v>-1.4840000000000009</v>
      </c>
      <c r="QS214" s="607">
        <v>-1.4409999999999998</v>
      </c>
      <c r="QT214" s="607">
        <v>-0.94500000000000028</v>
      </c>
      <c r="QU214" s="607">
        <v>-0.75100000000000122</v>
      </c>
      <c r="QV214" s="607">
        <v>-0.93000000000000149</v>
      </c>
      <c r="QW214" s="607">
        <v>-1.197000000000001</v>
      </c>
      <c r="QX214" s="607">
        <v>-1.0210000000000008</v>
      </c>
      <c r="QY214" s="607">
        <v>-0.90000000000000036</v>
      </c>
      <c r="QZ214" s="607">
        <v>-0.75099999999999945</v>
      </c>
      <c r="RA214" s="607">
        <v>-0.71700000000000053</v>
      </c>
      <c r="RB214" s="607">
        <v>-0.38600000000000012</v>
      </c>
      <c r="RC214" s="607">
        <v>-4.2000000000000703E-2</v>
      </c>
      <c r="RD214" s="607">
        <v>3.2000000000000028E-2</v>
      </c>
      <c r="RE214" s="607">
        <v>-1.0000000000000675E-2</v>
      </c>
      <c r="RF214" s="607">
        <v>-0.38599999999999923</v>
      </c>
      <c r="RG214" s="607">
        <v>-0.10799999999999965</v>
      </c>
      <c r="RH214" s="607">
        <v>0.32899999999999974</v>
      </c>
      <c r="RI214" s="607">
        <v>0.20800000000000018</v>
      </c>
      <c r="RJ214" s="607">
        <v>0.27299999999999969</v>
      </c>
      <c r="RK214" s="607">
        <v>0.25499999999999989</v>
      </c>
      <c r="RL214" s="607">
        <v>0.29299999999999926</v>
      </c>
      <c r="RM214" s="607">
        <v>0.36899999999999977</v>
      </c>
      <c r="RN214" s="607">
        <v>0.35699999999999932</v>
      </c>
      <c r="RO214" s="607">
        <v>0.35599999999999987</v>
      </c>
      <c r="RP214" s="607">
        <v>0.1980000000000004</v>
      </c>
      <c r="RQ214" s="607">
        <v>3.0000000000001137E-3</v>
      </c>
      <c r="RR214" s="607">
        <v>0</v>
      </c>
      <c r="RS214" s="607">
        <v>0</v>
      </c>
      <c r="RT214" s="607">
        <v>0</v>
      </c>
      <c r="RU214" s="607">
        <v>0</v>
      </c>
      <c r="RV214" s="607">
        <v>0</v>
      </c>
      <c r="RW214" s="607">
        <v>-0.41599999999999948</v>
      </c>
      <c r="RX214" s="607">
        <v>-0.48299999999999965</v>
      </c>
      <c r="RY214" s="607">
        <v>-0.71700000000000053</v>
      </c>
      <c r="RZ214" s="607">
        <v>-1.0949999999999998</v>
      </c>
      <c r="SA214" s="607">
        <v>-1.2729999999999997</v>
      </c>
      <c r="SB214" s="607">
        <v>-1.5330000000000004</v>
      </c>
      <c r="SC214" s="607">
        <v>-2.2439999999999998</v>
      </c>
      <c r="SD214" s="607">
        <v>-2.8470000000000004</v>
      </c>
      <c r="SE214" s="607">
        <v>-3.6979999999999995</v>
      </c>
      <c r="SF214" s="607">
        <v>-1.827</v>
      </c>
      <c r="SG214" s="607">
        <v>-3.2210000000000001</v>
      </c>
      <c r="SH214" s="607">
        <v>-3.6879999999999997</v>
      </c>
      <c r="SI214" s="607">
        <v>-4.0949999999999998</v>
      </c>
      <c r="SJ214" s="275">
        <f t="shared" ref="SJ214:SJ285" si="1066">SI214</f>
        <v>-4.0949999999999998</v>
      </c>
      <c r="SK214" s="262"/>
      <c r="SL214" s="250"/>
      <c r="SM214" s="250"/>
      <c r="SN214" s="250"/>
    </row>
    <row r="215" spans="1:508" outlineLevel="3" x14ac:dyDescent="0.25">
      <c r="A215" s="250"/>
      <c r="B215" s="259"/>
      <c r="C215" s="444">
        <f>INT($C$29)+3</f>
        <v>4</v>
      </c>
      <c r="D215" s="275"/>
      <c r="E215" s="324">
        <f t="shared" si="1065"/>
        <v>74</v>
      </c>
      <c r="F215" s="330"/>
      <c r="G215" s="275"/>
      <c r="H215" s="536"/>
      <c r="I215" s="551" t="s">
        <v>872</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0.83599999999999941</v>
      </c>
      <c r="BI215" s="608">
        <v>1.9179999999999993</v>
      </c>
      <c r="BJ215" s="608">
        <v>1.6720000000000006</v>
      </c>
      <c r="BK215" s="608">
        <v>1.504999999999999</v>
      </c>
      <c r="BL215" s="608">
        <v>1.1859999999999999</v>
      </c>
      <c r="BM215" s="608">
        <v>0.2240000000000002</v>
      </c>
      <c r="BN215" s="608">
        <v>0.16699999999999982</v>
      </c>
      <c r="BO215" s="608">
        <v>0.1639999999999997</v>
      </c>
      <c r="BP215" s="608">
        <v>-0.30400000000000027</v>
      </c>
      <c r="BQ215" s="608">
        <v>-0.51199999999999957</v>
      </c>
      <c r="BR215" s="608">
        <v>-0.84600000000000009</v>
      </c>
      <c r="BS215" s="608">
        <v>-1.2069999999999999</v>
      </c>
      <c r="BT215" s="608">
        <v>-1.5449999999999999</v>
      </c>
      <c r="BU215" s="608">
        <v>-1.8220000000000001</v>
      </c>
      <c r="BV215" s="608">
        <v>-1.9140000000000006</v>
      </c>
      <c r="BW215" s="608">
        <v>-1.915</v>
      </c>
      <c r="BX215" s="608">
        <v>-1.9539999999999997</v>
      </c>
      <c r="BY215" s="608">
        <v>-2.2069999999999999</v>
      </c>
      <c r="BZ215" s="608">
        <v>-2.4769999999999999</v>
      </c>
      <c r="CA215" s="608">
        <v>-2.6609999999999996</v>
      </c>
      <c r="CB215" s="608">
        <v>-2.9329999999999998</v>
      </c>
      <c r="CC215" s="608">
        <v>-3.49</v>
      </c>
      <c r="CD215" s="608">
        <v>-3.9559999999999995</v>
      </c>
      <c r="CE215" s="608">
        <v>-4.2160000000000002</v>
      </c>
      <c r="CF215" s="608">
        <v>-1.3489999999999993</v>
      </c>
      <c r="CG215" s="608">
        <v>-1.7299999999999995</v>
      </c>
      <c r="CH215" s="608">
        <v>-1.4939999999999998</v>
      </c>
      <c r="CI215" s="608">
        <v>-1.4630000000000001</v>
      </c>
      <c r="CJ215" s="608">
        <v>-1.2709999999999999</v>
      </c>
      <c r="CK215" s="608">
        <v>-1.2679999999999998</v>
      </c>
      <c r="CL215" s="608">
        <v>-1.2169999999999996</v>
      </c>
      <c r="CM215" s="608">
        <v>-1.3259999999999996</v>
      </c>
      <c r="CN215" s="608">
        <v>-1.0580000000000007</v>
      </c>
      <c r="CO215" s="608">
        <v>-0.61699999999999999</v>
      </c>
      <c r="CP215" s="608">
        <v>-0.59499999999999975</v>
      </c>
      <c r="CQ215" s="608">
        <v>-0.55399999999999938</v>
      </c>
      <c r="CR215" s="608">
        <v>0.56599999999999895</v>
      </c>
      <c r="CS215" s="608">
        <v>0.15000000000000036</v>
      </c>
      <c r="CT215" s="608">
        <v>2.000000000000135E-2</v>
      </c>
      <c r="CU215" s="608">
        <v>-5.7000000000000384E-2</v>
      </c>
      <c r="CV215" s="608">
        <v>-6.2000000000001165E-2</v>
      </c>
      <c r="CW215" s="608">
        <v>-0.10200000000000031</v>
      </c>
      <c r="CX215" s="608">
        <v>4.8999999999999488E-2</v>
      </c>
      <c r="CY215" s="608">
        <v>6.5999999999998948E-2</v>
      </c>
      <c r="CZ215" s="608">
        <v>0.19599999999999973</v>
      </c>
      <c r="DA215" s="608">
        <v>0.23800000000000043</v>
      </c>
      <c r="DB215" s="608">
        <v>0.31099999999999994</v>
      </c>
      <c r="DC215" s="608">
        <v>0.49000000000000021</v>
      </c>
      <c r="DD215" s="608">
        <v>0.54699999999999971</v>
      </c>
      <c r="DE215" s="608">
        <v>0.4870000000000001</v>
      </c>
      <c r="DF215" s="608">
        <v>0.36699999999999999</v>
      </c>
      <c r="DG215" s="608">
        <v>0.33700000000000063</v>
      </c>
      <c r="DH215" s="608">
        <v>0.12900000000000045</v>
      </c>
      <c r="DI215" s="608">
        <v>0.14100000000000001</v>
      </c>
      <c r="DJ215" s="608">
        <v>0.20699999999999985</v>
      </c>
      <c r="DK215" s="608">
        <v>0.12399999999999967</v>
      </c>
      <c r="DL215" s="608">
        <v>0.12599999999999945</v>
      </c>
      <c r="DM215" s="608">
        <v>0.11799999999999944</v>
      </c>
      <c r="DN215" s="608">
        <v>7.0000000000000284E-2</v>
      </c>
      <c r="DO215" s="608">
        <v>7.2000000000000064E-2</v>
      </c>
      <c r="DP215" s="608">
        <v>-0.22500000000000053</v>
      </c>
      <c r="DQ215" s="608">
        <v>-0.54100000000000037</v>
      </c>
      <c r="DR215" s="608">
        <v>-0.87199999999999989</v>
      </c>
      <c r="DS215" s="608">
        <v>-1.2119999999999997</v>
      </c>
      <c r="DT215" s="608">
        <v>-1.5380000000000003</v>
      </c>
      <c r="DU215" s="608">
        <v>-1.8339999999999996</v>
      </c>
      <c r="DV215" s="608">
        <v>-2.0819999999999999</v>
      </c>
      <c r="DW215" s="608">
        <v>-2.15</v>
      </c>
      <c r="DX215" s="608">
        <v>-2.2089999999999996</v>
      </c>
      <c r="DY215" s="608">
        <v>-2.347</v>
      </c>
      <c r="DZ215" s="608">
        <v>-2.5959999999999996</v>
      </c>
      <c r="EA215" s="608">
        <v>-2.6549999999999998</v>
      </c>
      <c r="EB215" s="608">
        <v>-2.7990000000000004</v>
      </c>
      <c r="EC215" s="608">
        <v>-3.351</v>
      </c>
      <c r="ED215" s="608">
        <v>-3.7630000000000008</v>
      </c>
      <c r="EE215" s="608">
        <v>-4.0689999999999991</v>
      </c>
      <c r="EF215" s="608">
        <v>-0.18299999999999983</v>
      </c>
      <c r="EG215" s="608">
        <v>-0.92999999999999972</v>
      </c>
      <c r="EH215" s="608">
        <v>-1.2299999999999995</v>
      </c>
      <c r="EI215" s="608">
        <v>-1.8840000000000003</v>
      </c>
      <c r="EJ215" s="608">
        <v>-2.085</v>
      </c>
      <c r="EK215" s="608">
        <v>-2.0970000000000004</v>
      </c>
      <c r="EL215" s="608">
        <v>-2.1719999999999997</v>
      </c>
      <c r="EM215" s="608">
        <v>-2.7009999999999996</v>
      </c>
      <c r="EN215" s="608">
        <v>-2.38</v>
      </c>
      <c r="EO215" s="608">
        <v>-2.5039999999999996</v>
      </c>
      <c r="EP215" s="608">
        <v>-2.6480000000000006</v>
      </c>
      <c r="EQ215" s="608">
        <v>-2.7210000000000001</v>
      </c>
      <c r="ER215" s="608">
        <v>-1.1850000000000005</v>
      </c>
      <c r="ES215" s="608">
        <v>-1.4960000000000004</v>
      </c>
      <c r="ET215" s="608">
        <v>-1.1929999999999996</v>
      </c>
      <c r="EU215" s="608">
        <v>-1.1300000000000008</v>
      </c>
      <c r="EV215" s="608">
        <v>-1.0269999999999992</v>
      </c>
      <c r="EW215" s="608">
        <v>-1.42</v>
      </c>
      <c r="EX215" s="608">
        <v>-0.92399999999999949</v>
      </c>
      <c r="EY215" s="608">
        <v>-0.65000000000000036</v>
      </c>
      <c r="EZ215" s="608">
        <v>-0.40600000000000058</v>
      </c>
      <c r="FA215" s="608">
        <v>0.28299999999999947</v>
      </c>
      <c r="FB215" s="608">
        <v>0.17800000000000082</v>
      </c>
      <c r="FC215" s="608">
        <v>1.452</v>
      </c>
      <c r="FD215" s="608">
        <v>1.3580000000000005</v>
      </c>
      <c r="FE215" s="608">
        <v>1.2839999999999989</v>
      </c>
      <c r="FF215" s="608">
        <v>1.3049999999999997</v>
      </c>
      <c r="FG215" s="608">
        <v>1.4740000000000002</v>
      </c>
      <c r="FH215" s="608">
        <v>1.4210000000000003</v>
      </c>
      <c r="FI215" s="608">
        <v>1.2450000000000001</v>
      </c>
      <c r="FJ215" s="608">
        <v>1.117</v>
      </c>
      <c r="FK215" s="608">
        <v>0.94200000000000017</v>
      </c>
      <c r="FL215" s="608">
        <v>0.8100000000000005</v>
      </c>
      <c r="FM215" s="608">
        <v>0.84600000000000009</v>
      </c>
      <c r="FN215" s="608">
        <v>0.16500000000000004</v>
      </c>
      <c r="FO215" s="608">
        <v>0.16999999999999993</v>
      </c>
      <c r="FP215" s="608">
        <v>-0.14799999999999969</v>
      </c>
      <c r="FQ215" s="608">
        <v>-0.47199999999999953</v>
      </c>
      <c r="FR215" s="608">
        <v>-0.80000000000000027</v>
      </c>
      <c r="FS215" s="608">
        <v>-1.1150000000000002</v>
      </c>
      <c r="FT215" s="608">
        <v>-1.54</v>
      </c>
      <c r="FU215" s="608">
        <v>-1.7639999999999998</v>
      </c>
      <c r="FV215" s="608">
        <v>-1.9899999999999998</v>
      </c>
      <c r="FW215" s="608">
        <v>-2.0560000000000005</v>
      </c>
      <c r="FX215" s="608">
        <v>-2.1709999999999998</v>
      </c>
      <c r="FY215" s="608">
        <v>-2.3020000000000005</v>
      </c>
      <c r="FZ215" s="608">
        <v>-2.5719999999999996</v>
      </c>
      <c r="GA215" s="608">
        <v>-2.6249999999999996</v>
      </c>
      <c r="GB215" s="608">
        <v>-2.7</v>
      </c>
      <c r="GC215" s="608">
        <v>-3.0439999999999996</v>
      </c>
      <c r="GD215" s="608">
        <v>-3.3950000000000005</v>
      </c>
      <c r="GE215" s="608">
        <v>-3.3670000000000009</v>
      </c>
      <c r="GF215" s="608">
        <v>0.24800000000000022</v>
      </c>
      <c r="GG215" s="608">
        <v>-0.4659999999999993</v>
      </c>
      <c r="GH215" s="608">
        <v>-0.67799999999999994</v>
      </c>
      <c r="GI215" s="608">
        <v>-1.1310000000000002</v>
      </c>
      <c r="GJ215" s="608">
        <v>-1.2439999999999998</v>
      </c>
      <c r="GK215" s="608">
        <v>-1.4100000000000001</v>
      </c>
      <c r="GL215" s="608">
        <v>-1.4649999999999999</v>
      </c>
      <c r="GM215" s="608">
        <v>-1.7519999999999998</v>
      </c>
      <c r="GN215" s="608">
        <v>-1.7690000000000001</v>
      </c>
      <c r="GO215" s="608">
        <v>-1.7170000000000005</v>
      </c>
      <c r="GP215" s="608">
        <v>-1.8760000000000003</v>
      </c>
      <c r="GQ215" s="608">
        <v>-1.5570000000000004</v>
      </c>
      <c r="GR215" s="608">
        <v>-0.33999999999999986</v>
      </c>
      <c r="GS215" s="608">
        <v>-0.60599999999999987</v>
      </c>
      <c r="GT215" s="608">
        <v>-0.73700000000000099</v>
      </c>
      <c r="GU215" s="608">
        <v>-0.76800000000000068</v>
      </c>
      <c r="GV215" s="608">
        <v>-0.73699999999999832</v>
      </c>
      <c r="GW215" s="608">
        <v>-0.79099999999999859</v>
      </c>
      <c r="GX215" s="608">
        <v>-0.62899999999999956</v>
      </c>
      <c r="GY215" s="608">
        <v>-0.51899999999999835</v>
      </c>
      <c r="GZ215" s="608">
        <v>-0.45199999999999996</v>
      </c>
      <c r="HA215" s="608">
        <v>-6.9999999999996732E-3</v>
      </c>
      <c r="HB215" s="608">
        <v>-4.6000000000000263E-2</v>
      </c>
      <c r="HC215" s="608">
        <v>0.74000000000000021</v>
      </c>
      <c r="HD215" s="608">
        <v>0.73600000000000065</v>
      </c>
      <c r="HE215" s="608">
        <v>0.80899999999999928</v>
      </c>
      <c r="HF215" s="608">
        <v>0.8409999999999993</v>
      </c>
      <c r="HG215" s="608">
        <v>1.0419999999999998</v>
      </c>
      <c r="HH215" s="608">
        <v>0.80400000000000027</v>
      </c>
      <c r="HI215" s="608">
        <v>0.67799999999999994</v>
      </c>
      <c r="HJ215" s="608">
        <v>0.50600000000000023</v>
      </c>
      <c r="HK215" s="608">
        <v>0.49699999999999989</v>
      </c>
      <c r="HL215" s="608">
        <v>0.52099999999999991</v>
      </c>
      <c r="HM215" s="608">
        <v>0.54100000000000037</v>
      </c>
      <c r="HN215" s="608">
        <v>0.11100000000000065</v>
      </c>
      <c r="HO215" s="608">
        <v>0.12100000000000044</v>
      </c>
      <c r="HP215" s="608">
        <v>-0.20300000000000029</v>
      </c>
      <c r="HQ215" s="608">
        <v>-0.51999999999999957</v>
      </c>
      <c r="HR215" s="608">
        <v>-0.83899999999999997</v>
      </c>
      <c r="HS215" s="608">
        <v>-1.1579999999999999</v>
      </c>
      <c r="HT215" s="608">
        <v>-1.4779999999999998</v>
      </c>
      <c r="HU215" s="608">
        <v>-1.7949999999999995</v>
      </c>
      <c r="HV215" s="608">
        <v>-2.1540000000000004</v>
      </c>
      <c r="HW215" s="608">
        <v>-2.1860000000000004</v>
      </c>
      <c r="HX215" s="608">
        <v>-2.3109999999999999</v>
      </c>
      <c r="HY215" s="608">
        <v>-2.4130000000000003</v>
      </c>
      <c r="HZ215" s="608">
        <v>-2.7880000000000003</v>
      </c>
      <c r="IA215" s="608">
        <v>-2.8540000000000001</v>
      </c>
      <c r="IB215" s="608">
        <v>-3.0550000000000006</v>
      </c>
      <c r="IC215" s="608">
        <v>-3.6279999999999997</v>
      </c>
      <c r="ID215" s="608">
        <v>-3.8709999999999996</v>
      </c>
      <c r="IE215" s="608">
        <v>-4.3070000000000004</v>
      </c>
      <c r="IF215" s="608">
        <v>-0.84799999999999986</v>
      </c>
      <c r="IG215" s="608">
        <v>-1.8010000000000002</v>
      </c>
      <c r="IH215" s="608">
        <v>-2.2270000000000003</v>
      </c>
      <c r="II215" s="608">
        <v>-2.464</v>
      </c>
      <c r="IJ215" s="608">
        <v>-2.6280000000000001</v>
      </c>
      <c r="IK215" s="608">
        <v>-2.7469999999999999</v>
      </c>
      <c r="IL215" s="608">
        <v>-2.5860000000000003</v>
      </c>
      <c r="IM215" s="608">
        <v>-3.0189999999999997</v>
      </c>
      <c r="IN215" s="608">
        <v>-2.7080000000000002</v>
      </c>
      <c r="IO215" s="608">
        <v>-2.734</v>
      </c>
      <c r="IP215" s="608">
        <v>-2.6930000000000005</v>
      </c>
      <c r="IQ215" s="608">
        <v>-2.5519999999999996</v>
      </c>
      <c r="IR215" s="608">
        <v>-1.0840000000000005</v>
      </c>
      <c r="IS215" s="608">
        <v>-1.3330000000000002</v>
      </c>
      <c r="IT215" s="608">
        <v>-1.2670000000000012</v>
      </c>
      <c r="IU215" s="608">
        <v>-1.1170000000000009</v>
      </c>
      <c r="IV215" s="608">
        <v>-1.245000000000001</v>
      </c>
      <c r="IW215" s="608">
        <v>-1.5679999999999996</v>
      </c>
      <c r="IX215" s="608">
        <v>-1.4240000000000004</v>
      </c>
      <c r="IY215" s="608">
        <v>-1.3339999999999996</v>
      </c>
      <c r="IZ215" s="608">
        <v>-1.5519999999999996</v>
      </c>
      <c r="JA215" s="608">
        <v>-1.1309999999999993</v>
      </c>
      <c r="JB215" s="608">
        <v>-0.92799999999999994</v>
      </c>
      <c r="JC215" s="608">
        <v>1.4189999999999987</v>
      </c>
      <c r="JD215" s="608">
        <v>1.7809999999999988</v>
      </c>
      <c r="JE215" s="608">
        <v>1.6500000000000004</v>
      </c>
      <c r="JF215" s="608">
        <v>1.9050000000000002</v>
      </c>
      <c r="JG215" s="608">
        <v>2.0869999999999989</v>
      </c>
      <c r="JH215" s="608">
        <v>2.5549999999999997</v>
      </c>
      <c r="JI215" s="608">
        <v>2.6160000000000005</v>
      </c>
      <c r="JJ215" s="608">
        <v>2.468</v>
      </c>
      <c r="JK215" s="608">
        <v>2.6190000000000007</v>
      </c>
      <c r="JL215" s="608">
        <v>2.5880000000000001</v>
      </c>
      <c r="JM215" s="608">
        <v>2.6049999999999995</v>
      </c>
      <c r="JN215" s="608">
        <v>0.3360000000000003</v>
      </c>
      <c r="JO215" s="608">
        <v>0.34400000000000031</v>
      </c>
      <c r="JP215" s="608">
        <v>1.7999999999999794E-2</v>
      </c>
      <c r="JQ215" s="608">
        <v>-0.28100000000000058</v>
      </c>
      <c r="JR215" s="608">
        <v>-0.58400000000000007</v>
      </c>
      <c r="JS215" s="608">
        <v>-0.87800000000000011</v>
      </c>
      <c r="JT215" s="608">
        <v>-1.1289999999999996</v>
      </c>
      <c r="JU215" s="608">
        <v>-1.371</v>
      </c>
      <c r="JV215" s="608">
        <v>-1.6139999999999999</v>
      </c>
      <c r="JW215" s="608">
        <v>-1.6850000000000001</v>
      </c>
      <c r="JX215" s="608">
        <v>-1.7649999999999997</v>
      </c>
      <c r="JY215" s="608">
        <v>-1.9470000000000001</v>
      </c>
      <c r="JZ215" s="608">
        <v>-2.2710000000000004</v>
      </c>
      <c r="KA215" s="608">
        <v>-2.3550000000000004</v>
      </c>
      <c r="KB215" s="608">
        <v>-2.5409999999999995</v>
      </c>
      <c r="KC215" s="608">
        <v>-3.0479999999999992</v>
      </c>
      <c r="KD215" s="608">
        <v>-3.3330000000000002</v>
      </c>
      <c r="KE215" s="608">
        <v>-3.5189999999999992</v>
      </c>
      <c r="KF215" s="608">
        <v>-0.93599999999999994</v>
      </c>
      <c r="KG215" s="608">
        <v>-1.7599999999999998</v>
      </c>
      <c r="KH215" s="608">
        <v>-2.1390000000000002</v>
      </c>
      <c r="KI215" s="608">
        <v>-2.2480000000000011</v>
      </c>
      <c r="KJ215" s="608">
        <v>-2.4029999999999996</v>
      </c>
      <c r="KK215" s="608">
        <v>-2.3340000000000005</v>
      </c>
      <c r="KL215" s="608">
        <v>-2.2189999999999994</v>
      </c>
      <c r="KM215" s="608">
        <v>-2.1180000000000003</v>
      </c>
      <c r="KN215" s="608">
        <v>-1.8810000000000002</v>
      </c>
      <c r="KO215" s="608">
        <v>-1.8119999999999994</v>
      </c>
      <c r="KP215" s="608">
        <v>-1.6769999999999996</v>
      </c>
      <c r="KQ215" s="608">
        <v>-1.5460000000000003</v>
      </c>
      <c r="KR215" s="608">
        <v>-0.14899999999999913</v>
      </c>
      <c r="KS215" s="608">
        <v>-0.43800000000000061</v>
      </c>
      <c r="KT215" s="608">
        <v>-0.52699999999999925</v>
      </c>
      <c r="KU215" s="608">
        <v>-0.32699999999999996</v>
      </c>
      <c r="KV215" s="608">
        <v>-0.43499999999999872</v>
      </c>
      <c r="KW215" s="608">
        <v>-0.56799999999999962</v>
      </c>
      <c r="KX215" s="608">
        <v>-0.32699999999999996</v>
      </c>
      <c r="KY215" s="608">
        <v>-9.2999999999999972E-2</v>
      </c>
      <c r="KZ215" s="608">
        <v>6.9999999999996732E-3</v>
      </c>
      <c r="LA215" s="608">
        <v>-5.7999999999999829E-2</v>
      </c>
      <c r="LB215" s="608">
        <v>0.21499999999999986</v>
      </c>
      <c r="LC215" s="608">
        <v>1.2299999999999995</v>
      </c>
      <c r="LD215" s="608">
        <v>1.3410000000000002</v>
      </c>
      <c r="LE215" s="608">
        <v>1.2080000000000002</v>
      </c>
      <c r="LF215" s="608">
        <v>1.3780000000000001</v>
      </c>
      <c r="LG215" s="608">
        <v>1.3109999999999999</v>
      </c>
      <c r="LH215" s="608">
        <v>0.86699999999999999</v>
      </c>
      <c r="LI215" s="608">
        <v>0.6819999999999995</v>
      </c>
      <c r="LJ215" s="608">
        <v>0.72900000000000009</v>
      </c>
      <c r="LK215" s="608">
        <v>0.76600000000000001</v>
      </c>
      <c r="LL215" s="608">
        <v>0.83099999999999952</v>
      </c>
      <c r="LM215" s="608">
        <v>0.85700000000000021</v>
      </c>
      <c r="LN215" s="608">
        <v>0.18200000000000038</v>
      </c>
      <c r="LO215" s="608">
        <v>0.14900000000000002</v>
      </c>
      <c r="LP215" s="608">
        <v>-2.6999999999999247E-2</v>
      </c>
      <c r="LQ215" s="608">
        <v>-0.35100000000000042</v>
      </c>
      <c r="LR215" s="608">
        <v>-0.63299999999999956</v>
      </c>
      <c r="LS215" s="608">
        <v>-0.95500000000000007</v>
      </c>
      <c r="LT215" s="608">
        <v>-1.194</v>
      </c>
      <c r="LU215" s="608">
        <v>-1.4390000000000001</v>
      </c>
      <c r="LV215" s="608">
        <v>-1.5890000000000004</v>
      </c>
      <c r="LW215" s="608">
        <v>-1.6609999999999996</v>
      </c>
      <c r="LX215" s="608">
        <v>-1.7439999999999998</v>
      </c>
      <c r="LY215" s="608">
        <v>-1.9070000000000005</v>
      </c>
      <c r="LZ215" s="608">
        <v>-2.2049999999999996</v>
      </c>
      <c r="MA215" s="608">
        <v>-2.3769999999999998</v>
      </c>
      <c r="MB215" s="608">
        <v>-2.5990000000000002</v>
      </c>
      <c r="MC215" s="608">
        <v>-2.8040000000000003</v>
      </c>
      <c r="MD215" s="608">
        <v>-2.4160000000000004</v>
      </c>
      <c r="ME215" s="608">
        <v>-2.1199999999999992</v>
      </c>
      <c r="MF215" s="608">
        <v>0.10199999999999942</v>
      </c>
      <c r="MG215" s="608">
        <v>-0.54499999999999993</v>
      </c>
      <c r="MH215" s="608">
        <v>-0.58000000000000007</v>
      </c>
      <c r="MI215" s="608">
        <v>-0.46199999999999974</v>
      </c>
      <c r="MJ215" s="608">
        <v>-0.25299999999999834</v>
      </c>
      <c r="MK215" s="608">
        <v>-7.6999999999999957E-2</v>
      </c>
      <c r="ML215" s="608">
        <v>4.1000000000000369E-2</v>
      </c>
      <c r="MM215" s="608">
        <v>-0.10299999999999976</v>
      </c>
      <c r="MN215" s="608">
        <v>-0.10099999999999909</v>
      </c>
      <c r="MO215" s="608">
        <v>-8.0999999999999517E-2</v>
      </c>
      <c r="MP215" s="608">
        <v>-0.15000000000000036</v>
      </c>
      <c r="MQ215" s="608">
        <v>-0.11900000000000155</v>
      </c>
      <c r="MR215" s="608">
        <v>1.0659999999999989</v>
      </c>
      <c r="MS215" s="608">
        <v>0.5080000000000009</v>
      </c>
      <c r="MT215" s="608">
        <v>0.49799999999999933</v>
      </c>
      <c r="MU215" s="608">
        <v>9.4999999999998863E-2</v>
      </c>
      <c r="MV215" s="608">
        <v>-1.4000000000001123E-2</v>
      </c>
      <c r="MW215" s="608">
        <v>-0.19899999999999984</v>
      </c>
      <c r="MX215" s="608">
        <v>-0.16800000000000104</v>
      </c>
      <c r="MY215" s="608">
        <v>-0.19100000000000072</v>
      </c>
      <c r="MZ215" s="608">
        <v>-0.31799999999999962</v>
      </c>
      <c r="NA215" s="608">
        <v>-0.2759999999999998</v>
      </c>
      <c r="NB215" s="608">
        <v>1.1999999999999567E-2</v>
      </c>
      <c r="NC215" s="608">
        <v>-0.26500000000000057</v>
      </c>
      <c r="ND215" s="608">
        <v>-1.8000000000000682E-2</v>
      </c>
      <c r="NE215" s="608">
        <v>0.27899999999999991</v>
      </c>
      <c r="NF215" s="608">
        <v>4.0000000000004476E-3</v>
      </c>
      <c r="NG215" s="608">
        <v>0.1379999999999999</v>
      </c>
      <c r="NH215" s="608">
        <v>-0.18100000000000005</v>
      </c>
      <c r="NI215" s="608">
        <v>-0.21399999999999952</v>
      </c>
      <c r="NJ215" s="608">
        <v>-0.20300000000000029</v>
      </c>
      <c r="NK215" s="608">
        <v>-0.16000000000000014</v>
      </c>
      <c r="NL215" s="608">
        <v>-0.15100000000000069</v>
      </c>
      <c r="NM215" s="608">
        <v>-0.13999999999999968</v>
      </c>
      <c r="NN215" s="608">
        <v>-2.7000000000000135E-2</v>
      </c>
      <c r="NO215" s="608">
        <v>-1.7000000000000348E-2</v>
      </c>
      <c r="NP215" s="608">
        <v>-0.31199999999999939</v>
      </c>
      <c r="NQ215" s="608">
        <v>-0.62099999999999955</v>
      </c>
      <c r="NR215" s="608">
        <v>0</v>
      </c>
      <c r="NS215" s="608">
        <v>0</v>
      </c>
      <c r="NT215" s="608">
        <v>0</v>
      </c>
      <c r="NU215" s="608">
        <v>0</v>
      </c>
      <c r="NV215" s="608">
        <v>0</v>
      </c>
      <c r="NW215" s="608">
        <v>-1.6609999999999996</v>
      </c>
      <c r="NX215" s="608">
        <v>-1.7439999999999998</v>
      </c>
      <c r="NY215" s="608">
        <v>-1.9070000000000005</v>
      </c>
      <c r="NZ215" s="608">
        <v>-2.2049999999999996</v>
      </c>
      <c r="OA215" s="608">
        <v>-2.3769999999999998</v>
      </c>
      <c r="OB215" s="608">
        <v>-2.5990000000000002</v>
      </c>
      <c r="OC215" s="608">
        <v>-2.8040000000000003</v>
      </c>
      <c r="OD215" s="608">
        <v>-2.4160000000000004</v>
      </c>
      <c r="OE215" s="608">
        <v>-2.1199999999999992</v>
      </c>
      <c r="OF215" s="608">
        <v>0.10199999999999942</v>
      </c>
      <c r="OG215" s="608">
        <v>-0.54499999999999993</v>
      </c>
      <c r="OH215" s="608">
        <v>-0.58000000000000007</v>
      </c>
      <c r="OI215" s="608">
        <v>-0.46199999999999974</v>
      </c>
      <c r="OJ215" s="608">
        <v>-0.25299999999999834</v>
      </c>
      <c r="OK215" s="608">
        <v>-7.6999999999999957E-2</v>
      </c>
      <c r="OL215" s="608">
        <v>4.1000000000000369E-2</v>
      </c>
      <c r="OM215" s="608">
        <v>-0.10299999999999976</v>
      </c>
      <c r="ON215" s="608">
        <v>-0.10099999999999909</v>
      </c>
      <c r="OO215" s="608">
        <v>-8.0999999999999517E-2</v>
      </c>
      <c r="OP215" s="608">
        <v>-0.15000000000000036</v>
      </c>
      <c r="OQ215" s="608">
        <v>-0.11900000000000155</v>
      </c>
      <c r="OR215" s="608">
        <v>1.0659999999999989</v>
      </c>
      <c r="OS215" s="608">
        <v>0.5080000000000009</v>
      </c>
      <c r="OT215" s="608">
        <v>0.49799999999999933</v>
      </c>
      <c r="OU215" s="608">
        <v>9.4999999999998863E-2</v>
      </c>
      <c r="OV215" s="608">
        <v>-1.4000000000001123E-2</v>
      </c>
      <c r="OW215" s="608">
        <v>-0.19899999999999984</v>
      </c>
      <c r="OX215" s="608">
        <v>-0.16800000000000104</v>
      </c>
      <c r="OY215" s="608">
        <v>-0.19100000000000072</v>
      </c>
      <c r="OZ215" s="608">
        <v>-0.31799999999999962</v>
      </c>
      <c r="PA215" s="608">
        <v>-0.2759999999999998</v>
      </c>
      <c r="PB215" s="608">
        <v>1.1999999999999567E-2</v>
      </c>
      <c r="PC215" s="608">
        <v>-0.26500000000000057</v>
      </c>
      <c r="PD215" s="608">
        <v>-1.8000000000000682E-2</v>
      </c>
      <c r="PE215" s="608">
        <v>0.27899999999999991</v>
      </c>
      <c r="PF215" s="608">
        <v>4.0000000000004476E-3</v>
      </c>
      <c r="PG215" s="608">
        <v>0.1379999999999999</v>
      </c>
      <c r="PH215" s="608">
        <v>-0.18100000000000005</v>
      </c>
      <c r="PI215" s="608">
        <v>-0.21399999999999952</v>
      </c>
      <c r="PJ215" s="608">
        <v>-0.20300000000000029</v>
      </c>
      <c r="PK215" s="608">
        <v>-0.16000000000000014</v>
      </c>
      <c r="PL215" s="608">
        <v>-0.15100000000000069</v>
      </c>
      <c r="PM215" s="608">
        <v>-0.13999999999999968</v>
      </c>
      <c r="PN215" s="608">
        <v>-2.7000000000000135E-2</v>
      </c>
      <c r="PO215" s="608">
        <v>-1.7000000000000348E-2</v>
      </c>
      <c r="PP215" s="608">
        <v>-0.31199999999999939</v>
      </c>
      <c r="PQ215" s="608">
        <v>-0.62099999999999955</v>
      </c>
      <c r="PR215" s="608">
        <v>0</v>
      </c>
      <c r="PS215" s="608">
        <v>0</v>
      </c>
      <c r="PT215" s="608">
        <v>0</v>
      </c>
      <c r="PU215" s="608">
        <v>0</v>
      </c>
      <c r="PV215" s="608">
        <v>0</v>
      </c>
      <c r="PW215" s="608">
        <v>-1.6609999999999996</v>
      </c>
      <c r="PX215" s="608">
        <v>-1.7439999999999998</v>
      </c>
      <c r="PY215" s="608">
        <v>-1.9070000000000005</v>
      </c>
      <c r="PZ215" s="608">
        <v>-2.2049999999999996</v>
      </c>
      <c r="QA215" s="608">
        <v>-2.3769999999999998</v>
      </c>
      <c r="QB215" s="608">
        <v>-2.5990000000000002</v>
      </c>
      <c r="QC215" s="608">
        <v>-2.8040000000000003</v>
      </c>
      <c r="QD215" s="608">
        <v>-2.4160000000000004</v>
      </c>
      <c r="QE215" s="608">
        <v>-2.1199999999999992</v>
      </c>
      <c r="QF215" s="608">
        <v>0.10199999999999942</v>
      </c>
      <c r="QG215" s="608">
        <v>-0.54499999999999993</v>
      </c>
      <c r="QH215" s="608">
        <v>-0.58000000000000007</v>
      </c>
      <c r="QI215" s="608">
        <v>-0.46199999999999974</v>
      </c>
      <c r="QJ215" s="608">
        <v>-0.25299999999999834</v>
      </c>
      <c r="QK215" s="608">
        <v>-7.6999999999999957E-2</v>
      </c>
      <c r="QL215" s="608">
        <v>4.1000000000000369E-2</v>
      </c>
      <c r="QM215" s="608">
        <v>-0.10299999999999976</v>
      </c>
      <c r="QN215" s="608">
        <v>-0.10099999999999909</v>
      </c>
      <c r="QO215" s="608">
        <v>-8.0999999999999517E-2</v>
      </c>
      <c r="QP215" s="608">
        <v>-0.15000000000000036</v>
      </c>
      <c r="QQ215" s="608">
        <v>-0.11900000000000155</v>
      </c>
      <c r="QR215" s="608">
        <v>1.0659999999999989</v>
      </c>
      <c r="QS215" s="608">
        <v>0.5080000000000009</v>
      </c>
      <c r="QT215" s="608">
        <v>0.49799999999999933</v>
      </c>
      <c r="QU215" s="608">
        <v>9.4999999999998863E-2</v>
      </c>
      <c r="QV215" s="608">
        <v>-1.4000000000001123E-2</v>
      </c>
      <c r="QW215" s="608">
        <v>-0.19899999999999984</v>
      </c>
      <c r="QX215" s="608">
        <v>-0.16800000000000104</v>
      </c>
      <c r="QY215" s="608">
        <v>-0.19100000000000072</v>
      </c>
      <c r="QZ215" s="608">
        <v>-0.31799999999999962</v>
      </c>
      <c r="RA215" s="608">
        <v>-0.2759999999999998</v>
      </c>
      <c r="RB215" s="608">
        <v>1.1999999999999567E-2</v>
      </c>
      <c r="RC215" s="608">
        <v>-0.26500000000000057</v>
      </c>
      <c r="RD215" s="608">
        <v>-1.8000000000000682E-2</v>
      </c>
      <c r="RE215" s="608">
        <v>0.27899999999999991</v>
      </c>
      <c r="RF215" s="608">
        <v>4.0000000000004476E-3</v>
      </c>
      <c r="RG215" s="608">
        <v>0.1379999999999999</v>
      </c>
      <c r="RH215" s="608">
        <v>-0.18100000000000005</v>
      </c>
      <c r="RI215" s="608">
        <v>-0.21399999999999952</v>
      </c>
      <c r="RJ215" s="608">
        <v>-0.20300000000000029</v>
      </c>
      <c r="RK215" s="608">
        <v>-0.16000000000000014</v>
      </c>
      <c r="RL215" s="608">
        <v>-0.15100000000000069</v>
      </c>
      <c r="RM215" s="608">
        <v>-0.13999999999999968</v>
      </c>
      <c r="RN215" s="608">
        <v>-2.7000000000000135E-2</v>
      </c>
      <c r="RO215" s="608">
        <v>-1.7000000000000348E-2</v>
      </c>
      <c r="RP215" s="608">
        <v>-0.31199999999999939</v>
      </c>
      <c r="RQ215" s="608">
        <v>-0.62099999999999955</v>
      </c>
      <c r="RR215" s="608">
        <v>0</v>
      </c>
      <c r="RS215" s="608">
        <v>0</v>
      </c>
      <c r="RT215" s="608">
        <v>0</v>
      </c>
      <c r="RU215" s="608">
        <v>0</v>
      </c>
      <c r="RV215" s="608">
        <v>0</v>
      </c>
      <c r="RW215" s="608">
        <v>-1.6609999999999996</v>
      </c>
      <c r="RX215" s="608">
        <v>-1.7439999999999998</v>
      </c>
      <c r="RY215" s="608">
        <v>-1.9070000000000005</v>
      </c>
      <c r="RZ215" s="608">
        <v>-2.2049999999999996</v>
      </c>
      <c r="SA215" s="608">
        <v>-2.3769999999999998</v>
      </c>
      <c r="SB215" s="608">
        <v>-2.5990000000000002</v>
      </c>
      <c r="SC215" s="608">
        <v>-2.8040000000000003</v>
      </c>
      <c r="SD215" s="608">
        <v>-2.4160000000000004</v>
      </c>
      <c r="SE215" s="608">
        <v>-2.1199999999999992</v>
      </c>
      <c r="SF215" s="608">
        <v>0.10199999999999942</v>
      </c>
      <c r="SG215" s="608">
        <v>-0.54499999999999993</v>
      </c>
      <c r="SH215" s="608">
        <v>-0.58000000000000007</v>
      </c>
      <c r="SI215" s="608">
        <v>-0.46199999999999974</v>
      </c>
      <c r="SJ215" s="275">
        <f t="shared" si="1066"/>
        <v>-0.46199999999999974</v>
      </c>
      <c r="SK215" s="262"/>
      <c r="SL215" s="250"/>
      <c r="SM215" s="250"/>
      <c r="SN215" s="250"/>
    </row>
    <row r="216" spans="1:508" outlineLevel="3" x14ac:dyDescent="0.25">
      <c r="A216" s="250"/>
      <c r="B216" s="259"/>
      <c r="C216" s="444">
        <f>INT($C$29)+3</f>
        <v>4</v>
      </c>
      <c r="D216" s="275"/>
      <c r="E216" s="324">
        <f t="shared" si="1065"/>
        <v>75</v>
      </c>
      <c r="F216" s="330"/>
      <c r="G216" s="275"/>
      <c r="H216" s="536"/>
      <c r="I216" s="548" t="s">
        <v>874</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0</v>
      </c>
      <c r="DG216" s="608">
        <v>0</v>
      </c>
      <c r="DH216" s="608">
        <v>0</v>
      </c>
      <c r="DI216" s="608">
        <v>0</v>
      </c>
      <c r="DJ216" s="608">
        <v>0</v>
      </c>
      <c r="DK216" s="608">
        <v>0</v>
      </c>
      <c r="DL216" s="608">
        <v>0</v>
      </c>
      <c r="DM216" s="608">
        <v>0</v>
      </c>
      <c r="DN216" s="608">
        <v>0</v>
      </c>
      <c r="DO216" s="608">
        <v>0</v>
      </c>
      <c r="DP216" s="608">
        <v>0</v>
      </c>
      <c r="DQ216" s="608">
        <v>0</v>
      </c>
      <c r="DR216" s="608">
        <v>0</v>
      </c>
      <c r="DS216" s="608">
        <v>0</v>
      </c>
      <c r="DT216" s="608">
        <v>0</v>
      </c>
      <c r="DU216" s="608">
        <v>0</v>
      </c>
      <c r="DV216" s="608">
        <v>0</v>
      </c>
      <c r="DW216" s="608">
        <v>0</v>
      </c>
      <c r="DX216" s="608">
        <v>0</v>
      </c>
      <c r="DY216" s="608">
        <v>0</v>
      </c>
      <c r="DZ216" s="608">
        <v>0</v>
      </c>
      <c r="EA216" s="608">
        <v>0</v>
      </c>
      <c r="EB216" s="608">
        <v>0</v>
      </c>
      <c r="EC216" s="608">
        <v>0</v>
      </c>
      <c r="ED216" s="608">
        <v>0</v>
      </c>
      <c r="EE216" s="608">
        <v>0</v>
      </c>
      <c r="EF216" s="608">
        <v>0</v>
      </c>
      <c r="EG216" s="608">
        <v>0</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0</v>
      </c>
      <c r="FG216" s="608">
        <v>0</v>
      </c>
      <c r="FH216" s="608">
        <v>0</v>
      </c>
      <c r="FI216" s="608">
        <v>0</v>
      </c>
      <c r="FJ216" s="608">
        <v>0</v>
      </c>
      <c r="FK216" s="608">
        <v>0</v>
      </c>
      <c r="FL216" s="608">
        <v>0</v>
      </c>
      <c r="FM216" s="608">
        <v>0</v>
      </c>
      <c r="FN216" s="608">
        <v>0</v>
      </c>
      <c r="FO216" s="608">
        <v>0</v>
      </c>
      <c r="FP216" s="608">
        <v>0</v>
      </c>
      <c r="FQ216" s="608">
        <v>0</v>
      </c>
      <c r="FR216" s="608">
        <v>0</v>
      </c>
      <c r="FS216" s="608">
        <v>0</v>
      </c>
      <c r="FT216" s="608">
        <v>0</v>
      </c>
      <c r="FU216" s="608">
        <v>0</v>
      </c>
      <c r="FV216" s="608">
        <v>0</v>
      </c>
      <c r="FW216" s="608">
        <v>0</v>
      </c>
      <c r="FX216" s="608">
        <v>0</v>
      </c>
      <c r="FY216" s="608">
        <v>0</v>
      </c>
      <c r="FZ216" s="608">
        <v>0</v>
      </c>
      <c r="GA216" s="608">
        <v>0</v>
      </c>
      <c r="GB216" s="608">
        <v>0</v>
      </c>
      <c r="GC216" s="608">
        <v>0</v>
      </c>
      <c r="GD216" s="608">
        <v>0</v>
      </c>
      <c r="GE216" s="608">
        <v>0</v>
      </c>
      <c r="GF216" s="608">
        <v>0</v>
      </c>
      <c r="GG216" s="608">
        <v>0</v>
      </c>
      <c r="GH216" s="608">
        <v>0</v>
      </c>
      <c r="GI216" s="608">
        <v>0</v>
      </c>
      <c r="GJ216" s="608">
        <v>0</v>
      </c>
      <c r="GK216" s="608">
        <v>0</v>
      </c>
      <c r="GL216" s="608">
        <v>0</v>
      </c>
      <c r="GM216" s="608">
        <v>0</v>
      </c>
      <c r="GN216" s="608">
        <v>0</v>
      </c>
      <c r="GO216" s="608">
        <v>0</v>
      </c>
      <c r="GP216" s="608">
        <v>0</v>
      </c>
      <c r="GQ216" s="608">
        <v>0</v>
      </c>
      <c r="GR216" s="608">
        <v>0</v>
      </c>
      <c r="GS216" s="608">
        <v>0</v>
      </c>
      <c r="GT216" s="608">
        <v>0</v>
      </c>
      <c r="GU216" s="608">
        <v>0</v>
      </c>
      <c r="GV216" s="608">
        <v>0</v>
      </c>
      <c r="GW216" s="608">
        <v>0</v>
      </c>
      <c r="GX216" s="608">
        <v>0</v>
      </c>
      <c r="GY216" s="608">
        <v>0</v>
      </c>
      <c r="GZ216" s="608">
        <v>0</v>
      </c>
      <c r="HA216" s="608">
        <v>0</v>
      </c>
      <c r="HB216" s="608">
        <v>0</v>
      </c>
      <c r="HC216" s="608">
        <v>0</v>
      </c>
      <c r="HD216" s="608">
        <v>0</v>
      </c>
      <c r="HE216" s="608">
        <v>0</v>
      </c>
      <c r="HF216" s="608">
        <v>0</v>
      </c>
      <c r="HG216" s="608">
        <v>0</v>
      </c>
      <c r="HH216" s="608">
        <v>0</v>
      </c>
      <c r="HI216" s="608">
        <v>0</v>
      </c>
      <c r="HJ216" s="608">
        <v>0</v>
      </c>
      <c r="HK216" s="608">
        <v>0</v>
      </c>
      <c r="HL216" s="608">
        <v>0</v>
      </c>
      <c r="HM216" s="608">
        <v>0</v>
      </c>
      <c r="HN216" s="608">
        <v>0</v>
      </c>
      <c r="HO216" s="608">
        <v>0</v>
      </c>
      <c r="HP216" s="608">
        <v>0</v>
      </c>
      <c r="HQ216" s="608">
        <v>0</v>
      </c>
      <c r="HR216" s="608">
        <v>0</v>
      </c>
      <c r="HS216" s="608">
        <v>0</v>
      </c>
      <c r="HT216" s="608">
        <v>0</v>
      </c>
      <c r="HU216" s="608">
        <v>0</v>
      </c>
      <c r="HV216" s="608">
        <v>0</v>
      </c>
      <c r="HW216" s="608">
        <v>0</v>
      </c>
      <c r="HX216" s="608">
        <v>0</v>
      </c>
      <c r="HY216" s="608">
        <v>0</v>
      </c>
      <c r="HZ216" s="608">
        <v>0</v>
      </c>
      <c r="IA216" s="608">
        <v>0</v>
      </c>
      <c r="IB216" s="608">
        <v>0</v>
      </c>
      <c r="IC216" s="608">
        <v>0</v>
      </c>
      <c r="ID216" s="608">
        <v>0</v>
      </c>
      <c r="IE216" s="608">
        <v>0</v>
      </c>
      <c r="IF216" s="608">
        <v>0</v>
      </c>
      <c r="IG216" s="608">
        <v>0</v>
      </c>
      <c r="IH216" s="608">
        <v>0</v>
      </c>
      <c r="II216" s="608">
        <v>0</v>
      </c>
      <c r="IJ216" s="608">
        <v>0</v>
      </c>
      <c r="IK216" s="608">
        <v>0</v>
      </c>
      <c r="IL216" s="608">
        <v>0</v>
      </c>
      <c r="IM216" s="608">
        <v>0</v>
      </c>
      <c r="IN216" s="608">
        <v>0</v>
      </c>
      <c r="IO216" s="608">
        <v>0</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0</v>
      </c>
      <c r="JG216" s="608">
        <v>0</v>
      </c>
      <c r="JH216" s="608">
        <v>0</v>
      </c>
      <c r="JI216" s="608">
        <v>0</v>
      </c>
      <c r="JJ216" s="608">
        <v>0</v>
      </c>
      <c r="JK216" s="608">
        <v>0</v>
      </c>
      <c r="JL216" s="608">
        <v>0</v>
      </c>
      <c r="JM216" s="608">
        <v>0</v>
      </c>
      <c r="JN216" s="608">
        <v>0</v>
      </c>
      <c r="JO216" s="608">
        <v>0</v>
      </c>
      <c r="JP216" s="608">
        <v>0</v>
      </c>
      <c r="JQ216" s="608">
        <v>0</v>
      </c>
      <c r="JR216" s="608">
        <v>0</v>
      </c>
      <c r="JS216" s="608">
        <v>0</v>
      </c>
      <c r="JT216" s="608">
        <v>0</v>
      </c>
      <c r="JU216" s="608">
        <v>0</v>
      </c>
      <c r="JV216" s="608">
        <v>0</v>
      </c>
      <c r="JW216" s="608">
        <v>0</v>
      </c>
      <c r="JX216" s="608">
        <v>0</v>
      </c>
      <c r="JY216" s="608">
        <v>0</v>
      </c>
      <c r="JZ216" s="608">
        <v>0</v>
      </c>
      <c r="KA216" s="608">
        <v>0</v>
      </c>
      <c r="KB216" s="608">
        <v>0</v>
      </c>
      <c r="KC216" s="608">
        <v>0</v>
      </c>
      <c r="KD216" s="608">
        <v>0</v>
      </c>
      <c r="KE216" s="608">
        <v>0</v>
      </c>
      <c r="KF216" s="608">
        <v>0</v>
      </c>
      <c r="KG216" s="608">
        <v>0</v>
      </c>
      <c r="KH216" s="608">
        <v>0</v>
      </c>
      <c r="KI216" s="608">
        <v>0</v>
      </c>
      <c r="KJ216" s="608">
        <v>0</v>
      </c>
      <c r="KK216" s="608">
        <v>0</v>
      </c>
      <c r="KL216" s="608">
        <v>0</v>
      </c>
      <c r="KM216" s="608">
        <v>0</v>
      </c>
      <c r="KN216" s="608">
        <v>0</v>
      </c>
      <c r="KO216" s="608">
        <v>0</v>
      </c>
      <c r="KP216" s="608">
        <v>0</v>
      </c>
      <c r="KQ216" s="608">
        <v>0</v>
      </c>
      <c r="KR216" s="608">
        <v>0</v>
      </c>
      <c r="KS216" s="608">
        <v>0</v>
      </c>
      <c r="KT216" s="608">
        <v>0</v>
      </c>
      <c r="KU216" s="608">
        <v>0</v>
      </c>
      <c r="KV216" s="608">
        <v>0</v>
      </c>
      <c r="KW216" s="608">
        <v>0</v>
      </c>
      <c r="KX216" s="608">
        <v>0</v>
      </c>
      <c r="KY216" s="608">
        <v>0</v>
      </c>
      <c r="KZ216" s="608">
        <v>0</v>
      </c>
      <c r="LA216" s="608">
        <v>0</v>
      </c>
      <c r="LB216" s="608">
        <v>0</v>
      </c>
      <c r="LC216" s="608">
        <v>0</v>
      </c>
      <c r="LD216" s="608">
        <v>0</v>
      </c>
      <c r="LE216" s="608">
        <v>0</v>
      </c>
      <c r="LF216" s="608">
        <v>0</v>
      </c>
      <c r="LG216" s="608">
        <v>0</v>
      </c>
      <c r="LH216" s="608">
        <v>0</v>
      </c>
      <c r="LI216" s="608">
        <v>0</v>
      </c>
      <c r="LJ216" s="608">
        <v>0</v>
      </c>
      <c r="LK216" s="608">
        <v>0</v>
      </c>
      <c r="LL216" s="608">
        <v>0</v>
      </c>
      <c r="LM216" s="608">
        <v>0</v>
      </c>
      <c r="LN216" s="608">
        <v>0</v>
      </c>
      <c r="LO216" s="608">
        <v>0</v>
      </c>
      <c r="LP216" s="608">
        <v>0</v>
      </c>
      <c r="LQ216" s="608">
        <v>0</v>
      </c>
      <c r="LR216" s="608">
        <v>0</v>
      </c>
      <c r="LS216" s="608">
        <v>0</v>
      </c>
      <c r="LT216" s="608">
        <v>0</v>
      </c>
      <c r="LU216" s="608">
        <v>0</v>
      </c>
      <c r="LV216" s="608">
        <v>0</v>
      </c>
      <c r="LW216" s="608">
        <v>0</v>
      </c>
      <c r="LX216" s="608">
        <v>0</v>
      </c>
      <c r="LY216" s="608">
        <v>0</v>
      </c>
      <c r="LZ216" s="608">
        <v>0</v>
      </c>
      <c r="MA216" s="608">
        <v>0</v>
      </c>
      <c r="MB216" s="608">
        <v>0</v>
      </c>
      <c r="MC216" s="608">
        <v>0</v>
      </c>
      <c r="MD216" s="608">
        <v>0</v>
      </c>
      <c r="ME216" s="608">
        <v>0</v>
      </c>
      <c r="MF216" s="608">
        <v>0</v>
      </c>
      <c r="MG216" s="608">
        <v>0</v>
      </c>
      <c r="MH216" s="608">
        <v>0</v>
      </c>
      <c r="MI216" s="608">
        <v>0</v>
      </c>
      <c r="MJ216" s="608">
        <v>0</v>
      </c>
      <c r="MK216" s="608">
        <v>0</v>
      </c>
      <c r="ML216" s="608">
        <v>0</v>
      </c>
      <c r="MM216" s="608">
        <v>0</v>
      </c>
      <c r="MN216" s="608">
        <v>0</v>
      </c>
      <c r="MO216" s="608">
        <v>0</v>
      </c>
      <c r="MP216" s="608">
        <v>0</v>
      </c>
      <c r="MQ216" s="608">
        <v>0</v>
      </c>
      <c r="MR216" s="608">
        <v>0</v>
      </c>
      <c r="MS216" s="608">
        <v>0</v>
      </c>
      <c r="MT216" s="608">
        <v>0</v>
      </c>
      <c r="MU216" s="608">
        <v>0</v>
      </c>
      <c r="MV216" s="608">
        <v>0</v>
      </c>
      <c r="MW216" s="608">
        <v>0</v>
      </c>
      <c r="MX216" s="608">
        <v>0</v>
      </c>
      <c r="MY216" s="608">
        <v>0</v>
      </c>
      <c r="MZ216" s="608">
        <v>0</v>
      </c>
      <c r="NA216" s="608">
        <v>0</v>
      </c>
      <c r="NB216" s="608">
        <v>0</v>
      </c>
      <c r="NC216" s="608">
        <v>0</v>
      </c>
      <c r="ND216" s="608">
        <v>0</v>
      </c>
      <c r="NE216" s="608">
        <v>0</v>
      </c>
      <c r="NF216" s="608">
        <v>0</v>
      </c>
      <c r="NG216" s="608">
        <v>0</v>
      </c>
      <c r="NH216" s="608">
        <v>0</v>
      </c>
      <c r="NI216" s="608">
        <v>0</v>
      </c>
      <c r="NJ216" s="608">
        <v>0</v>
      </c>
      <c r="NK216" s="608">
        <v>0</v>
      </c>
      <c r="NL216" s="608">
        <v>0</v>
      </c>
      <c r="NM216" s="608">
        <v>0</v>
      </c>
      <c r="NN216" s="608">
        <v>0</v>
      </c>
      <c r="NO216" s="608">
        <v>0</v>
      </c>
      <c r="NP216" s="608">
        <v>0</v>
      </c>
      <c r="NQ216" s="608">
        <v>0</v>
      </c>
      <c r="NR216" s="608">
        <v>0</v>
      </c>
      <c r="NS216" s="608">
        <v>0</v>
      </c>
      <c r="NT216" s="608">
        <v>0</v>
      </c>
      <c r="NU216" s="608">
        <v>0</v>
      </c>
      <c r="NV216" s="608">
        <v>0</v>
      </c>
      <c r="NW216" s="608">
        <v>0</v>
      </c>
      <c r="NX216" s="608">
        <v>0</v>
      </c>
      <c r="NY216" s="608">
        <v>0</v>
      </c>
      <c r="NZ216" s="608">
        <v>0</v>
      </c>
      <c r="OA216" s="608">
        <v>0</v>
      </c>
      <c r="OB216" s="608">
        <v>0</v>
      </c>
      <c r="OC216" s="608">
        <v>0</v>
      </c>
      <c r="OD216" s="608">
        <v>0</v>
      </c>
      <c r="OE216" s="608">
        <v>0</v>
      </c>
      <c r="OF216" s="608">
        <v>0</v>
      </c>
      <c r="OG216" s="608">
        <v>0</v>
      </c>
      <c r="OH216" s="608">
        <v>0</v>
      </c>
      <c r="OI216" s="608">
        <v>0</v>
      </c>
      <c r="OJ216" s="608">
        <v>0</v>
      </c>
      <c r="OK216" s="608">
        <v>0</v>
      </c>
      <c r="OL216" s="608">
        <v>0</v>
      </c>
      <c r="OM216" s="608">
        <v>0</v>
      </c>
      <c r="ON216" s="608">
        <v>0</v>
      </c>
      <c r="OO216" s="608">
        <v>0</v>
      </c>
      <c r="OP216" s="608">
        <v>0</v>
      </c>
      <c r="OQ216" s="608">
        <v>0</v>
      </c>
      <c r="OR216" s="608">
        <v>0</v>
      </c>
      <c r="OS216" s="608">
        <v>0</v>
      </c>
      <c r="OT216" s="608">
        <v>0</v>
      </c>
      <c r="OU216" s="608">
        <v>0</v>
      </c>
      <c r="OV216" s="608">
        <v>0</v>
      </c>
      <c r="OW216" s="608">
        <v>0</v>
      </c>
      <c r="OX216" s="608">
        <v>0</v>
      </c>
      <c r="OY216" s="608">
        <v>0</v>
      </c>
      <c r="OZ216" s="608">
        <v>0</v>
      </c>
      <c r="PA216" s="608">
        <v>0</v>
      </c>
      <c r="PB216" s="608">
        <v>0</v>
      </c>
      <c r="PC216" s="608">
        <v>0</v>
      </c>
      <c r="PD216" s="608">
        <v>0</v>
      </c>
      <c r="PE216" s="608">
        <v>0</v>
      </c>
      <c r="PF216" s="608">
        <v>0</v>
      </c>
      <c r="PG216" s="608">
        <v>0</v>
      </c>
      <c r="PH216" s="608">
        <v>0</v>
      </c>
      <c r="PI216" s="608">
        <v>0</v>
      </c>
      <c r="PJ216" s="608">
        <v>0</v>
      </c>
      <c r="PK216" s="608">
        <v>0</v>
      </c>
      <c r="PL216" s="608">
        <v>0</v>
      </c>
      <c r="PM216" s="608">
        <v>0</v>
      </c>
      <c r="PN216" s="608">
        <v>0</v>
      </c>
      <c r="PO216" s="608">
        <v>0</v>
      </c>
      <c r="PP216" s="608">
        <v>0</v>
      </c>
      <c r="PQ216" s="608">
        <v>0</v>
      </c>
      <c r="PR216" s="608">
        <v>0</v>
      </c>
      <c r="PS216" s="608">
        <v>0</v>
      </c>
      <c r="PT216" s="608">
        <v>0</v>
      </c>
      <c r="PU216" s="608">
        <v>0</v>
      </c>
      <c r="PV216" s="608">
        <v>0</v>
      </c>
      <c r="PW216" s="608">
        <v>0</v>
      </c>
      <c r="PX216" s="608">
        <v>0</v>
      </c>
      <c r="PY216" s="608">
        <v>0</v>
      </c>
      <c r="PZ216" s="608">
        <v>0</v>
      </c>
      <c r="QA216" s="608">
        <v>0</v>
      </c>
      <c r="QB216" s="608">
        <v>0</v>
      </c>
      <c r="QC216" s="608">
        <v>0</v>
      </c>
      <c r="QD216" s="608">
        <v>0</v>
      </c>
      <c r="QE216" s="608">
        <v>0</v>
      </c>
      <c r="QF216" s="608">
        <v>0</v>
      </c>
      <c r="QG216" s="608">
        <v>0</v>
      </c>
      <c r="QH216" s="608">
        <v>0</v>
      </c>
      <c r="QI216" s="608">
        <v>0</v>
      </c>
      <c r="QJ216" s="608">
        <v>0</v>
      </c>
      <c r="QK216" s="608">
        <v>0</v>
      </c>
      <c r="QL216" s="608">
        <v>0</v>
      </c>
      <c r="QM216" s="608">
        <v>0</v>
      </c>
      <c r="QN216" s="608">
        <v>0</v>
      </c>
      <c r="QO216" s="608">
        <v>0</v>
      </c>
      <c r="QP216" s="608">
        <v>0</v>
      </c>
      <c r="QQ216" s="608">
        <v>0</v>
      </c>
      <c r="QR216" s="608">
        <v>0</v>
      </c>
      <c r="QS216" s="608">
        <v>0</v>
      </c>
      <c r="QT216" s="608">
        <v>0</v>
      </c>
      <c r="QU216" s="608">
        <v>0</v>
      </c>
      <c r="QV216" s="608">
        <v>0</v>
      </c>
      <c r="QW216" s="608">
        <v>0</v>
      </c>
      <c r="QX216" s="608">
        <v>0</v>
      </c>
      <c r="QY216" s="608">
        <v>0</v>
      </c>
      <c r="QZ216" s="608">
        <v>0</v>
      </c>
      <c r="RA216" s="608">
        <v>0</v>
      </c>
      <c r="RB216" s="608">
        <v>0</v>
      </c>
      <c r="RC216" s="608">
        <v>0</v>
      </c>
      <c r="RD216" s="608">
        <v>0</v>
      </c>
      <c r="RE216" s="608">
        <v>0</v>
      </c>
      <c r="RF216" s="608">
        <v>0</v>
      </c>
      <c r="RG216" s="608">
        <v>0</v>
      </c>
      <c r="RH216" s="608">
        <v>0</v>
      </c>
      <c r="RI216" s="608">
        <v>0</v>
      </c>
      <c r="RJ216" s="608">
        <v>0</v>
      </c>
      <c r="RK216" s="608">
        <v>0</v>
      </c>
      <c r="RL216" s="608">
        <v>0</v>
      </c>
      <c r="RM216" s="608">
        <v>0</v>
      </c>
      <c r="RN216" s="608">
        <v>0</v>
      </c>
      <c r="RO216" s="608">
        <v>0</v>
      </c>
      <c r="RP216" s="608">
        <v>0</v>
      </c>
      <c r="RQ216" s="608">
        <v>0</v>
      </c>
      <c r="RR216" s="608">
        <v>0</v>
      </c>
      <c r="RS216" s="608">
        <v>0</v>
      </c>
      <c r="RT216" s="608">
        <v>0</v>
      </c>
      <c r="RU216" s="608">
        <v>0</v>
      </c>
      <c r="RV216" s="608">
        <v>0</v>
      </c>
      <c r="RW216" s="608">
        <v>0</v>
      </c>
      <c r="RX216" s="608">
        <v>0</v>
      </c>
      <c r="RY216" s="608">
        <v>0</v>
      </c>
      <c r="RZ216" s="608">
        <v>0</v>
      </c>
      <c r="SA216" s="608">
        <v>0</v>
      </c>
      <c r="SB216" s="608">
        <v>0</v>
      </c>
      <c r="SC216" s="608">
        <v>0</v>
      </c>
      <c r="SD216" s="608">
        <v>0</v>
      </c>
      <c r="SE216" s="608">
        <v>0</v>
      </c>
      <c r="SF216" s="608">
        <v>0</v>
      </c>
      <c r="SG216" s="608">
        <v>0</v>
      </c>
      <c r="SH216" s="608">
        <v>0</v>
      </c>
      <c r="SI216" s="608">
        <v>0</v>
      </c>
      <c r="SJ216" s="275">
        <f t="shared" si="1066"/>
        <v>0</v>
      </c>
      <c r="SK216" s="262"/>
      <c r="SL216" s="250"/>
      <c r="SM216" s="250"/>
      <c r="SN216" s="250"/>
    </row>
    <row r="217" spans="1:508" outlineLevel="3" x14ac:dyDescent="0.25">
      <c r="A217" s="250"/>
      <c r="B217" s="259"/>
      <c r="C217" s="444">
        <f t="shared" ref="C217:C220" si="1067">INT($C$29)+3</f>
        <v>4</v>
      </c>
      <c r="D217" s="275"/>
      <c r="E217" s="324">
        <f t="shared" si="1065"/>
        <v>76</v>
      </c>
      <c r="F217" s="330"/>
      <c r="G217" s="275"/>
      <c r="H217" s="536"/>
      <c r="I217" s="551" t="s">
        <v>873</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0.83599999999999941</v>
      </c>
      <c r="BI217" s="608">
        <v>1.9179999999999993</v>
      </c>
      <c r="BJ217" s="608">
        <v>1.6720000000000006</v>
      </c>
      <c r="BK217" s="608">
        <v>1.504999999999999</v>
      </c>
      <c r="BL217" s="608">
        <v>1.1859999999999999</v>
      </c>
      <c r="BM217" s="608">
        <v>0.2240000000000002</v>
      </c>
      <c r="BN217" s="608">
        <v>0.16699999999999982</v>
      </c>
      <c r="BO217" s="608">
        <v>0.1639999999999997</v>
      </c>
      <c r="BP217" s="608">
        <v>-0.30400000000000027</v>
      </c>
      <c r="BQ217" s="608">
        <v>-0.51199999999999957</v>
      </c>
      <c r="BR217" s="608">
        <v>-0.84600000000000009</v>
      </c>
      <c r="BS217" s="608">
        <v>-1.2069999999999999</v>
      </c>
      <c r="BT217" s="608">
        <v>-1.5449999999999999</v>
      </c>
      <c r="BU217" s="608">
        <v>-1.8220000000000001</v>
      </c>
      <c r="BV217" s="608">
        <v>-1.9140000000000006</v>
      </c>
      <c r="BW217" s="608">
        <v>-1.915</v>
      </c>
      <c r="BX217" s="608">
        <v>-1.9539999999999997</v>
      </c>
      <c r="BY217" s="608">
        <v>-2.2069999999999999</v>
      </c>
      <c r="BZ217" s="608">
        <v>-2.4769999999999999</v>
      </c>
      <c r="CA217" s="608">
        <v>-2.6609999999999996</v>
      </c>
      <c r="CB217" s="608">
        <v>-2.9329999999999998</v>
      </c>
      <c r="CC217" s="608">
        <v>-3.49</v>
      </c>
      <c r="CD217" s="608">
        <v>-3.9559999999999995</v>
      </c>
      <c r="CE217" s="608">
        <v>-4.2160000000000002</v>
      </c>
      <c r="CF217" s="608">
        <v>-1.3489999999999993</v>
      </c>
      <c r="CG217" s="608">
        <v>-1.7299999999999995</v>
      </c>
      <c r="CH217" s="608">
        <v>-1.4939999999999998</v>
      </c>
      <c r="CI217" s="608">
        <v>-1.4630000000000001</v>
      </c>
      <c r="CJ217" s="608">
        <v>-1.2709999999999999</v>
      </c>
      <c r="CK217" s="608">
        <v>-1.2679999999999998</v>
      </c>
      <c r="CL217" s="608">
        <v>-1.2169999999999996</v>
      </c>
      <c r="CM217" s="608">
        <v>-1.3259999999999996</v>
      </c>
      <c r="CN217" s="608">
        <v>-1.0580000000000007</v>
      </c>
      <c r="CO217" s="608">
        <v>-0.61699999999999999</v>
      </c>
      <c r="CP217" s="608">
        <v>-0.59499999999999975</v>
      </c>
      <c r="CQ217" s="608">
        <v>-0.55399999999999938</v>
      </c>
      <c r="CR217" s="608">
        <v>0.56599999999999895</v>
      </c>
      <c r="CS217" s="608">
        <v>0.15000000000000036</v>
      </c>
      <c r="CT217" s="608">
        <v>2.000000000000135E-2</v>
      </c>
      <c r="CU217" s="608">
        <v>-5.7000000000000384E-2</v>
      </c>
      <c r="CV217" s="608">
        <v>-6.2000000000001165E-2</v>
      </c>
      <c r="CW217" s="608">
        <v>-0.10200000000000031</v>
      </c>
      <c r="CX217" s="608">
        <v>4.8999999999999488E-2</v>
      </c>
      <c r="CY217" s="608">
        <v>6.5999999999998948E-2</v>
      </c>
      <c r="CZ217" s="608">
        <v>0.19599999999999973</v>
      </c>
      <c r="DA217" s="608">
        <v>0.23800000000000043</v>
      </c>
      <c r="DB217" s="608">
        <v>0.31099999999999994</v>
      </c>
      <c r="DC217" s="608">
        <v>0.49000000000000021</v>
      </c>
      <c r="DD217" s="608">
        <v>0.54699999999999971</v>
      </c>
      <c r="DE217" s="608">
        <v>0.4870000000000001</v>
      </c>
      <c r="DF217" s="608">
        <v>0.36699999999999999</v>
      </c>
      <c r="DG217" s="608">
        <v>0.33700000000000063</v>
      </c>
      <c r="DH217" s="608">
        <v>0.12900000000000045</v>
      </c>
      <c r="DI217" s="608">
        <v>0.14100000000000001</v>
      </c>
      <c r="DJ217" s="608">
        <v>0.20699999999999985</v>
      </c>
      <c r="DK217" s="608">
        <v>0.12399999999999967</v>
      </c>
      <c r="DL217" s="608">
        <v>0.12599999999999945</v>
      </c>
      <c r="DM217" s="608">
        <v>0.11799999999999944</v>
      </c>
      <c r="DN217" s="608">
        <v>7.0000000000000284E-2</v>
      </c>
      <c r="DO217" s="608">
        <v>7.2000000000000064E-2</v>
      </c>
      <c r="DP217" s="608">
        <v>-0.22500000000000053</v>
      </c>
      <c r="DQ217" s="608">
        <v>-0.54100000000000037</v>
      </c>
      <c r="DR217" s="608">
        <v>-0.87199999999999989</v>
      </c>
      <c r="DS217" s="608">
        <v>-1.2119999999999997</v>
      </c>
      <c r="DT217" s="608">
        <v>-1.5380000000000003</v>
      </c>
      <c r="DU217" s="608">
        <v>-1.8339999999999996</v>
      </c>
      <c r="DV217" s="608">
        <v>-2.0819999999999999</v>
      </c>
      <c r="DW217" s="608">
        <v>-2.15</v>
      </c>
      <c r="DX217" s="608">
        <v>-2.2089999999999996</v>
      </c>
      <c r="DY217" s="608">
        <v>-2.347</v>
      </c>
      <c r="DZ217" s="608">
        <v>-2.5959999999999996</v>
      </c>
      <c r="EA217" s="608">
        <v>-2.6549999999999998</v>
      </c>
      <c r="EB217" s="608">
        <v>-2.7990000000000004</v>
      </c>
      <c r="EC217" s="608">
        <v>-3.351</v>
      </c>
      <c r="ED217" s="608">
        <v>-3.7630000000000008</v>
      </c>
      <c r="EE217" s="608">
        <v>-4.0689999999999991</v>
      </c>
      <c r="EF217" s="608">
        <v>-0.18299999999999983</v>
      </c>
      <c r="EG217" s="608">
        <v>-0.92999999999999972</v>
      </c>
      <c r="EH217" s="608">
        <v>-1.2299999999999995</v>
      </c>
      <c r="EI217" s="608">
        <v>-1.8840000000000003</v>
      </c>
      <c r="EJ217" s="608">
        <v>-2.085</v>
      </c>
      <c r="EK217" s="608">
        <v>-2.0970000000000004</v>
      </c>
      <c r="EL217" s="608">
        <v>-2.1719999999999997</v>
      </c>
      <c r="EM217" s="608">
        <v>-2.7009999999999996</v>
      </c>
      <c r="EN217" s="608">
        <v>-2.38</v>
      </c>
      <c r="EO217" s="608">
        <v>-2.5039999999999996</v>
      </c>
      <c r="EP217" s="608">
        <v>-2.6480000000000006</v>
      </c>
      <c r="EQ217" s="608">
        <v>-2.7210000000000001</v>
      </c>
      <c r="ER217" s="608">
        <v>-1.1850000000000005</v>
      </c>
      <c r="ES217" s="608">
        <v>-1.4960000000000004</v>
      </c>
      <c r="ET217" s="608">
        <v>-1.1929999999999996</v>
      </c>
      <c r="EU217" s="608">
        <v>-1.1300000000000008</v>
      </c>
      <c r="EV217" s="608">
        <v>-1.0269999999999992</v>
      </c>
      <c r="EW217" s="608">
        <v>-1.42</v>
      </c>
      <c r="EX217" s="608">
        <v>-0.92399999999999949</v>
      </c>
      <c r="EY217" s="608">
        <v>-0.65000000000000036</v>
      </c>
      <c r="EZ217" s="608">
        <v>-0.40600000000000058</v>
      </c>
      <c r="FA217" s="608">
        <v>0.28299999999999947</v>
      </c>
      <c r="FB217" s="608">
        <v>0.17800000000000082</v>
      </c>
      <c r="FC217" s="608">
        <v>1.452</v>
      </c>
      <c r="FD217" s="608">
        <v>1.3580000000000005</v>
      </c>
      <c r="FE217" s="608">
        <v>1.2839999999999989</v>
      </c>
      <c r="FF217" s="608">
        <v>1.3049999999999997</v>
      </c>
      <c r="FG217" s="608">
        <v>1.4740000000000002</v>
      </c>
      <c r="FH217" s="608">
        <v>1.4210000000000003</v>
      </c>
      <c r="FI217" s="608">
        <v>1.2450000000000001</v>
      </c>
      <c r="FJ217" s="608">
        <v>1.117</v>
      </c>
      <c r="FK217" s="608">
        <v>0.94200000000000017</v>
      </c>
      <c r="FL217" s="608">
        <v>0.8100000000000005</v>
      </c>
      <c r="FM217" s="608">
        <v>0.84600000000000009</v>
      </c>
      <c r="FN217" s="608">
        <v>0.16500000000000004</v>
      </c>
      <c r="FO217" s="608">
        <v>0.16999999999999993</v>
      </c>
      <c r="FP217" s="608">
        <v>-0.14799999999999969</v>
      </c>
      <c r="FQ217" s="608">
        <v>-0.47199999999999953</v>
      </c>
      <c r="FR217" s="608">
        <v>-0.80000000000000027</v>
      </c>
      <c r="FS217" s="608">
        <v>-1.1150000000000002</v>
      </c>
      <c r="FT217" s="608">
        <v>-1.54</v>
      </c>
      <c r="FU217" s="608">
        <v>-1.7639999999999998</v>
      </c>
      <c r="FV217" s="608">
        <v>-1.9899999999999998</v>
      </c>
      <c r="FW217" s="608">
        <v>-2.0560000000000005</v>
      </c>
      <c r="FX217" s="608">
        <v>-2.1709999999999998</v>
      </c>
      <c r="FY217" s="608">
        <v>-2.3020000000000005</v>
      </c>
      <c r="FZ217" s="608">
        <v>-2.5719999999999996</v>
      </c>
      <c r="GA217" s="608">
        <v>-2.6249999999999996</v>
      </c>
      <c r="GB217" s="608">
        <v>-2.7</v>
      </c>
      <c r="GC217" s="608">
        <v>-3.0439999999999996</v>
      </c>
      <c r="GD217" s="608">
        <v>-3.3950000000000005</v>
      </c>
      <c r="GE217" s="608">
        <v>-3.3670000000000009</v>
      </c>
      <c r="GF217" s="608">
        <v>0.24800000000000022</v>
      </c>
      <c r="GG217" s="608">
        <v>-0.4659999999999993</v>
      </c>
      <c r="GH217" s="608">
        <v>-0.67799999999999994</v>
      </c>
      <c r="GI217" s="608">
        <v>-1.1310000000000002</v>
      </c>
      <c r="GJ217" s="608">
        <v>-1.2439999999999998</v>
      </c>
      <c r="GK217" s="608">
        <v>-1.4100000000000001</v>
      </c>
      <c r="GL217" s="608">
        <v>-1.4649999999999999</v>
      </c>
      <c r="GM217" s="608">
        <v>-1.7519999999999998</v>
      </c>
      <c r="GN217" s="608">
        <v>-1.7690000000000001</v>
      </c>
      <c r="GO217" s="608">
        <v>-1.7170000000000005</v>
      </c>
      <c r="GP217" s="608">
        <v>-1.8760000000000003</v>
      </c>
      <c r="GQ217" s="608">
        <v>-1.5570000000000004</v>
      </c>
      <c r="GR217" s="608">
        <v>-0.33999999999999986</v>
      </c>
      <c r="GS217" s="608">
        <v>-0.60599999999999987</v>
      </c>
      <c r="GT217" s="608">
        <v>-0.73700000000000099</v>
      </c>
      <c r="GU217" s="608">
        <v>-0.76800000000000068</v>
      </c>
      <c r="GV217" s="608">
        <v>-0.73699999999999832</v>
      </c>
      <c r="GW217" s="608">
        <v>-0.79099999999999859</v>
      </c>
      <c r="GX217" s="608">
        <v>-0.62899999999999956</v>
      </c>
      <c r="GY217" s="608">
        <v>-0.51899999999999835</v>
      </c>
      <c r="GZ217" s="608">
        <v>-0.45199999999999996</v>
      </c>
      <c r="HA217" s="608">
        <v>-6.9999999999996732E-3</v>
      </c>
      <c r="HB217" s="608">
        <v>-4.6000000000000263E-2</v>
      </c>
      <c r="HC217" s="608">
        <v>0.74000000000000021</v>
      </c>
      <c r="HD217" s="608">
        <v>0.73600000000000065</v>
      </c>
      <c r="HE217" s="608">
        <v>0.80899999999999928</v>
      </c>
      <c r="HF217" s="608">
        <v>0.8409999999999993</v>
      </c>
      <c r="HG217" s="608">
        <v>1.0419999999999998</v>
      </c>
      <c r="HH217" s="608">
        <v>0.80400000000000027</v>
      </c>
      <c r="HI217" s="608">
        <v>0.67799999999999994</v>
      </c>
      <c r="HJ217" s="608">
        <v>0.50600000000000023</v>
      </c>
      <c r="HK217" s="608">
        <v>0.49699999999999989</v>
      </c>
      <c r="HL217" s="608">
        <v>0.52099999999999991</v>
      </c>
      <c r="HM217" s="608">
        <v>0.54100000000000037</v>
      </c>
      <c r="HN217" s="608">
        <v>0.11100000000000065</v>
      </c>
      <c r="HO217" s="608">
        <v>0.12100000000000044</v>
      </c>
      <c r="HP217" s="608">
        <v>-0.20300000000000029</v>
      </c>
      <c r="HQ217" s="608">
        <v>-0.51999999999999957</v>
      </c>
      <c r="HR217" s="608">
        <v>-0.83899999999999997</v>
      </c>
      <c r="HS217" s="608">
        <v>-1.1579999999999999</v>
      </c>
      <c r="HT217" s="608">
        <v>-1.4779999999999998</v>
      </c>
      <c r="HU217" s="608">
        <v>-1.7949999999999995</v>
      </c>
      <c r="HV217" s="608">
        <v>-2.1540000000000004</v>
      </c>
      <c r="HW217" s="608">
        <v>-2.1860000000000004</v>
      </c>
      <c r="HX217" s="608">
        <v>-2.3109999999999999</v>
      </c>
      <c r="HY217" s="608">
        <v>-2.4130000000000003</v>
      </c>
      <c r="HZ217" s="608">
        <v>-2.7880000000000003</v>
      </c>
      <c r="IA217" s="608">
        <v>-2.8540000000000001</v>
      </c>
      <c r="IB217" s="608">
        <v>-3.0550000000000006</v>
      </c>
      <c r="IC217" s="608">
        <v>-3.6279999999999997</v>
      </c>
      <c r="ID217" s="608">
        <v>-3.8709999999999996</v>
      </c>
      <c r="IE217" s="608">
        <v>-4.3070000000000004</v>
      </c>
      <c r="IF217" s="608">
        <v>-0.84799999999999986</v>
      </c>
      <c r="IG217" s="608">
        <v>-1.8010000000000002</v>
      </c>
      <c r="IH217" s="608">
        <v>-2.2270000000000003</v>
      </c>
      <c r="II217" s="608">
        <v>-2.464</v>
      </c>
      <c r="IJ217" s="608">
        <v>-2.6280000000000001</v>
      </c>
      <c r="IK217" s="608">
        <v>-2.7469999999999999</v>
      </c>
      <c r="IL217" s="608">
        <v>-2.5860000000000003</v>
      </c>
      <c r="IM217" s="608">
        <v>-3.0189999999999997</v>
      </c>
      <c r="IN217" s="608">
        <v>-2.7080000000000002</v>
      </c>
      <c r="IO217" s="608">
        <v>-2.734</v>
      </c>
      <c r="IP217" s="608">
        <v>-2.6930000000000005</v>
      </c>
      <c r="IQ217" s="608">
        <v>-2.5519999999999996</v>
      </c>
      <c r="IR217" s="608">
        <v>-1.0840000000000005</v>
      </c>
      <c r="IS217" s="608">
        <v>-1.3330000000000002</v>
      </c>
      <c r="IT217" s="608">
        <v>-1.2670000000000012</v>
      </c>
      <c r="IU217" s="608">
        <v>-1.1170000000000009</v>
      </c>
      <c r="IV217" s="608">
        <v>-1.245000000000001</v>
      </c>
      <c r="IW217" s="608">
        <v>-1.5679999999999996</v>
      </c>
      <c r="IX217" s="608">
        <v>-1.4240000000000004</v>
      </c>
      <c r="IY217" s="608">
        <v>-1.3339999999999996</v>
      </c>
      <c r="IZ217" s="608">
        <v>-1.5519999999999996</v>
      </c>
      <c r="JA217" s="608">
        <v>-1.1309999999999993</v>
      </c>
      <c r="JB217" s="608">
        <v>-0.92799999999999994</v>
      </c>
      <c r="JC217" s="608">
        <v>1.4189999999999987</v>
      </c>
      <c r="JD217" s="608">
        <v>1.7809999999999988</v>
      </c>
      <c r="JE217" s="608">
        <v>1.6500000000000004</v>
      </c>
      <c r="JF217" s="608">
        <v>1.9050000000000002</v>
      </c>
      <c r="JG217" s="608">
        <v>2.0869999999999989</v>
      </c>
      <c r="JH217" s="608">
        <v>2.5549999999999997</v>
      </c>
      <c r="JI217" s="608">
        <v>2.6160000000000005</v>
      </c>
      <c r="JJ217" s="608">
        <v>2.468</v>
      </c>
      <c r="JK217" s="608">
        <v>2.6190000000000007</v>
      </c>
      <c r="JL217" s="608">
        <v>2.5880000000000001</v>
      </c>
      <c r="JM217" s="608">
        <v>2.6049999999999995</v>
      </c>
      <c r="JN217" s="608">
        <v>0.3360000000000003</v>
      </c>
      <c r="JO217" s="608">
        <v>0.34400000000000031</v>
      </c>
      <c r="JP217" s="608">
        <v>1.7999999999999794E-2</v>
      </c>
      <c r="JQ217" s="608">
        <v>-0.28100000000000058</v>
      </c>
      <c r="JR217" s="608">
        <v>-0.58400000000000007</v>
      </c>
      <c r="JS217" s="608">
        <v>-0.87800000000000011</v>
      </c>
      <c r="JT217" s="608">
        <v>-1.1289999999999996</v>
      </c>
      <c r="JU217" s="608">
        <v>-1.371</v>
      </c>
      <c r="JV217" s="608">
        <v>-1.6139999999999999</v>
      </c>
      <c r="JW217" s="608">
        <v>-1.6850000000000001</v>
      </c>
      <c r="JX217" s="608">
        <v>-1.7649999999999997</v>
      </c>
      <c r="JY217" s="608">
        <v>-1.9470000000000001</v>
      </c>
      <c r="JZ217" s="608">
        <v>-2.2710000000000004</v>
      </c>
      <c r="KA217" s="608">
        <v>-2.3550000000000004</v>
      </c>
      <c r="KB217" s="608">
        <v>-2.5409999999999995</v>
      </c>
      <c r="KC217" s="608">
        <v>-3.0479999999999992</v>
      </c>
      <c r="KD217" s="608">
        <v>-3.3330000000000002</v>
      </c>
      <c r="KE217" s="608">
        <v>-3.5189999999999992</v>
      </c>
      <c r="KF217" s="608">
        <v>-0.93599999999999994</v>
      </c>
      <c r="KG217" s="608">
        <v>-1.7599999999999998</v>
      </c>
      <c r="KH217" s="608">
        <v>-2.1390000000000002</v>
      </c>
      <c r="KI217" s="608">
        <v>-2.2480000000000011</v>
      </c>
      <c r="KJ217" s="608">
        <v>-2.4029999999999996</v>
      </c>
      <c r="KK217" s="608">
        <v>-2.3340000000000005</v>
      </c>
      <c r="KL217" s="608">
        <v>-2.2189999999999994</v>
      </c>
      <c r="KM217" s="608">
        <v>-2.1180000000000003</v>
      </c>
      <c r="KN217" s="608">
        <v>-1.8810000000000002</v>
      </c>
      <c r="KO217" s="608">
        <v>-1.8119999999999994</v>
      </c>
      <c r="KP217" s="608">
        <v>-1.6769999999999996</v>
      </c>
      <c r="KQ217" s="608">
        <v>-1.5460000000000003</v>
      </c>
      <c r="KR217" s="608">
        <v>-0.14899999999999913</v>
      </c>
      <c r="KS217" s="608">
        <v>-0.43800000000000061</v>
      </c>
      <c r="KT217" s="608">
        <v>-0.52699999999999925</v>
      </c>
      <c r="KU217" s="608">
        <v>-0.32699999999999996</v>
      </c>
      <c r="KV217" s="608">
        <v>-0.43499999999999872</v>
      </c>
      <c r="KW217" s="608">
        <v>-0.56799999999999962</v>
      </c>
      <c r="KX217" s="608">
        <v>-0.32699999999999996</v>
      </c>
      <c r="KY217" s="608">
        <v>-9.2999999999999972E-2</v>
      </c>
      <c r="KZ217" s="608">
        <v>6.9999999999996732E-3</v>
      </c>
      <c r="LA217" s="608">
        <v>-5.7999999999999829E-2</v>
      </c>
      <c r="LB217" s="608">
        <v>0.21499999999999986</v>
      </c>
      <c r="LC217" s="608">
        <v>1.2299999999999995</v>
      </c>
      <c r="LD217" s="608">
        <v>1.3410000000000002</v>
      </c>
      <c r="LE217" s="608">
        <v>1.2080000000000002</v>
      </c>
      <c r="LF217" s="608">
        <v>1.3780000000000001</v>
      </c>
      <c r="LG217" s="608">
        <v>1.3109999999999999</v>
      </c>
      <c r="LH217" s="608">
        <v>0.86699999999999999</v>
      </c>
      <c r="LI217" s="608">
        <v>0.6819999999999995</v>
      </c>
      <c r="LJ217" s="608">
        <v>0.72900000000000009</v>
      </c>
      <c r="LK217" s="608">
        <v>0.76600000000000001</v>
      </c>
      <c r="LL217" s="608">
        <v>0.83099999999999952</v>
      </c>
      <c r="LM217" s="608">
        <v>0.85700000000000021</v>
      </c>
      <c r="LN217" s="608">
        <v>0.18200000000000038</v>
      </c>
      <c r="LO217" s="608">
        <v>0.14900000000000002</v>
      </c>
      <c r="LP217" s="608">
        <v>-2.6999999999999247E-2</v>
      </c>
      <c r="LQ217" s="608">
        <v>-0.35100000000000042</v>
      </c>
      <c r="LR217" s="608">
        <v>-0.63299999999999956</v>
      </c>
      <c r="LS217" s="608">
        <v>-0.95500000000000007</v>
      </c>
      <c r="LT217" s="608">
        <v>-1.194</v>
      </c>
      <c r="LU217" s="608">
        <v>-1.4390000000000001</v>
      </c>
      <c r="LV217" s="608">
        <v>-1.5890000000000004</v>
      </c>
      <c r="LW217" s="608">
        <v>-1.6609999999999996</v>
      </c>
      <c r="LX217" s="608">
        <v>-1.7439999999999998</v>
      </c>
      <c r="LY217" s="608">
        <v>-1.9070000000000005</v>
      </c>
      <c r="LZ217" s="608">
        <v>-2.2049999999999996</v>
      </c>
      <c r="MA217" s="608">
        <v>-2.3769999999999998</v>
      </c>
      <c r="MB217" s="608">
        <v>-2.5990000000000002</v>
      </c>
      <c r="MC217" s="608">
        <v>-2.8040000000000003</v>
      </c>
      <c r="MD217" s="608">
        <v>-2.4160000000000004</v>
      </c>
      <c r="ME217" s="608">
        <v>-2.1199999999999992</v>
      </c>
      <c r="MF217" s="608">
        <v>0.10199999999999942</v>
      </c>
      <c r="MG217" s="608">
        <v>-0.54499999999999993</v>
      </c>
      <c r="MH217" s="608">
        <v>-0.58000000000000007</v>
      </c>
      <c r="MI217" s="608">
        <v>-0.46199999999999974</v>
      </c>
      <c r="MJ217" s="608">
        <v>-0.25299999999999834</v>
      </c>
      <c r="MK217" s="608">
        <v>-7.6999999999999957E-2</v>
      </c>
      <c r="ML217" s="608">
        <v>4.1000000000000369E-2</v>
      </c>
      <c r="MM217" s="608">
        <v>-0.10299999999999976</v>
      </c>
      <c r="MN217" s="608">
        <v>-0.10099999999999909</v>
      </c>
      <c r="MO217" s="608">
        <v>-8.0999999999999517E-2</v>
      </c>
      <c r="MP217" s="608">
        <v>-0.15000000000000036</v>
      </c>
      <c r="MQ217" s="608">
        <v>-0.11900000000000155</v>
      </c>
      <c r="MR217" s="608">
        <v>1.0659999999999989</v>
      </c>
      <c r="MS217" s="608">
        <v>0.5080000000000009</v>
      </c>
      <c r="MT217" s="608">
        <v>0.49799999999999933</v>
      </c>
      <c r="MU217" s="608">
        <v>9.4999999999998863E-2</v>
      </c>
      <c r="MV217" s="608">
        <v>-1.4000000000001123E-2</v>
      </c>
      <c r="MW217" s="608">
        <v>-0.19899999999999984</v>
      </c>
      <c r="MX217" s="608">
        <v>-0.16800000000000104</v>
      </c>
      <c r="MY217" s="608">
        <v>-0.19100000000000072</v>
      </c>
      <c r="MZ217" s="608">
        <v>-0.31799999999999962</v>
      </c>
      <c r="NA217" s="608">
        <v>-0.2759999999999998</v>
      </c>
      <c r="NB217" s="608">
        <v>1.1999999999999567E-2</v>
      </c>
      <c r="NC217" s="608">
        <v>-0.26500000000000057</v>
      </c>
      <c r="ND217" s="608">
        <v>-1.8000000000000682E-2</v>
      </c>
      <c r="NE217" s="608">
        <v>0.27899999999999991</v>
      </c>
      <c r="NF217" s="608">
        <v>4.0000000000004476E-3</v>
      </c>
      <c r="NG217" s="608">
        <v>0.1379999999999999</v>
      </c>
      <c r="NH217" s="608">
        <v>-0.18100000000000005</v>
      </c>
      <c r="NI217" s="608">
        <v>-0.21399999999999952</v>
      </c>
      <c r="NJ217" s="608">
        <v>-0.20300000000000029</v>
      </c>
      <c r="NK217" s="608">
        <v>-0.16000000000000014</v>
      </c>
      <c r="NL217" s="608">
        <v>-0.15100000000000069</v>
      </c>
      <c r="NM217" s="608">
        <v>-0.13999999999999968</v>
      </c>
      <c r="NN217" s="608">
        <v>-2.7000000000000135E-2</v>
      </c>
      <c r="NO217" s="608">
        <v>-1.7000000000000348E-2</v>
      </c>
      <c r="NP217" s="608">
        <v>-0.31199999999999939</v>
      </c>
      <c r="NQ217" s="608">
        <v>-0.62099999999999955</v>
      </c>
      <c r="NR217" s="608">
        <v>0</v>
      </c>
      <c r="NS217" s="608">
        <v>0</v>
      </c>
      <c r="NT217" s="608">
        <v>0</v>
      </c>
      <c r="NU217" s="608">
        <v>0</v>
      </c>
      <c r="NV217" s="608">
        <v>0</v>
      </c>
      <c r="NW217" s="608">
        <v>-1.6609999999999996</v>
      </c>
      <c r="NX217" s="608">
        <v>-1.7439999999999998</v>
      </c>
      <c r="NY217" s="608">
        <v>-1.9070000000000005</v>
      </c>
      <c r="NZ217" s="608">
        <v>-2.2049999999999996</v>
      </c>
      <c r="OA217" s="608">
        <v>-2.3769999999999998</v>
      </c>
      <c r="OB217" s="608">
        <v>-2.5990000000000002</v>
      </c>
      <c r="OC217" s="608">
        <v>-2.8040000000000003</v>
      </c>
      <c r="OD217" s="608">
        <v>-2.4160000000000004</v>
      </c>
      <c r="OE217" s="608">
        <v>-2.1199999999999992</v>
      </c>
      <c r="OF217" s="608">
        <v>0.10199999999999942</v>
      </c>
      <c r="OG217" s="608">
        <v>-0.54499999999999993</v>
      </c>
      <c r="OH217" s="608">
        <v>-0.58000000000000007</v>
      </c>
      <c r="OI217" s="608">
        <v>-0.46199999999999974</v>
      </c>
      <c r="OJ217" s="608">
        <v>-0.25299999999999834</v>
      </c>
      <c r="OK217" s="608">
        <v>-7.6999999999999957E-2</v>
      </c>
      <c r="OL217" s="608">
        <v>4.1000000000000369E-2</v>
      </c>
      <c r="OM217" s="608">
        <v>-0.10299999999999976</v>
      </c>
      <c r="ON217" s="608">
        <v>-0.10099999999999909</v>
      </c>
      <c r="OO217" s="608">
        <v>-8.0999999999999517E-2</v>
      </c>
      <c r="OP217" s="608">
        <v>-0.15000000000000036</v>
      </c>
      <c r="OQ217" s="608">
        <v>-0.11900000000000155</v>
      </c>
      <c r="OR217" s="608">
        <v>1.0659999999999989</v>
      </c>
      <c r="OS217" s="608">
        <v>0.5080000000000009</v>
      </c>
      <c r="OT217" s="608">
        <v>0.49799999999999933</v>
      </c>
      <c r="OU217" s="608">
        <v>9.4999999999998863E-2</v>
      </c>
      <c r="OV217" s="608">
        <v>-1.4000000000001123E-2</v>
      </c>
      <c r="OW217" s="608">
        <v>-0.19899999999999984</v>
      </c>
      <c r="OX217" s="608">
        <v>-0.16800000000000104</v>
      </c>
      <c r="OY217" s="608">
        <v>-0.19100000000000072</v>
      </c>
      <c r="OZ217" s="608">
        <v>-0.31799999999999962</v>
      </c>
      <c r="PA217" s="608">
        <v>-0.2759999999999998</v>
      </c>
      <c r="PB217" s="608">
        <v>1.1999999999999567E-2</v>
      </c>
      <c r="PC217" s="608">
        <v>-0.26500000000000057</v>
      </c>
      <c r="PD217" s="608">
        <v>-1.8000000000000682E-2</v>
      </c>
      <c r="PE217" s="608">
        <v>0.27899999999999991</v>
      </c>
      <c r="PF217" s="608">
        <v>4.0000000000004476E-3</v>
      </c>
      <c r="PG217" s="608">
        <v>0.1379999999999999</v>
      </c>
      <c r="PH217" s="608">
        <v>-0.18100000000000005</v>
      </c>
      <c r="PI217" s="608">
        <v>-0.21399999999999952</v>
      </c>
      <c r="PJ217" s="608">
        <v>-0.20300000000000029</v>
      </c>
      <c r="PK217" s="608">
        <v>-0.16000000000000014</v>
      </c>
      <c r="PL217" s="608">
        <v>-0.15100000000000069</v>
      </c>
      <c r="PM217" s="608">
        <v>-0.13999999999999968</v>
      </c>
      <c r="PN217" s="608">
        <v>-2.7000000000000135E-2</v>
      </c>
      <c r="PO217" s="608">
        <v>-1.7000000000000348E-2</v>
      </c>
      <c r="PP217" s="608">
        <v>-0.31199999999999939</v>
      </c>
      <c r="PQ217" s="608">
        <v>-0.62099999999999955</v>
      </c>
      <c r="PR217" s="608">
        <v>0</v>
      </c>
      <c r="PS217" s="608">
        <v>0</v>
      </c>
      <c r="PT217" s="608">
        <v>0</v>
      </c>
      <c r="PU217" s="608">
        <v>0</v>
      </c>
      <c r="PV217" s="608">
        <v>0</v>
      </c>
      <c r="PW217" s="608">
        <v>-1.6609999999999996</v>
      </c>
      <c r="PX217" s="608">
        <v>-1.7439999999999998</v>
      </c>
      <c r="PY217" s="608">
        <v>-1.9070000000000005</v>
      </c>
      <c r="PZ217" s="608">
        <v>-2.2049999999999996</v>
      </c>
      <c r="QA217" s="608">
        <v>-2.3769999999999998</v>
      </c>
      <c r="QB217" s="608">
        <v>-2.5990000000000002</v>
      </c>
      <c r="QC217" s="608">
        <v>-2.8040000000000003</v>
      </c>
      <c r="QD217" s="608">
        <v>-2.4160000000000004</v>
      </c>
      <c r="QE217" s="608">
        <v>-2.1199999999999992</v>
      </c>
      <c r="QF217" s="608">
        <v>0.10199999999999942</v>
      </c>
      <c r="QG217" s="608">
        <v>-0.54499999999999993</v>
      </c>
      <c r="QH217" s="608">
        <v>-0.58000000000000007</v>
      </c>
      <c r="QI217" s="608">
        <v>-0.46199999999999974</v>
      </c>
      <c r="QJ217" s="608">
        <v>-0.25299999999999834</v>
      </c>
      <c r="QK217" s="608">
        <v>-7.6999999999999957E-2</v>
      </c>
      <c r="QL217" s="608">
        <v>4.1000000000000369E-2</v>
      </c>
      <c r="QM217" s="608">
        <v>-0.10299999999999976</v>
      </c>
      <c r="QN217" s="608">
        <v>-0.10099999999999909</v>
      </c>
      <c r="QO217" s="608">
        <v>-8.0999999999999517E-2</v>
      </c>
      <c r="QP217" s="608">
        <v>-0.15000000000000036</v>
      </c>
      <c r="QQ217" s="608">
        <v>-0.11900000000000155</v>
      </c>
      <c r="QR217" s="608">
        <v>1.0659999999999989</v>
      </c>
      <c r="QS217" s="608">
        <v>0.5080000000000009</v>
      </c>
      <c r="QT217" s="608">
        <v>0.49799999999999933</v>
      </c>
      <c r="QU217" s="608">
        <v>9.4999999999998863E-2</v>
      </c>
      <c r="QV217" s="608">
        <v>-1.4000000000001123E-2</v>
      </c>
      <c r="QW217" s="608">
        <v>-0.19899999999999984</v>
      </c>
      <c r="QX217" s="608">
        <v>-0.16800000000000104</v>
      </c>
      <c r="QY217" s="608">
        <v>-0.19100000000000072</v>
      </c>
      <c r="QZ217" s="608">
        <v>-0.31799999999999962</v>
      </c>
      <c r="RA217" s="608">
        <v>-0.2759999999999998</v>
      </c>
      <c r="RB217" s="608">
        <v>1.1999999999999567E-2</v>
      </c>
      <c r="RC217" s="608">
        <v>-0.26500000000000057</v>
      </c>
      <c r="RD217" s="608">
        <v>-1.8000000000000682E-2</v>
      </c>
      <c r="RE217" s="608">
        <v>0.27899999999999991</v>
      </c>
      <c r="RF217" s="608">
        <v>4.0000000000004476E-3</v>
      </c>
      <c r="RG217" s="608">
        <v>0.1379999999999999</v>
      </c>
      <c r="RH217" s="608">
        <v>-0.18100000000000005</v>
      </c>
      <c r="RI217" s="608">
        <v>-0.21399999999999952</v>
      </c>
      <c r="RJ217" s="608">
        <v>-0.20300000000000029</v>
      </c>
      <c r="RK217" s="608">
        <v>-0.16000000000000014</v>
      </c>
      <c r="RL217" s="608">
        <v>-0.15100000000000069</v>
      </c>
      <c r="RM217" s="608">
        <v>-0.13999999999999968</v>
      </c>
      <c r="RN217" s="608">
        <v>-2.7000000000000135E-2</v>
      </c>
      <c r="RO217" s="608">
        <v>-1.7000000000000348E-2</v>
      </c>
      <c r="RP217" s="608">
        <v>-0.31199999999999939</v>
      </c>
      <c r="RQ217" s="608">
        <v>-0.62099999999999955</v>
      </c>
      <c r="RR217" s="608">
        <v>0</v>
      </c>
      <c r="RS217" s="608">
        <v>0</v>
      </c>
      <c r="RT217" s="608">
        <v>0</v>
      </c>
      <c r="RU217" s="608">
        <v>0</v>
      </c>
      <c r="RV217" s="608">
        <v>0</v>
      </c>
      <c r="RW217" s="608">
        <v>-1.6609999999999996</v>
      </c>
      <c r="RX217" s="608">
        <v>-1.7439999999999998</v>
      </c>
      <c r="RY217" s="608">
        <v>-1.9070000000000005</v>
      </c>
      <c r="RZ217" s="608">
        <v>-2.2049999999999996</v>
      </c>
      <c r="SA217" s="608">
        <v>-2.3769999999999998</v>
      </c>
      <c r="SB217" s="608">
        <v>-2.5990000000000002</v>
      </c>
      <c r="SC217" s="608">
        <v>-2.8040000000000003</v>
      </c>
      <c r="SD217" s="608">
        <v>-2.4160000000000004</v>
      </c>
      <c r="SE217" s="608">
        <v>-2.1199999999999992</v>
      </c>
      <c r="SF217" s="608">
        <v>0.10199999999999942</v>
      </c>
      <c r="SG217" s="608">
        <v>-0.54499999999999993</v>
      </c>
      <c r="SH217" s="608">
        <v>-0.58000000000000007</v>
      </c>
      <c r="SI217" s="608">
        <v>-0.46199999999999974</v>
      </c>
      <c r="SJ217" s="275">
        <f t="shared" si="1066"/>
        <v>-0.46199999999999974</v>
      </c>
      <c r="SK217" s="262"/>
      <c r="SL217" s="250"/>
      <c r="SM217" s="250"/>
      <c r="SN217" s="250"/>
    </row>
    <row r="218" spans="1:508" outlineLevel="3" x14ac:dyDescent="0.25">
      <c r="A218" s="250"/>
      <c r="B218" s="259"/>
      <c r="C218" s="444">
        <f t="shared" si="1067"/>
        <v>4</v>
      </c>
      <c r="D218" s="275"/>
      <c r="E218" s="324">
        <f t="shared" si="1065"/>
        <v>77</v>
      </c>
      <c r="F218" s="330"/>
      <c r="G218" s="275"/>
      <c r="H218" s="536"/>
      <c r="I218" s="548" t="s">
        <v>875</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v>
      </c>
      <c r="DG218" s="608">
        <v>0</v>
      </c>
      <c r="DH218" s="608">
        <v>0</v>
      </c>
      <c r="DI218" s="608">
        <v>0</v>
      </c>
      <c r="DJ218" s="608">
        <v>0</v>
      </c>
      <c r="DK218" s="608">
        <v>0</v>
      </c>
      <c r="DL218" s="608">
        <v>0</v>
      </c>
      <c r="DM218" s="608">
        <v>0</v>
      </c>
      <c r="DN218" s="608">
        <v>0</v>
      </c>
      <c r="DO218" s="608">
        <v>0</v>
      </c>
      <c r="DP218" s="608">
        <v>0</v>
      </c>
      <c r="DQ218" s="608">
        <v>0</v>
      </c>
      <c r="DR218" s="608">
        <v>0</v>
      </c>
      <c r="DS218" s="608">
        <v>0</v>
      </c>
      <c r="DT218" s="608">
        <v>0</v>
      </c>
      <c r="DU218" s="608">
        <v>0</v>
      </c>
      <c r="DV218" s="608">
        <v>0</v>
      </c>
      <c r="DW218" s="608">
        <v>0</v>
      </c>
      <c r="DX218" s="608">
        <v>0</v>
      </c>
      <c r="DY218" s="608">
        <v>0</v>
      </c>
      <c r="DZ218" s="608">
        <v>0</v>
      </c>
      <c r="EA218" s="608">
        <v>0</v>
      </c>
      <c r="EB218" s="608">
        <v>0</v>
      </c>
      <c r="EC218" s="608">
        <v>0</v>
      </c>
      <c r="ED218" s="608">
        <v>0</v>
      </c>
      <c r="EE218" s="608">
        <v>0</v>
      </c>
      <c r="EF218" s="608">
        <v>0</v>
      </c>
      <c r="EG218" s="608">
        <v>0</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0</v>
      </c>
      <c r="FG218" s="608">
        <v>0</v>
      </c>
      <c r="FH218" s="608">
        <v>0</v>
      </c>
      <c r="FI218" s="608">
        <v>0</v>
      </c>
      <c r="FJ218" s="608">
        <v>0</v>
      </c>
      <c r="FK218" s="608">
        <v>0</v>
      </c>
      <c r="FL218" s="608">
        <v>0</v>
      </c>
      <c r="FM218" s="608">
        <v>0</v>
      </c>
      <c r="FN218" s="608">
        <v>0</v>
      </c>
      <c r="FO218" s="608">
        <v>0</v>
      </c>
      <c r="FP218" s="608">
        <v>0</v>
      </c>
      <c r="FQ218" s="608">
        <v>0</v>
      </c>
      <c r="FR218" s="608">
        <v>0</v>
      </c>
      <c r="FS218" s="608">
        <v>0</v>
      </c>
      <c r="FT218" s="608">
        <v>0</v>
      </c>
      <c r="FU218" s="608">
        <v>0</v>
      </c>
      <c r="FV218" s="608">
        <v>0</v>
      </c>
      <c r="FW218" s="608">
        <v>0</v>
      </c>
      <c r="FX218" s="608">
        <v>0</v>
      </c>
      <c r="FY218" s="608">
        <v>0</v>
      </c>
      <c r="FZ218" s="608">
        <v>0</v>
      </c>
      <c r="GA218" s="608">
        <v>0</v>
      </c>
      <c r="GB218" s="608">
        <v>0</v>
      </c>
      <c r="GC218" s="608">
        <v>0</v>
      </c>
      <c r="GD218" s="608">
        <v>0</v>
      </c>
      <c r="GE218" s="608">
        <v>0</v>
      </c>
      <c r="GF218" s="608">
        <v>0</v>
      </c>
      <c r="GG218" s="608">
        <v>0</v>
      </c>
      <c r="GH218" s="608">
        <v>0</v>
      </c>
      <c r="GI218" s="608">
        <v>0</v>
      </c>
      <c r="GJ218" s="608">
        <v>0</v>
      </c>
      <c r="GK218" s="608">
        <v>0</v>
      </c>
      <c r="GL218" s="608">
        <v>0</v>
      </c>
      <c r="GM218" s="608">
        <v>0</v>
      </c>
      <c r="GN218" s="608">
        <v>0</v>
      </c>
      <c r="GO218" s="608">
        <v>0</v>
      </c>
      <c r="GP218" s="608">
        <v>0</v>
      </c>
      <c r="GQ218" s="608">
        <v>0</v>
      </c>
      <c r="GR218" s="608">
        <v>0</v>
      </c>
      <c r="GS218" s="608">
        <v>0</v>
      </c>
      <c r="GT218" s="608">
        <v>0</v>
      </c>
      <c r="GU218" s="608">
        <v>0</v>
      </c>
      <c r="GV218" s="608">
        <v>0</v>
      </c>
      <c r="GW218" s="608">
        <v>0</v>
      </c>
      <c r="GX218" s="608">
        <v>0</v>
      </c>
      <c r="GY218" s="608">
        <v>0</v>
      </c>
      <c r="GZ218" s="608">
        <v>0</v>
      </c>
      <c r="HA218" s="608">
        <v>0</v>
      </c>
      <c r="HB218" s="608">
        <v>0</v>
      </c>
      <c r="HC218" s="608">
        <v>0</v>
      </c>
      <c r="HD218" s="608">
        <v>0</v>
      </c>
      <c r="HE218" s="608">
        <v>0</v>
      </c>
      <c r="HF218" s="608">
        <v>0</v>
      </c>
      <c r="HG218" s="608">
        <v>0</v>
      </c>
      <c r="HH218" s="608">
        <v>0</v>
      </c>
      <c r="HI218" s="608">
        <v>0</v>
      </c>
      <c r="HJ218" s="608">
        <v>0</v>
      </c>
      <c r="HK218" s="608">
        <v>0</v>
      </c>
      <c r="HL218" s="608">
        <v>0</v>
      </c>
      <c r="HM218" s="608">
        <v>0</v>
      </c>
      <c r="HN218" s="608">
        <v>0</v>
      </c>
      <c r="HO218" s="608">
        <v>0</v>
      </c>
      <c r="HP218" s="608">
        <v>0</v>
      </c>
      <c r="HQ218" s="608">
        <v>0</v>
      </c>
      <c r="HR218" s="608">
        <v>0</v>
      </c>
      <c r="HS218" s="608">
        <v>0</v>
      </c>
      <c r="HT218" s="608">
        <v>0</v>
      </c>
      <c r="HU218" s="608">
        <v>0</v>
      </c>
      <c r="HV218" s="608">
        <v>0</v>
      </c>
      <c r="HW218" s="608">
        <v>0</v>
      </c>
      <c r="HX218" s="608">
        <v>0</v>
      </c>
      <c r="HY218" s="608">
        <v>0</v>
      </c>
      <c r="HZ218" s="608">
        <v>0</v>
      </c>
      <c r="IA218" s="608">
        <v>0</v>
      </c>
      <c r="IB218" s="608">
        <v>0</v>
      </c>
      <c r="IC218" s="608">
        <v>0</v>
      </c>
      <c r="ID218" s="608">
        <v>0</v>
      </c>
      <c r="IE218" s="608">
        <v>0</v>
      </c>
      <c r="IF218" s="608">
        <v>0</v>
      </c>
      <c r="IG218" s="608">
        <v>0</v>
      </c>
      <c r="IH218" s="608">
        <v>0</v>
      </c>
      <c r="II218" s="608">
        <v>0</v>
      </c>
      <c r="IJ218" s="608">
        <v>0</v>
      </c>
      <c r="IK218" s="608">
        <v>0</v>
      </c>
      <c r="IL218" s="608">
        <v>0</v>
      </c>
      <c r="IM218" s="608">
        <v>0</v>
      </c>
      <c r="IN218" s="608">
        <v>0</v>
      </c>
      <c r="IO218" s="608">
        <v>0</v>
      </c>
      <c r="IP218" s="608">
        <v>0</v>
      </c>
      <c r="IQ218" s="608">
        <v>0</v>
      </c>
      <c r="IR218" s="608">
        <v>0</v>
      </c>
      <c r="IS218" s="608">
        <v>0</v>
      </c>
      <c r="IT218" s="608">
        <v>0</v>
      </c>
      <c r="IU218" s="608">
        <v>0</v>
      </c>
      <c r="IV218" s="608">
        <v>0</v>
      </c>
      <c r="IW218" s="608">
        <v>0</v>
      </c>
      <c r="IX218" s="608">
        <v>0</v>
      </c>
      <c r="IY218" s="608">
        <v>0</v>
      </c>
      <c r="IZ218" s="608">
        <v>0</v>
      </c>
      <c r="JA218" s="608">
        <v>0</v>
      </c>
      <c r="JB218" s="608">
        <v>0</v>
      </c>
      <c r="JC218" s="608">
        <v>0</v>
      </c>
      <c r="JD218" s="608">
        <v>0</v>
      </c>
      <c r="JE218" s="608">
        <v>0</v>
      </c>
      <c r="JF218" s="608">
        <v>0</v>
      </c>
      <c r="JG218" s="608">
        <v>0</v>
      </c>
      <c r="JH218" s="608">
        <v>0</v>
      </c>
      <c r="JI218" s="608">
        <v>0</v>
      </c>
      <c r="JJ218" s="608">
        <v>0</v>
      </c>
      <c r="JK218" s="608">
        <v>0</v>
      </c>
      <c r="JL218" s="608">
        <v>0</v>
      </c>
      <c r="JM218" s="608">
        <v>0</v>
      </c>
      <c r="JN218" s="608">
        <v>0</v>
      </c>
      <c r="JO218" s="608">
        <v>0</v>
      </c>
      <c r="JP218" s="608">
        <v>0</v>
      </c>
      <c r="JQ218" s="608">
        <v>0</v>
      </c>
      <c r="JR218" s="608">
        <v>0</v>
      </c>
      <c r="JS218" s="608">
        <v>0</v>
      </c>
      <c r="JT218" s="608">
        <v>0</v>
      </c>
      <c r="JU218" s="608">
        <v>0</v>
      </c>
      <c r="JV218" s="608">
        <v>0</v>
      </c>
      <c r="JW218" s="608">
        <v>0</v>
      </c>
      <c r="JX218" s="608">
        <v>0</v>
      </c>
      <c r="JY218" s="608">
        <v>0</v>
      </c>
      <c r="JZ218" s="608">
        <v>0</v>
      </c>
      <c r="KA218" s="608">
        <v>0</v>
      </c>
      <c r="KB218" s="608">
        <v>0</v>
      </c>
      <c r="KC218" s="608">
        <v>0</v>
      </c>
      <c r="KD218" s="608">
        <v>0</v>
      </c>
      <c r="KE218" s="608">
        <v>0</v>
      </c>
      <c r="KF218" s="608">
        <v>0</v>
      </c>
      <c r="KG218" s="608">
        <v>0</v>
      </c>
      <c r="KH218" s="608">
        <v>0</v>
      </c>
      <c r="KI218" s="608">
        <v>0</v>
      </c>
      <c r="KJ218" s="608">
        <v>0</v>
      </c>
      <c r="KK218" s="608">
        <v>0</v>
      </c>
      <c r="KL218" s="608">
        <v>0</v>
      </c>
      <c r="KM218" s="608">
        <v>0</v>
      </c>
      <c r="KN218" s="608">
        <v>0</v>
      </c>
      <c r="KO218" s="608">
        <v>0</v>
      </c>
      <c r="KP218" s="608">
        <v>0</v>
      </c>
      <c r="KQ218" s="608">
        <v>0</v>
      </c>
      <c r="KR218" s="608">
        <v>0</v>
      </c>
      <c r="KS218" s="608">
        <v>0</v>
      </c>
      <c r="KT218" s="608">
        <v>0</v>
      </c>
      <c r="KU218" s="608">
        <v>0</v>
      </c>
      <c r="KV218" s="608">
        <v>0</v>
      </c>
      <c r="KW218" s="608">
        <v>0</v>
      </c>
      <c r="KX218" s="608">
        <v>0</v>
      </c>
      <c r="KY218" s="608">
        <v>0</v>
      </c>
      <c r="KZ218" s="608">
        <v>0</v>
      </c>
      <c r="LA218" s="608">
        <v>0</v>
      </c>
      <c r="LB218" s="608">
        <v>0</v>
      </c>
      <c r="LC218" s="608">
        <v>0</v>
      </c>
      <c r="LD218" s="608">
        <v>0</v>
      </c>
      <c r="LE218" s="608">
        <v>0</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v>
      </c>
      <c r="LV218" s="608">
        <v>0</v>
      </c>
      <c r="LW218" s="608">
        <v>0</v>
      </c>
      <c r="LX218" s="608">
        <v>0</v>
      </c>
      <c r="LY218" s="608">
        <v>0</v>
      </c>
      <c r="LZ218" s="608">
        <v>0</v>
      </c>
      <c r="MA218" s="608">
        <v>0</v>
      </c>
      <c r="MB218" s="608">
        <v>0</v>
      </c>
      <c r="MC218" s="608">
        <v>0</v>
      </c>
      <c r="MD218" s="608">
        <v>0</v>
      </c>
      <c r="ME218" s="608">
        <v>0</v>
      </c>
      <c r="MF218" s="608">
        <v>0</v>
      </c>
      <c r="MG218" s="608">
        <v>0</v>
      </c>
      <c r="MH218" s="608">
        <v>0</v>
      </c>
      <c r="MI218" s="608">
        <v>0</v>
      </c>
      <c r="MJ218" s="608">
        <v>0</v>
      </c>
      <c r="MK218" s="608">
        <v>0</v>
      </c>
      <c r="ML218" s="608">
        <v>0</v>
      </c>
      <c r="MM218" s="608">
        <v>0</v>
      </c>
      <c r="MN218" s="608">
        <v>0</v>
      </c>
      <c r="MO218" s="608">
        <v>0</v>
      </c>
      <c r="MP218" s="608">
        <v>0</v>
      </c>
      <c r="MQ218" s="608">
        <v>0</v>
      </c>
      <c r="MR218" s="608">
        <v>0</v>
      </c>
      <c r="MS218" s="608">
        <v>0</v>
      </c>
      <c r="MT218" s="608">
        <v>0</v>
      </c>
      <c r="MU218" s="608">
        <v>0</v>
      </c>
      <c r="MV218" s="608">
        <v>0</v>
      </c>
      <c r="MW218" s="608">
        <v>0</v>
      </c>
      <c r="MX218" s="608">
        <v>0</v>
      </c>
      <c r="MY218" s="608">
        <v>0</v>
      </c>
      <c r="MZ218" s="608">
        <v>0</v>
      </c>
      <c r="NA218" s="608">
        <v>0</v>
      </c>
      <c r="NB218" s="608">
        <v>0</v>
      </c>
      <c r="NC218" s="608">
        <v>0</v>
      </c>
      <c r="ND218" s="608">
        <v>0</v>
      </c>
      <c r="NE218" s="608">
        <v>0</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v>
      </c>
      <c r="NV218" s="608">
        <v>0</v>
      </c>
      <c r="NW218" s="608">
        <v>0</v>
      </c>
      <c r="NX218" s="608">
        <v>0</v>
      </c>
      <c r="NY218" s="608">
        <v>0</v>
      </c>
      <c r="NZ218" s="608">
        <v>0</v>
      </c>
      <c r="OA218" s="608">
        <v>0</v>
      </c>
      <c r="OB218" s="608">
        <v>0</v>
      </c>
      <c r="OC218" s="608">
        <v>0</v>
      </c>
      <c r="OD218" s="608">
        <v>0</v>
      </c>
      <c r="OE218" s="608">
        <v>0</v>
      </c>
      <c r="OF218" s="608">
        <v>0</v>
      </c>
      <c r="OG218" s="608">
        <v>0</v>
      </c>
      <c r="OH218" s="608">
        <v>0</v>
      </c>
      <c r="OI218" s="608">
        <v>0</v>
      </c>
      <c r="OJ218" s="608">
        <v>0</v>
      </c>
      <c r="OK218" s="608">
        <v>0</v>
      </c>
      <c r="OL218" s="608">
        <v>0</v>
      </c>
      <c r="OM218" s="608">
        <v>0</v>
      </c>
      <c r="ON218" s="608">
        <v>0</v>
      </c>
      <c r="OO218" s="608">
        <v>0</v>
      </c>
      <c r="OP218" s="608">
        <v>0</v>
      </c>
      <c r="OQ218" s="608">
        <v>0</v>
      </c>
      <c r="OR218" s="608">
        <v>0</v>
      </c>
      <c r="OS218" s="608">
        <v>0</v>
      </c>
      <c r="OT218" s="608">
        <v>0</v>
      </c>
      <c r="OU218" s="608">
        <v>0</v>
      </c>
      <c r="OV218" s="608">
        <v>0</v>
      </c>
      <c r="OW218" s="608">
        <v>0</v>
      </c>
      <c r="OX218" s="608">
        <v>0</v>
      </c>
      <c r="OY218" s="608">
        <v>0</v>
      </c>
      <c r="OZ218" s="608">
        <v>0</v>
      </c>
      <c r="PA218" s="608">
        <v>0</v>
      </c>
      <c r="PB218" s="608">
        <v>0</v>
      </c>
      <c r="PC218" s="608">
        <v>0</v>
      </c>
      <c r="PD218" s="608">
        <v>0</v>
      </c>
      <c r="PE218" s="608">
        <v>0</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v>
      </c>
      <c r="PV218" s="608">
        <v>0</v>
      </c>
      <c r="PW218" s="608">
        <v>0</v>
      </c>
      <c r="PX218" s="608">
        <v>0</v>
      </c>
      <c r="PY218" s="608">
        <v>0</v>
      </c>
      <c r="PZ218" s="608">
        <v>0</v>
      </c>
      <c r="QA218" s="608">
        <v>0</v>
      </c>
      <c r="QB218" s="608">
        <v>0</v>
      </c>
      <c r="QC218" s="608">
        <v>0</v>
      </c>
      <c r="QD218" s="608">
        <v>0</v>
      </c>
      <c r="QE218" s="608">
        <v>0</v>
      </c>
      <c r="QF218" s="608">
        <v>0</v>
      </c>
      <c r="QG218" s="608">
        <v>0</v>
      </c>
      <c r="QH218" s="608">
        <v>0</v>
      </c>
      <c r="QI218" s="608">
        <v>0</v>
      </c>
      <c r="QJ218" s="608">
        <v>0</v>
      </c>
      <c r="QK218" s="608">
        <v>0</v>
      </c>
      <c r="QL218" s="608">
        <v>0</v>
      </c>
      <c r="QM218" s="608">
        <v>0</v>
      </c>
      <c r="QN218" s="608">
        <v>0</v>
      </c>
      <c r="QO218" s="608">
        <v>0</v>
      </c>
      <c r="QP218" s="608">
        <v>0</v>
      </c>
      <c r="QQ218" s="608">
        <v>0</v>
      </c>
      <c r="QR218" s="608">
        <v>0</v>
      </c>
      <c r="QS218" s="608">
        <v>0</v>
      </c>
      <c r="QT218" s="608">
        <v>0</v>
      </c>
      <c r="QU218" s="608">
        <v>0</v>
      </c>
      <c r="QV218" s="608">
        <v>0</v>
      </c>
      <c r="QW218" s="608">
        <v>0</v>
      </c>
      <c r="QX218" s="608">
        <v>0</v>
      </c>
      <c r="QY218" s="608">
        <v>0</v>
      </c>
      <c r="QZ218" s="608">
        <v>0</v>
      </c>
      <c r="RA218" s="608">
        <v>0</v>
      </c>
      <c r="RB218" s="608">
        <v>0</v>
      </c>
      <c r="RC218" s="608">
        <v>0</v>
      </c>
      <c r="RD218" s="608">
        <v>0</v>
      </c>
      <c r="RE218" s="608">
        <v>0</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v>
      </c>
      <c r="RV218" s="608">
        <v>0</v>
      </c>
      <c r="RW218" s="608">
        <v>0</v>
      </c>
      <c r="RX218" s="608">
        <v>0</v>
      </c>
      <c r="RY218" s="608">
        <v>0</v>
      </c>
      <c r="RZ218" s="608">
        <v>0</v>
      </c>
      <c r="SA218" s="608">
        <v>0</v>
      </c>
      <c r="SB218" s="608">
        <v>0</v>
      </c>
      <c r="SC218" s="608">
        <v>0</v>
      </c>
      <c r="SD218" s="608">
        <v>0</v>
      </c>
      <c r="SE218" s="608">
        <v>0</v>
      </c>
      <c r="SF218" s="608">
        <v>0</v>
      </c>
      <c r="SG218" s="608">
        <v>0</v>
      </c>
      <c r="SH218" s="608">
        <v>0</v>
      </c>
      <c r="SI218" s="608">
        <v>0</v>
      </c>
      <c r="SJ218" s="275">
        <f t="shared" si="1066"/>
        <v>0</v>
      </c>
      <c r="SK218" s="262"/>
      <c r="SL218" s="250"/>
      <c r="SM218" s="250"/>
      <c r="SN218" s="250"/>
    </row>
    <row r="219" spans="1:508" outlineLevel="3" x14ac:dyDescent="0.25">
      <c r="A219" s="250"/>
      <c r="B219" s="259"/>
      <c r="C219" s="444">
        <f t="shared" si="1067"/>
        <v>4</v>
      </c>
      <c r="D219" s="275"/>
      <c r="E219" s="324">
        <f t="shared" si="1065"/>
        <v>78</v>
      </c>
      <c r="F219" s="330"/>
      <c r="G219" s="275"/>
      <c r="H219" s="536"/>
      <c r="I219" s="548" t="s">
        <v>878</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1.8970000000000002</v>
      </c>
      <c r="BJ219" s="608">
        <v>1.6560000000000006</v>
      </c>
      <c r="BK219" s="608">
        <v>1.5020000000000007</v>
      </c>
      <c r="BL219" s="608">
        <v>1.1810000000000009</v>
      </c>
      <c r="BM219" s="608">
        <v>0.11100000000000065</v>
      </c>
      <c r="BN219" s="608">
        <v>0.14300000000000068</v>
      </c>
      <c r="BO219" s="608">
        <v>6.7000000000000171E-2</v>
      </c>
      <c r="BP219" s="608">
        <v>-7.6000000000000512E-2</v>
      </c>
      <c r="BQ219" s="608">
        <v>0.20100000000000051</v>
      </c>
      <c r="BR219" s="608">
        <v>0.34100000000000019</v>
      </c>
      <c r="BS219" s="608">
        <v>0.49100000000000055</v>
      </c>
      <c r="BT219" s="608">
        <v>0.61899999999999977</v>
      </c>
      <c r="BU219" s="608">
        <v>0.76799999999999979</v>
      </c>
      <c r="BV219" s="608">
        <v>0.90899999999999981</v>
      </c>
      <c r="BW219" s="608">
        <v>1.1919999999999993</v>
      </c>
      <c r="BX219" s="608">
        <v>1.3150000000000004</v>
      </c>
      <c r="BY219" s="608">
        <v>1.5179999999999998</v>
      </c>
      <c r="BZ219" s="608">
        <v>2.0090000000000003</v>
      </c>
      <c r="CA219" s="608">
        <v>2.4450000000000003</v>
      </c>
      <c r="CB219" s="608">
        <v>2.7580000000000009</v>
      </c>
      <c r="CC219" s="608">
        <v>3.2579999999999991</v>
      </c>
      <c r="CD219" s="608">
        <v>3.5960000000000001</v>
      </c>
      <c r="CE219" s="608">
        <v>4.2129999999999992</v>
      </c>
      <c r="CF219" s="608">
        <v>2.4230000000000009</v>
      </c>
      <c r="CG219" s="608">
        <v>2.6459999999999999</v>
      </c>
      <c r="CH219" s="608">
        <v>2.6040000000000001</v>
      </c>
      <c r="CI219" s="608">
        <v>2.4829999999999997</v>
      </c>
      <c r="CJ219" s="608">
        <v>2.3900000000000006</v>
      </c>
      <c r="CK219" s="608">
        <v>2.1910000000000007</v>
      </c>
      <c r="CL219" s="608">
        <v>1.9870000000000001</v>
      </c>
      <c r="CM219" s="608">
        <v>1.7380000000000004</v>
      </c>
      <c r="CN219" s="608">
        <v>1.6019999999999994</v>
      </c>
      <c r="CO219" s="608">
        <v>1.7919999999999989</v>
      </c>
      <c r="CP219" s="608">
        <v>1.5519999999999996</v>
      </c>
      <c r="CQ219" s="608">
        <v>1.3930000000000007</v>
      </c>
      <c r="CR219" s="608">
        <v>0.35200000000000031</v>
      </c>
      <c r="CS219" s="608">
        <v>0.45199999999999996</v>
      </c>
      <c r="CT219" s="608">
        <v>0.36300000000000132</v>
      </c>
      <c r="CU219" s="608">
        <v>0.25200000000000067</v>
      </c>
      <c r="CV219" s="608">
        <v>0.34399999999999942</v>
      </c>
      <c r="CW219" s="608">
        <v>0.34200000000000053</v>
      </c>
      <c r="CX219" s="608">
        <v>0.3360000000000003</v>
      </c>
      <c r="CY219" s="608">
        <v>0.2289999999999992</v>
      </c>
      <c r="CZ219" s="608">
        <v>0.24199999999999999</v>
      </c>
      <c r="DA219" s="608">
        <v>-8.0000000000000071E-3</v>
      </c>
      <c r="DB219" s="608">
        <v>0.17300000000000004</v>
      </c>
      <c r="DC219" s="608">
        <v>-0.4269999999999996</v>
      </c>
      <c r="DD219" s="608">
        <v>-0.18400000000000016</v>
      </c>
      <c r="DE219" s="608">
        <v>-1.2999999999999901E-2</v>
      </c>
      <c r="DF219" s="608">
        <v>-0.22100000000000009</v>
      </c>
      <c r="DG219" s="608">
        <v>-0.3329999999999993</v>
      </c>
      <c r="DH219" s="608">
        <v>-0.56799999999999962</v>
      </c>
      <c r="DI219" s="608">
        <v>-0.55400000000000027</v>
      </c>
      <c r="DJ219" s="608">
        <v>-0.54</v>
      </c>
      <c r="DK219" s="608">
        <v>-0.51100000000000012</v>
      </c>
      <c r="DL219" s="608">
        <v>-0.5</v>
      </c>
      <c r="DM219" s="608">
        <v>-0.49199999999999999</v>
      </c>
      <c r="DN219" s="608">
        <v>-0.19799999999999951</v>
      </c>
      <c r="DO219" s="608">
        <v>-0.20999999999999996</v>
      </c>
      <c r="DP219" s="608">
        <v>6.899999999999995E-2</v>
      </c>
      <c r="DQ219" s="608">
        <v>0.4009999999999998</v>
      </c>
      <c r="DR219" s="608">
        <v>0.91300000000000026</v>
      </c>
      <c r="DS219" s="608">
        <v>1.282</v>
      </c>
      <c r="DT219" s="608">
        <v>1.7089999999999996</v>
      </c>
      <c r="DU219" s="608">
        <v>2.2810000000000006</v>
      </c>
      <c r="DV219" s="608">
        <v>2.8569999999999993</v>
      </c>
      <c r="DW219" s="608">
        <v>3.2889999999999997</v>
      </c>
      <c r="DX219" s="608">
        <v>3.7220000000000004</v>
      </c>
      <c r="DY219" s="608">
        <v>4.0660000000000007</v>
      </c>
      <c r="DZ219" s="608">
        <v>4.5309999999999997</v>
      </c>
      <c r="EA219" s="608">
        <v>4.75</v>
      </c>
      <c r="EB219" s="608">
        <v>4.7600000000000007</v>
      </c>
      <c r="EC219" s="608">
        <v>4.9640000000000004</v>
      </c>
      <c r="ED219" s="608">
        <v>5.0039999999999996</v>
      </c>
      <c r="EE219" s="608">
        <v>5.3559999999999999</v>
      </c>
      <c r="EF219" s="608">
        <v>3.58</v>
      </c>
      <c r="EG219" s="608">
        <v>3.58</v>
      </c>
      <c r="EH219" s="608">
        <v>3.0679999999999996</v>
      </c>
      <c r="EI219" s="608">
        <v>2.1049999999999995</v>
      </c>
      <c r="EJ219" s="608">
        <v>1.5460000000000003</v>
      </c>
      <c r="EK219" s="608">
        <v>0.98999999999999932</v>
      </c>
      <c r="EL219" s="608">
        <v>0.34800000000000075</v>
      </c>
      <c r="EM219" s="608">
        <v>-0.37199999999999989</v>
      </c>
      <c r="EN219" s="608">
        <v>-0.83399999999999963</v>
      </c>
      <c r="EO219" s="608">
        <v>-0.59600000000000009</v>
      </c>
      <c r="EP219" s="608">
        <v>-0.34400000000000031</v>
      </c>
      <c r="EQ219" s="608">
        <v>-0.16300000000000026</v>
      </c>
      <c r="ER219" s="608">
        <v>-1.3230000000000004</v>
      </c>
      <c r="ES219" s="608">
        <v>-0.93200000000000038</v>
      </c>
      <c r="ET219" s="608">
        <v>-0.86099999999999888</v>
      </c>
      <c r="EU219" s="608">
        <v>-1.011000000000001</v>
      </c>
      <c r="EV219" s="608">
        <v>-0.83000000000000007</v>
      </c>
      <c r="EW219" s="608">
        <v>-0.84299999999999997</v>
      </c>
      <c r="EX219" s="608">
        <v>-1.0579999999999998</v>
      </c>
      <c r="EY219" s="608">
        <v>-1.1039999999999992</v>
      </c>
      <c r="EZ219" s="608">
        <v>-1.1840000000000002</v>
      </c>
      <c r="FA219" s="608">
        <v>-0.78200000000000003</v>
      </c>
      <c r="FB219" s="608">
        <v>-0.89499999999999957</v>
      </c>
      <c r="FC219" s="608">
        <v>-0.90300000000000047</v>
      </c>
      <c r="FD219" s="608">
        <v>-0.87199999999999989</v>
      </c>
      <c r="FE219" s="608">
        <v>-0.5860000000000003</v>
      </c>
      <c r="FF219" s="608">
        <v>-0.6509999999999998</v>
      </c>
      <c r="FG219" s="608">
        <v>-0.40899999999999981</v>
      </c>
      <c r="FH219" s="608">
        <v>-0.3100000000000005</v>
      </c>
      <c r="FI219" s="608">
        <v>-0.30899999999999928</v>
      </c>
      <c r="FJ219" s="608">
        <v>-0.30700000000000038</v>
      </c>
      <c r="FK219" s="608">
        <v>-0.28599999999999959</v>
      </c>
      <c r="FL219" s="608">
        <v>-0.33599999999999941</v>
      </c>
      <c r="FM219" s="608">
        <v>-0.34499999999999975</v>
      </c>
      <c r="FN219" s="608">
        <v>-7.2000000000000064E-2</v>
      </c>
      <c r="FO219" s="608">
        <v>-7.5999999999999623E-2</v>
      </c>
      <c r="FP219" s="608">
        <v>0.28200000000000003</v>
      </c>
      <c r="FQ219" s="608">
        <v>0.65200000000000014</v>
      </c>
      <c r="FR219" s="608">
        <v>1.0350000000000001</v>
      </c>
      <c r="FS219" s="608">
        <v>1.4329999999999998</v>
      </c>
      <c r="FT219" s="608">
        <v>1.8019999999999996</v>
      </c>
      <c r="FU219" s="608">
        <v>2.3520000000000003</v>
      </c>
      <c r="FV219" s="608">
        <v>3.0860000000000003</v>
      </c>
      <c r="FW219" s="608">
        <v>3.7109999999999994</v>
      </c>
      <c r="FX219" s="608">
        <v>4.1779999999999999</v>
      </c>
      <c r="FY219" s="608">
        <v>4.6420000000000003</v>
      </c>
      <c r="FZ219" s="608">
        <v>5.1840000000000011</v>
      </c>
      <c r="GA219" s="608">
        <v>5.2680000000000007</v>
      </c>
      <c r="GB219" s="608">
        <v>5.2410000000000005</v>
      </c>
      <c r="GC219" s="608">
        <v>5.3130000000000006</v>
      </c>
      <c r="GD219" s="608">
        <v>5.1569999999999991</v>
      </c>
      <c r="GE219" s="608">
        <v>5.5269999999999992</v>
      </c>
      <c r="GF219" s="608">
        <v>3.7050000000000001</v>
      </c>
      <c r="GG219" s="608">
        <v>3.524</v>
      </c>
      <c r="GH219" s="608">
        <v>3.0660000000000007</v>
      </c>
      <c r="GI219" s="608">
        <v>2.0630000000000006</v>
      </c>
      <c r="GJ219" s="608">
        <v>1.6129999999999995</v>
      </c>
      <c r="GK219" s="608">
        <v>1.0099999999999998</v>
      </c>
      <c r="GL219" s="608">
        <v>0.43200000000000038</v>
      </c>
      <c r="GM219" s="608">
        <v>-0.14900000000000002</v>
      </c>
      <c r="GN219" s="608">
        <v>-0.54100000000000037</v>
      </c>
      <c r="GO219" s="608">
        <v>-0.29100000000000037</v>
      </c>
      <c r="GP219" s="608">
        <v>-7.0000000000000284E-2</v>
      </c>
      <c r="GQ219" s="608">
        <v>0.38099999999999934</v>
      </c>
      <c r="GR219" s="608">
        <v>-0.97100000000000009</v>
      </c>
      <c r="GS219" s="608">
        <v>-0.55900000000000016</v>
      </c>
      <c r="GT219" s="608">
        <v>-0.44700000000000095</v>
      </c>
      <c r="GU219" s="608">
        <v>-0.55000000000000071</v>
      </c>
      <c r="GV219" s="608">
        <v>-0.48099999999999987</v>
      </c>
      <c r="GW219" s="608">
        <v>-0.51499999999999879</v>
      </c>
      <c r="GX219" s="608">
        <v>-0.7710000000000008</v>
      </c>
      <c r="GY219" s="608">
        <v>-0.92999999999999972</v>
      </c>
      <c r="GZ219" s="608">
        <v>-1.2180000000000009</v>
      </c>
      <c r="HA219" s="608">
        <v>-0.95599999999999952</v>
      </c>
      <c r="HB219" s="608">
        <v>-1.0280000000000005</v>
      </c>
      <c r="HC219" s="608">
        <v>-1.480999999999999</v>
      </c>
      <c r="HD219" s="608">
        <v>-1.4790000000000001</v>
      </c>
      <c r="HE219" s="608">
        <v>-1.0869999999999997</v>
      </c>
      <c r="HF219" s="608">
        <v>-1.0970000000000004</v>
      </c>
      <c r="HG219" s="608">
        <v>-0.7370000000000001</v>
      </c>
      <c r="HH219" s="608">
        <v>-0.625</v>
      </c>
      <c r="HI219" s="608">
        <v>-0.61199999999999921</v>
      </c>
      <c r="HJ219" s="608">
        <v>-0.59999999999999964</v>
      </c>
      <c r="HK219" s="608">
        <v>-0.54699999999999971</v>
      </c>
      <c r="HL219" s="608">
        <v>-0.54499999999999993</v>
      </c>
      <c r="HM219" s="608">
        <v>-0.52999999999999936</v>
      </c>
      <c r="HN219" s="608">
        <v>-0.10999999999999943</v>
      </c>
      <c r="HO219" s="608">
        <v>-0.11799999999999944</v>
      </c>
      <c r="HP219" s="608">
        <v>0.17100000000000026</v>
      </c>
      <c r="HQ219" s="608">
        <v>0.47500000000000053</v>
      </c>
      <c r="HR219" s="608">
        <v>0.79</v>
      </c>
      <c r="HS219" s="608">
        <v>1.1230000000000002</v>
      </c>
      <c r="HT219" s="608">
        <v>1.4320000000000004</v>
      </c>
      <c r="HU219" s="608">
        <v>1.7400000000000002</v>
      </c>
      <c r="HV219" s="608">
        <v>2.2569999999999997</v>
      </c>
      <c r="HW219" s="608">
        <v>2.7560000000000002</v>
      </c>
      <c r="HX219" s="608">
        <v>3.2069999999999999</v>
      </c>
      <c r="HY219" s="608">
        <v>3.593</v>
      </c>
      <c r="HZ219" s="608">
        <v>3.8699999999999992</v>
      </c>
      <c r="IA219" s="608">
        <v>3.9070000000000009</v>
      </c>
      <c r="IB219" s="608">
        <v>3.7960000000000003</v>
      </c>
      <c r="IC219" s="608">
        <v>3.9970000000000008</v>
      </c>
      <c r="ID219" s="608">
        <v>4.1400000000000006</v>
      </c>
      <c r="IE219" s="608">
        <v>4.411999999999999</v>
      </c>
      <c r="IF219" s="608">
        <v>2.4790000000000001</v>
      </c>
      <c r="IG219" s="608">
        <v>2.2379999999999995</v>
      </c>
      <c r="IH219" s="608">
        <v>1.6799999999999997</v>
      </c>
      <c r="II219" s="608">
        <v>1.2640000000000002</v>
      </c>
      <c r="IJ219" s="608">
        <v>0.97599999999999998</v>
      </c>
      <c r="IK219" s="608">
        <v>0.60400000000000009</v>
      </c>
      <c r="IL219" s="608">
        <v>0.11699999999999999</v>
      </c>
      <c r="IM219" s="608">
        <v>-0.4449999999999994</v>
      </c>
      <c r="IN219" s="608">
        <v>-0.72200000000000042</v>
      </c>
      <c r="IO219" s="608">
        <v>-0.54400000000000048</v>
      </c>
      <c r="IP219" s="608">
        <v>-6.8000000000000504E-2</v>
      </c>
      <c r="IQ219" s="608">
        <v>2.8999999999999915E-2</v>
      </c>
      <c r="IR219" s="608">
        <v>-1.1180000000000003</v>
      </c>
      <c r="IS219" s="608">
        <v>-0.87100000000000044</v>
      </c>
      <c r="IT219" s="608">
        <v>-0.625</v>
      </c>
      <c r="IU219" s="608">
        <v>-0.56600000000000072</v>
      </c>
      <c r="IV219" s="608">
        <v>-0.47499999999999964</v>
      </c>
      <c r="IW219" s="608">
        <v>-0.44400000000000084</v>
      </c>
      <c r="IX219" s="608">
        <v>-0.54000000000000092</v>
      </c>
      <c r="IY219" s="608">
        <v>-0.61299999999999955</v>
      </c>
      <c r="IZ219" s="608">
        <v>-0.9579999999999993</v>
      </c>
      <c r="JA219" s="608">
        <v>-0.78399999999999981</v>
      </c>
      <c r="JB219" s="608">
        <v>-0.9350000000000005</v>
      </c>
      <c r="JC219" s="608">
        <v>-0.58900000000000041</v>
      </c>
      <c r="JD219" s="608">
        <v>-0.63200000000000056</v>
      </c>
      <c r="JE219" s="608">
        <v>-0.57099999999999973</v>
      </c>
      <c r="JF219" s="608">
        <v>-0.65599999999999969</v>
      </c>
      <c r="JG219" s="608">
        <v>-0.60099999999999998</v>
      </c>
      <c r="JH219" s="608">
        <v>-0.23199999999999932</v>
      </c>
      <c r="JI219" s="608">
        <v>-0.14599999999999991</v>
      </c>
      <c r="JJ219" s="608">
        <v>-0.10899999999999999</v>
      </c>
      <c r="JK219" s="608">
        <v>-3.2999999999999474E-2</v>
      </c>
      <c r="JL219" s="608">
        <v>-1.1000000000000121E-2</v>
      </c>
      <c r="JM219" s="608">
        <v>2.2999999999999687E-2</v>
      </c>
      <c r="JN219" s="608">
        <v>-2.2000000000000242E-2</v>
      </c>
      <c r="JO219" s="608">
        <v>-3.0000000000000249E-2</v>
      </c>
      <c r="JP219" s="608">
        <v>0.29400000000000048</v>
      </c>
      <c r="JQ219" s="608">
        <v>0.59799999999999986</v>
      </c>
      <c r="JR219" s="608">
        <v>0.97199999999999953</v>
      </c>
      <c r="JS219" s="608">
        <v>1.335</v>
      </c>
      <c r="JT219" s="608">
        <v>1.6300000000000008</v>
      </c>
      <c r="JU219" s="608">
        <v>2.0730000000000004</v>
      </c>
      <c r="JV219" s="608">
        <v>2.6850000000000005</v>
      </c>
      <c r="JW219" s="608">
        <v>3.1520000000000001</v>
      </c>
      <c r="JX219" s="608">
        <v>3.5900000000000007</v>
      </c>
      <c r="JY219" s="608">
        <v>3.9749999999999996</v>
      </c>
      <c r="JZ219" s="608">
        <v>4.3989999999999991</v>
      </c>
      <c r="KA219" s="608">
        <v>4.464999999999999</v>
      </c>
      <c r="KB219" s="608">
        <v>4.431</v>
      </c>
      <c r="KC219" s="608">
        <v>4.6030000000000006</v>
      </c>
      <c r="KD219" s="608">
        <v>4.5560000000000009</v>
      </c>
      <c r="KE219" s="608">
        <v>4.7200000000000006</v>
      </c>
      <c r="KF219" s="608">
        <v>1.9000000000000004</v>
      </c>
      <c r="KG219" s="608">
        <v>1.6099999999999994</v>
      </c>
      <c r="KH219" s="608">
        <v>1.0389999999999988</v>
      </c>
      <c r="KI219" s="608">
        <v>0.61500000000000021</v>
      </c>
      <c r="KJ219" s="608">
        <v>-6.1999999999999389E-2</v>
      </c>
      <c r="KK219" s="608">
        <v>-0.31400000000000095</v>
      </c>
      <c r="KL219" s="608">
        <v>-0.88199999999999967</v>
      </c>
      <c r="KM219" s="608">
        <v>-1.2940000000000005</v>
      </c>
      <c r="KN219" s="608">
        <v>-1.6989999999999998</v>
      </c>
      <c r="KO219" s="608">
        <v>-1.1809999999999992</v>
      </c>
      <c r="KP219" s="608">
        <v>-0.63199999999999967</v>
      </c>
      <c r="KQ219" s="608">
        <v>-0.4870000000000001</v>
      </c>
      <c r="KR219" s="608">
        <v>-1.5380000000000003</v>
      </c>
      <c r="KS219" s="608">
        <v>-1.1400000000000006</v>
      </c>
      <c r="KT219" s="608">
        <v>-0.82000000000000028</v>
      </c>
      <c r="KU219" s="608">
        <v>-0.62700000000000067</v>
      </c>
      <c r="KV219" s="608">
        <v>-0.42899999999999849</v>
      </c>
      <c r="KW219" s="608">
        <v>-0.27199999999999847</v>
      </c>
      <c r="KX219" s="608">
        <v>-0.2840000000000007</v>
      </c>
      <c r="KY219" s="608">
        <v>-0.29599999999999937</v>
      </c>
      <c r="KZ219" s="608">
        <v>-0.31099999999999994</v>
      </c>
      <c r="LA219" s="608">
        <v>-0.35000000000000053</v>
      </c>
      <c r="LB219" s="608">
        <v>-0.32000000000000028</v>
      </c>
      <c r="LC219" s="608">
        <v>0.2629999999999999</v>
      </c>
      <c r="LD219" s="608">
        <v>0.38300000000000001</v>
      </c>
      <c r="LE219" s="608">
        <v>0.26799999999999979</v>
      </c>
      <c r="LF219" s="608">
        <v>0.39500000000000046</v>
      </c>
      <c r="LG219" s="608">
        <v>0.22100000000000009</v>
      </c>
      <c r="LH219" s="608">
        <v>0.32400000000000073</v>
      </c>
      <c r="LI219" s="608">
        <v>0.30100000000000016</v>
      </c>
      <c r="LJ219" s="608">
        <v>0.34300000000000086</v>
      </c>
      <c r="LK219" s="608">
        <v>0.32699999999999996</v>
      </c>
      <c r="LL219" s="608">
        <v>0.40200000000000014</v>
      </c>
      <c r="LM219" s="608">
        <v>0.39400000000000013</v>
      </c>
      <c r="LN219" s="608">
        <v>8.0000000000000071E-2</v>
      </c>
      <c r="LO219" s="608">
        <v>5.200000000000049E-2</v>
      </c>
      <c r="LP219" s="608">
        <v>0.41400000000000059</v>
      </c>
      <c r="LQ219" s="608">
        <v>0.6639999999999997</v>
      </c>
      <c r="LR219" s="608">
        <v>0.92400000000000038</v>
      </c>
      <c r="LS219" s="608">
        <v>1.1959999999999997</v>
      </c>
      <c r="LT219" s="608">
        <v>1.5339999999999998</v>
      </c>
      <c r="LU219" s="608">
        <v>1.8540000000000001</v>
      </c>
      <c r="LV219" s="608">
        <v>2.4129999999999994</v>
      </c>
      <c r="LW219" s="608">
        <v>2.6290000000000004</v>
      </c>
      <c r="LX219" s="608">
        <v>2.9360000000000008</v>
      </c>
      <c r="LY219" s="608">
        <v>3.2379999999999995</v>
      </c>
      <c r="LZ219" s="608">
        <v>3.6260000000000003</v>
      </c>
      <c r="MA219" s="608">
        <v>3.7480000000000002</v>
      </c>
      <c r="MB219" s="608">
        <v>3.8840000000000003</v>
      </c>
      <c r="MC219" s="608">
        <v>4.117</v>
      </c>
      <c r="MD219" s="608">
        <v>4.0730000000000004</v>
      </c>
      <c r="ME219" s="608">
        <v>4.3820000000000014</v>
      </c>
      <c r="MF219" s="608">
        <v>1.5609999999999991</v>
      </c>
      <c r="MG219" s="608">
        <v>1.5860000000000003</v>
      </c>
      <c r="MH219" s="608">
        <v>1.3499999999999996</v>
      </c>
      <c r="MI219" s="608">
        <v>0.94200000000000017</v>
      </c>
      <c r="MJ219" s="608">
        <v>0.65700000000000003</v>
      </c>
      <c r="MK219" s="608">
        <v>0.65000000000000036</v>
      </c>
      <c r="ML219" s="608">
        <v>0.36900000000000155</v>
      </c>
      <c r="MM219" s="608">
        <v>0.12699999999999889</v>
      </c>
      <c r="MN219" s="608">
        <v>0.21899999999999942</v>
      </c>
      <c r="MO219" s="608">
        <v>0.81600000000000072</v>
      </c>
      <c r="MP219" s="608">
        <v>0.7110000000000003</v>
      </c>
      <c r="MQ219" s="608">
        <v>0.72499999999999964</v>
      </c>
      <c r="MR219" s="608">
        <v>-0.23300000000000054</v>
      </c>
      <c r="MS219" s="608">
        <v>-0.15499999999999936</v>
      </c>
      <c r="MT219" s="608">
        <v>0.4529999999999994</v>
      </c>
      <c r="MU219" s="608">
        <v>0.37899999999999956</v>
      </c>
      <c r="MV219" s="608">
        <v>0.64400000000000013</v>
      </c>
      <c r="MW219" s="608">
        <v>0.71799999999999997</v>
      </c>
      <c r="MX219" s="608">
        <v>0.625</v>
      </c>
      <c r="MY219" s="608">
        <v>0.57399999999999984</v>
      </c>
      <c r="MZ219" s="608">
        <v>3.4000000000000696E-2</v>
      </c>
      <c r="NA219" s="608">
        <v>0.20800000000000018</v>
      </c>
      <c r="NB219" s="608">
        <v>0.14799999999999969</v>
      </c>
      <c r="NC219" s="608">
        <v>-0.37400000000000055</v>
      </c>
      <c r="ND219" s="608">
        <v>-0.18100000000000005</v>
      </c>
      <c r="NE219" s="608">
        <v>9.9999999999944578E-4</v>
      </c>
      <c r="NF219" s="608">
        <v>-0.13699999999999957</v>
      </c>
      <c r="NG219" s="608">
        <v>-0.1899999999999995</v>
      </c>
      <c r="NH219" s="608">
        <v>-0.36600000000000055</v>
      </c>
      <c r="NI219" s="608">
        <v>-0.41599999999999948</v>
      </c>
      <c r="NJ219" s="608">
        <v>-0.4610000000000003</v>
      </c>
      <c r="NK219" s="608">
        <v>-0.44700000000000006</v>
      </c>
      <c r="NL219" s="608">
        <v>-0.44400000000000084</v>
      </c>
      <c r="NM219" s="608">
        <v>-0.44399999999999995</v>
      </c>
      <c r="NN219" s="608">
        <v>-0.18700000000000028</v>
      </c>
      <c r="NO219" s="608">
        <v>-0.19500000000000028</v>
      </c>
      <c r="NP219" s="608">
        <v>9.2999999999999972E-2</v>
      </c>
      <c r="NQ219" s="608">
        <v>0.39100000000000001</v>
      </c>
      <c r="NR219" s="608">
        <v>0</v>
      </c>
      <c r="NS219" s="608">
        <v>0</v>
      </c>
      <c r="NT219" s="608">
        <v>0</v>
      </c>
      <c r="NU219" s="608">
        <v>0</v>
      </c>
      <c r="NV219" s="608">
        <v>0</v>
      </c>
      <c r="NW219" s="608">
        <v>2.6290000000000004</v>
      </c>
      <c r="NX219" s="608">
        <v>2.9360000000000008</v>
      </c>
      <c r="NY219" s="608">
        <v>3.2379999999999995</v>
      </c>
      <c r="NZ219" s="608">
        <v>3.6260000000000003</v>
      </c>
      <c r="OA219" s="608">
        <v>3.7480000000000002</v>
      </c>
      <c r="OB219" s="608">
        <v>3.8840000000000003</v>
      </c>
      <c r="OC219" s="608">
        <v>4.117</v>
      </c>
      <c r="OD219" s="608">
        <v>4.0730000000000004</v>
      </c>
      <c r="OE219" s="608">
        <v>4.3820000000000014</v>
      </c>
      <c r="OF219" s="608">
        <v>1.5609999999999991</v>
      </c>
      <c r="OG219" s="608">
        <v>1.5860000000000003</v>
      </c>
      <c r="OH219" s="608">
        <v>1.3499999999999996</v>
      </c>
      <c r="OI219" s="608">
        <v>0.94200000000000017</v>
      </c>
      <c r="OJ219" s="608">
        <v>0.65700000000000003</v>
      </c>
      <c r="OK219" s="608">
        <v>0.65000000000000036</v>
      </c>
      <c r="OL219" s="608">
        <v>0.36900000000000155</v>
      </c>
      <c r="OM219" s="608">
        <v>0.12699999999999889</v>
      </c>
      <c r="ON219" s="608">
        <v>0.21899999999999942</v>
      </c>
      <c r="OO219" s="608">
        <v>0.81600000000000072</v>
      </c>
      <c r="OP219" s="608">
        <v>0.7110000000000003</v>
      </c>
      <c r="OQ219" s="608">
        <v>0.72499999999999964</v>
      </c>
      <c r="OR219" s="608">
        <v>-0.23300000000000054</v>
      </c>
      <c r="OS219" s="608">
        <v>-0.15499999999999936</v>
      </c>
      <c r="OT219" s="608">
        <v>0.4529999999999994</v>
      </c>
      <c r="OU219" s="608">
        <v>0.37899999999999956</v>
      </c>
      <c r="OV219" s="608">
        <v>0.64400000000000013</v>
      </c>
      <c r="OW219" s="608">
        <v>0.71799999999999997</v>
      </c>
      <c r="OX219" s="608">
        <v>0.625</v>
      </c>
      <c r="OY219" s="608">
        <v>0.57399999999999984</v>
      </c>
      <c r="OZ219" s="608">
        <v>3.4000000000000696E-2</v>
      </c>
      <c r="PA219" s="608">
        <v>0.20800000000000018</v>
      </c>
      <c r="PB219" s="608">
        <v>0.14799999999999969</v>
      </c>
      <c r="PC219" s="608">
        <v>-0.37400000000000055</v>
      </c>
      <c r="PD219" s="608">
        <v>-0.18100000000000005</v>
      </c>
      <c r="PE219" s="608">
        <v>9.9999999999944578E-4</v>
      </c>
      <c r="PF219" s="608">
        <v>-0.13699999999999957</v>
      </c>
      <c r="PG219" s="608">
        <v>-0.1899999999999995</v>
      </c>
      <c r="PH219" s="608">
        <v>-0.36600000000000055</v>
      </c>
      <c r="PI219" s="608">
        <v>-0.41599999999999948</v>
      </c>
      <c r="PJ219" s="608">
        <v>-0.4610000000000003</v>
      </c>
      <c r="PK219" s="608">
        <v>-0.44700000000000006</v>
      </c>
      <c r="PL219" s="608">
        <v>-0.44400000000000084</v>
      </c>
      <c r="PM219" s="608">
        <v>-0.44399999999999995</v>
      </c>
      <c r="PN219" s="608">
        <v>-0.18700000000000028</v>
      </c>
      <c r="PO219" s="608">
        <v>-0.19500000000000028</v>
      </c>
      <c r="PP219" s="608">
        <v>9.2999999999999972E-2</v>
      </c>
      <c r="PQ219" s="608">
        <v>0.39100000000000001</v>
      </c>
      <c r="PR219" s="608">
        <v>0</v>
      </c>
      <c r="PS219" s="608">
        <v>0</v>
      </c>
      <c r="PT219" s="608">
        <v>0</v>
      </c>
      <c r="PU219" s="608">
        <v>0</v>
      </c>
      <c r="PV219" s="608">
        <v>0</v>
      </c>
      <c r="PW219" s="608">
        <v>2.6290000000000004</v>
      </c>
      <c r="PX219" s="608">
        <v>2.9360000000000008</v>
      </c>
      <c r="PY219" s="608">
        <v>3.2379999999999995</v>
      </c>
      <c r="PZ219" s="608">
        <v>3.6260000000000003</v>
      </c>
      <c r="QA219" s="608">
        <v>3.7480000000000002</v>
      </c>
      <c r="QB219" s="608">
        <v>3.8840000000000003</v>
      </c>
      <c r="QC219" s="608">
        <v>4.117</v>
      </c>
      <c r="QD219" s="608">
        <v>4.0730000000000004</v>
      </c>
      <c r="QE219" s="608">
        <v>4.3820000000000014</v>
      </c>
      <c r="QF219" s="608">
        <v>1.5609999999999991</v>
      </c>
      <c r="QG219" s="608">
        <v>1.5860000000000003</v>
      </c>
      <c r="QH219" s="608">
        <v>1.3499999999999996</v>
      </c>
      <c r="QI219" s="608">
        <v>0.94200000000000017</v>
      </c>
      <c r="QJ219" s="608">
        <v>0.65700000000000003</v>
      </c>
      <c r="QK219" s="608">
        <v>0.65000000000000036</v>
      </c>
      <c r="QL219" s="608">
        <v>0.36900000000000155</v>
      </c>
      <c r="QM219" s="608">
        <v>0.12699999999999889</v>
      </c>
      <c r="QN219" s="608">
        <v>0.21899999999999942</v>
      </c>
      <c r="QO219" s="608">
        <v>0.81600000000000072</v>
      </c>
      <c r="QP219" s="608">
        <v>0.7110000000000003</v>
      </c>
      <c r="QQ219" s="608">
        <v>0.72499999999999964</v>
      </c>
      <c r="QR219" s="608">
        <v>-0.23300000000000054</v>
      </c>
      <c r="QS219" s="608">
        <v>-0.15499999999999936</v>
      </c>
      <c r="QT219" s="608">
        <v>0.4529999999999994</v>
      </c>
      <c r="QU219" s="608">
        <v>0.37899999999999956</v>
      </c>
      <c r="QV219" s="608">
        <v>0.64400000000000013</v>
      </c>
      <c r="QW219" s="608">
        <v>0.71799999999999997</v>
      </c>
      <c r="QX219" s="608">
        <v>0.625</v>
      </c>
      <c r="QY219" s="608">
        <v>0.57399999999999984</v>
      </c>
      <c r="QZ219" s="608">
        <v>3.4000000000000696E-2</v>
      </c>
      <c r="RA219" s="608">
        <v>0.20800000000000018</v>
      </c>
      <c r="RB219" s="608">
        <v>0.14799999999999969</v>
      </c>
      <c r="RC219" s="608">
        <v>-0.37400000000000055</v>
      </c>
      <c r="RD219" s="608">
        <v>-0.18100000000000005</v>
      </c>
      <c r="RE219" s="608">
        <v>9.9999999999944578E-4</v>
      </c>
      <c r="RF219" s="608">
        <v>-0.13699999999999957</v>
      </c>
      <c r="RG219" s="608">
        <v>-0.1899999999999995</v>
      </c>
      <c r="RH219" s="608">
        <v>-0.36600000000000055</v>
      </c>
      <c r="RI219" s="608">
        <v>-0.41599999999999948</v>
      </c>
      <c r="RJ219" s="608">
        <v>-0.4610000000000003</v>
      </c>
      <c r="RK219" s="608">
        <v>-0.44700000000000006</v>
      </c>
      <c r="RL219" s="608">
        <v>-0.44400000000000084</v>
      </c>
      <c r="RM219" s="608">
        <v>-0.44399999999999995</v>
      </c>
      <c r="RN219" s="608">
        <v>-0.18700000000000028</v>
      </c>
      <c r="RO219" s="608">
        <v>-0.19500000000000028</v>
      </c>
      <c r="RP219" s="608">
        <v>9.2999999999999972E-2</v>
      </c>
      <c r="RQ219" s="608">
        <v>0.39100000000000001</v>
      </c>
      <c r="RR219" s="608">
        <v>0</v>
      </c>
      <c r="RS219" s="608">
        <v>0</v>
      </c>
      <c r="RT219" s="608">
        <v>0</v>
      </c>
      <c r="RU219" s="608">
        <v>0</v>
      </c>
      <c r="RV219" s="608">
        <v>0</v>
      </c>
      <c r="RW219" s="608">
        <v>2.6290000000000004</v>
      </c>
      <c r="RX219" s="608">
        <v>2.9360000000000008</v>
      </c>
      <c r="RY219" s="608">
        <v>3.2379999999999995</v>
      </c>
      <c r="RZ219" s="608">
        <v>3.6260000000000003</v>
      </c>
      <c r="SA219" s="608">
        <v>3.7480000000000002</v>
      </c>
      <c r="SB219" s="608">
        <v>3.8840000000000003</v>
      </c>
      <c r="SC219" s="608">
        <v>4.117</v>
      </c>
      <c r="SD219" s="608">
        <v>4.0730000000000004</v>
      </c>
      <c r="SE219" s="608">
        <v>4.3820000000000014</v>
      </c>
      <c r="SF219" s="608">
        <v>1.5609999999999991</v>
      </c>
      <c r="SG219" s="608">
        <v>1.5860000000000003</v>
      </c>
      <c r="SH219" s="608">
        <v>1.3499999999999996</v>
      </c>
      <c r="SI219" s="608">
        <v>0.94200000000000017</v>
      </c>
      <c r="SJ219" s="275">
        <f t="shared" si="1066"/>
        <v>0.94200000000000017</v>
      </c>
      <c r="SK219" s="262"/>
      <c r="SL219" s="250"/>
      <c r="SM219" s="250"/>
      <c r="SN219" s="250"/>
    </row>
    <row r="220" spans="1:508" outlineLevel="3" x14ac:dyDescent="0.25">
      <c r="A220" s="250"/>
      <c r="B220" s="259"/>
      <c r="C220" s="444">
        <f t="shared" si="1067"/>
        <v>4</v>
      </c>
      <c r="D220" s="275"/>
      <c r="E220" s="324">
        <f t="shared" si="1065"/>
        <v>79</v>
      </c>
      <c r="F220" s="330"/>
      <c r="G220" s="275"/>
      <c r="H220" s="536"/>
      <c r="I220" s="551" t="s">
        <v>879</v>
      </c>
      <c r="J220" s="537"/>
      <c r="K220" s="795">
        <v>0</v>
      </c>
      <c r="L220" s="795">
        <v>0</v>
      </c>
      <c r="M220" s="795">
        <v>0</v>
      </c>
      <c r="N220" s="795">
        <v>0</v>
      </c>
      <c r="O220" s="795">
        <v>0</v>
      </c>
      <c r="P220" s="795">
        <v>0</v>
      </c>
      <c r="Q220" s="795">
        <v>0</v>
      </c>
      <c r="R220" s="795">
        <v>0</v>
      </c>
      <c r="S220" s="795">
        <v>0</v>
      </c>
      <c r="T220" s="795">
        <v>0</v>
      </c>
      <c r="U220" s="795">
        <v>0</v>
      </c>
      <c r="V220" s="795">
        <v>0</v>
      </c>
      <c r="W220" s="795">
        <v>0</v>
      </c>
      <c r="X220" s="795">
        <v>0</v>
      </c>
      <c r="Y220" s="795">
        <v>0</v>
      </c>
      <c r="Z220" s="795">
        <v>0</v>
      </c>
      <c r="AA220" s="795">
        <v>0</v>
      </c>
      <c r="AB220" s="795">
        <v>0</v>
      </c>
      <c r="AC220" s="795">
        <v>0</v>
      </c>
      <c r="AD220" s="795">
        <v>0</v>
      </c>
      <c r="AE220" s="795">
        <v>0</v>
      </c>
      <c r="AF220" s="795">
        <v>0</v>
      </c>
      <c r="AG220" s="795">
        <v>0</v>
      </c>
      <c r="AH220" s="795">
        <v>0</v>
      </c>
      <c r="AI220" s="795">
        <v>0</v>
      </c>
      <c r="AJ220" s="795">
        <v>0</v>
      </c>
      <c r="AK220" s="795">
        <v>0</v>
      </c>
      <c r="AL220" s="795">
        <v>0</v>
      </c>
      <c r="AM220" s="795">
        <v>0</v>
      </c>
      <c r="AN220" s="795">
        <v>0</v>
      </c>
      <c r="AO220" s="795">
        <v>0</v>
      </c>
      <c r="AP220" s="795">
        <v>0</v>
      </c>
      <c r="AQ220" s="795">
        <v>0</v>
      </c>
      <c r="AR220" s="795">
        <v>0</v>
      </c>
      <c r="AS220" s="795">
        <v>0</v>
      </c>
      <c r="AT220" s="795">
        <v>0</v>
      </c>
      <c r="AU220" s="795">
        <v>0</v>
      </c>
      <c r="AV220" s="795">
        <v>0</v>
      </c>
      <c r="AW220" s="795">
        <v>0</v>
      </c>
      <c r="AX220" s="795">
        <v>0</v>
      </c>
      <c r="AY220" s="795">
        <v>0</v>
      </c>
      <c r="AZ220" s="795">
        <v>0</v>
      </c>
      <c r="BA220" s="795">
        <v>0</v>
      </c>
      <c r="BB220" s="795">
        <v>0</v>
      </c>
      <c r="BC220" s="795">
        <v>0</v>
      </c>
      <c r="BD220" s="795">
        <v>0</v>
      </c>
      <c r="BE220" s="795">
        <v>0</v>
      </c>
      <c r="BF220" s="795">
        <v>0</v>
      </c>
      <c r="BG220" s="795">
        <v>0</v>
      </c>
      <c r="BH220" s="795">
        <v>0.83599999999999941</v>
      </c>
      <c r="BI220" s="795">
        <v>1.9179999999999993</v>
      </c>
      <c r="BJ220" s="795">
        <v>1.6720000000000006</v>
      </c>
      <c r="BK220" s="795">
        <v>1.504999999999999</v>
      </c>
      <c r="BL220" s="795">
        <v>1.1859999999999999</v>
      </c>
      <c r="BM220" s="795">
        <v>0.2240000000000002</v>
      </c>
      <c r="BN220" s="795">
        <v>0.16699999999999982</v>
      </c>
      <c r="BO220" s="795">
        <v>0.1639999999999997</v>
      </c>
      <c r="BP220" s="795">
        <v>-0.30400000000000027</v>
      </c>
      <c r="BQ220" s="795">
        <v>-0.51199999999999957</v>
      </c>
      <c r="BR220" s="795">
        <v>-0.84600000000000009</v>
      </c>
      <c r="BS220" s="795">
        <v>-1.2069999999999999</v>
      </c>
      <c r="BT220" s="795">
        <v>-1.5449999999999999</v>
      </c>
      <c r="BU220" s="795">
        <v>-1.8220000000000001</v>
      </c>
      <c r="BV220" s="795">
        <v>-1.9140000000000006</v>
      </c>
      <c r="BW220" s="795">
        <v>-1.915</v>
      </c>
      <c r="BX220" s="795">
        <v>-1.9539999999999997</v>
      </c>
      <c r="BY220" s="795">
        <v>-2.2069999999999999</v>
      </c>
      <c r="BZ220" s="795">
        <v>-2.4769999999999999</v>
      </c>
      <c r="CA220" s="795">
        <v>-2.6609999999999996</v>
      </c>
      <c r="CB220" s="795">
        <v>-2.9329999999999998</v>
      </c>
      <c r="CC220" s="795">
        <v>-3.49</v>
      </c>
      <c r="CD220" s="795">
        <v>-3.9559999999999995</v>
      </c>
      <c r="CE220" s="795">
        <v>-4.2160000000000002</v>
      </c>
      <c r="CF220" s="795">
        <v>-1.3489999999999993</v>
      </c>
      <c r="CG220" s="795">
        <v>-1.7299999999999995</v>
      </c>
      <c r="CH220" s="795">
        <v>-1.4939999999999998</v>
      </c>
      <c r="CI220" s="795">
        <v>-1.4630000000000001</v>
      </c>
      <c r="CJ220" s="795">
        <v>-1.2709999999999999</v>
      </c>
      <c r="CK220" s="795">
        <v>-1.2679999999999998</v>
      </c>
      <c r="CL220" s="795">
        <v>-1.2169999999999996</v>
      </c>
      <c r="CM220" s="795">
        <v>-1.3259999999999996</v>
      </c>
      <c r="CN220" s="795">
        <v>-1.0580000000000007</v>
      </c>
      <c r="CO220" s="795">
        <v>-0.61699999999999999</v>
      </c>
      <c r="CP220" s="795">
        <v>-0.59499999999999975</v>
      </c>
      <c r="CQ220" s="795">
        <v>-0.55399999999999938</v>
      </c>
      <c r="CR220" s="795">
        <v>0.56599999999999895</v>
      </c>
      <c r="CS220" s="795">
        <v>0.15000000000000036</v>
      </c>
      <c r="CT220" s="795">
        <v>2.000000000000135E-2</v>
      </c>
      <c r="CU220" s="795">
        <v>-5.7000000000000384E-2</v>
      </c>
      <c r="CV220" s="795">
        <v>-6.2000000000001165E-2</v>
      </c>
      <c r="CW220" s="795">
        <v>-0.10200000000000031</v>
      </c>
      <c r="CX220" s="795">
        <v>4.8999999999999488E-2</v>
      </c>
      <c r="CY220" s="795">
        <v>6.5999999999998948E-2</v>
      </c>
      <c r="CZ220" s="795">
        <v>0.19599999999999973</v>
      </c>
      <c r="DA220" s="795">
        <v>0.23800000000000043</v>
      </c>
      <c r="DB220" s="795">
        <v>0.31099999999999994</v>
      </c>
      <c r="DC220" s="795">
        <v>0.49000000000000021</v>
      </c>
      <c r="DD220" s="795">
        <v>0.54699999999999971</v>
      </c>
      <c r="DE220" s="795">
        <v>0.4870000000000001</v>
      </c>
      <c r="DF220" s="795">
        <v>0.36699999999999999</v>
      </c>
      <c r="DG220" s="795">
        <v>0.33700000000000063</v>
      </c>
      <c r="DH220" s="795">
        <v>0.12900000000000045</v>
      </c>
      <c r="DI220" s="795">
        <v>0.14100000000000001</v>
      </c>
      <c r="DJ220" s="795">
        <v>0.20699999999999985</v>
      </c>
      <c r="DK220" s="795">
        <v>0.12399999999999967</v>
      </c>
      <c r="DL220" s="795">
        <v>0.12599999999999945</v>
      </c>
      <c r="DM220" s="795">
        <v>0.11799999999999944</v>
      </c>
      <c r="DN220" s="795">
        <v>7.0000000000000284E-2</v>
      </c>
      <c r="DO220" s="795">
        <v>7.2000000000000064E-2</v>
      </c>
      <c r="DP220" s="795">
        <v>-0.22500000000000053</v>
      </c>
      <c r="DQ220" s="795">
        <v>-0.54100000000000037</v>
      </c>
      <c r="DR220" s="795">
        <v>-0.87199999999999989</v>
      </c>
      <c r="DS220" s="795">
        <v>-1.2119999999999997</v>
      </c>
      <c r="DT220" s="795">
        <v>-1.5380000000000003</v>
      </c>
      <c r="DU220" s="795">
        <v>-1.8339999999999996</v>
      </c>
      <c r="DV220" s="795">
        <v>-2.0819999999999999</v>
      </c>
      <c r="DW220" s="795">
        <v>-2.15</v>
      </c>
      <c r="DX220" s="795">
        <v>-2.2089999999999996</v>
      </c>
      <c r="DY220" s="795">
        <v>-2.347</v>
      </c>
      <c r="DZ220" s="795">
        <v>-2.5959999999999996</v>
      </c>
      <c r="EA220" s="795">
        <v>-2.6549999999999998</v>
      </c>
      <c r="EB220" s="795">
        <v>-2.7990000000000004</v>
      </c>
      <c r="EC220" s="795">
        <v>-3.351</v>
      </c>
      <c r="ED220" s="795">
        <v>-3.7630000000000008</v>
      </c>
      <c r="EE220" s="795">
        <v>-4.0689999999999991</v>
      </c>
      <c r="EF220" s="795">
        <v>-0.18299999999999983</v>
      </c>
      <c r="EG220" s="795">
        <v>-0.92999999999999972</v>
      </c>
      <c r="EH220" s="795">
        <v>-1.2299999999999995</v>
      </c>
      <c r="EI220" s="795">
        <v>-1.8840000000000003</v>
      </c>
      <c r="EJ220" s="795">
        <v>-2.085</v>
      </c>
      <c r="EK220" s="795">
        <v>-2.0970000000000004</v>
      </c>
      <c r="EL220" s="795">
        <v>-2.1719999999999997</v>
      </c>
      <c r="EM220" s="795">
        <v>-2.7009999999999996</v>
      </c>
      <c r="EN220" s="795">
        <v>-2.38</v>
      </c>
      <c r="EO220" s="795">
        <v>-2.5039999999999996</v>
      </c>
      <c r="EP220" s="795">
        <v>-2.6480000000000006</v>
      </c>
      <c r="EQ220" s="795">
        <v>-2.7210000000000001</v>
      </c>
      <c r="ER220" s="795">
        <v>-1.1850000000000005</v>
      </c>
      <c r="ES220" s="795">
        <v>-1.4960000000000004</v>
      </c>
      <c r="ET220" s="795">
        <v>-1.1929999999999996</v>
      </c>
      <c r="EU220" s="795">
        <v>-1.1300000000000008</v>
      </c>
      <c r="EV220" s="795">
        <v>-1.0269999999999992</v>
      </c>
      <c r="EW220" s="795">
        <v>-1.42</v>
      </c>
      <c r="EX220" s="795">
        <v>-0.92399999999999949</v>
      </c>
      <c r="EY220" s="795">
        <v>-0.65000000000000036</v>
      </c>
      <c r="EZ220" s="795">
        <v>-0.40600000000000058</v>
      </c>
      <c r="FA220" s="795">
        <v>0.28299999999999947</v>
      </c>
      <c r="FB220" s="795">
        <v>0.17800000000000082</v>
      </c>
      <c r="FC220" s="795">
        <v>1.452</v>
      </c>
      <c r="FD220" s="795">
        <v>1.3580000000000005</v>
      </c>
      <c r="FE220" s="795">
        <v>1.2839999999999989</v>
      </c>
      <c r="FF220" s="795">
        <v>1.3049999999999997</v>
      </c>
      <c r="FG220" s="795">
        <v>1.4740000000000002</v>
      </c>
      <c r="FH220" s="795">
        <v>1.4210000000000003</v>
      </c>
      <c r="FI220" s="795">
        <v>1.2450000000000001</v>
      </c>
      <c r="FJ220" s="795">
        <v>1.117</v>
      </c>
      <c r="FK220" s="795">
        <v>0.94200000000000017</v>
      </c>
      <c r="FL220" s="795">
        <v>0.8100000000000005</v>
      </c>
      <c r="FM220" s="795">
        <v>0.84600000000000009</v>
      </c>
      <c r="FN220" s="795">
        <v>0.16500000000000004</v>
      </c>
      <c r="FO220" s="795">
        <v>0.16999999999999993</v>
      </c>
      <c r="FP220" s="795">
        <v>-0.14799999999999969</v>
      </c>
      <c r="FQ220" s="795">
        <v>-0.47199999999999953</v>
      </c>
      <c r="FR220" s="795">
        <v>-0.80000000000000027</v>
      </c>
      <c r="FS220" s="795">
        <v>-1.1150000000000002</v>
      </c>
      <c r="FT220" s="795">
        <v>-1.54</v>
      </c>
      <c r="FU220" s="795">
        <v>-1.7639999999999998</v>
      </c>
      <c r="FV220" s="795">
        <v>-1.9899999999999998</v>
      </c>
      <c r="FW220" s="795">
        <v>-2.0560000000000005</v>
      </c>
      <c r="FX220" s="795">
        <v>-2.1709999999999998</v>
      </c>
      <c r="FY220" s="795">
        <v>-2.3020000000000005</v>
      </c>
      <c r="FZ220" s="795">
        <v>-2.5719999999999996</v>
      </c>
      <c r="GA220" s="795">
        <v>-2.6249999999999996</v>
      </c>
      <c r="GB220" s="795">
        <v>-2.7</v>
      </c>
      <c r="GC220" s="795">
        <v>-3.0439999999999996</v>
      </c>
      <c r="GD220" s="795">
        <v>-3.3950000000000005</v>
      </c>
      <c r="GE220" s="795">
        <v>-3.3670000000000009</v>
      </c>
      <c r="GF220" s="795">
        <v>0.24800000000000022</v>
      </c>
      <c r="GG220" s="795">
        <v>-0.4659999999999993</v>
      </c>
      <c r="GH220" s="795">
        <v>-0.67799999999999994</v>
      </c>
      <c r="GI220" s="795">
        <v>-1.1310000000000002</v>
      </c>
      <c r="GJ220" s="795">
        <v>-1.2439999999999998</v>
      </c>
      <c r="GK220" s="795">
        <v>-1.4100000000000001</v>
      </c>
      <c r="GL220" s="795">
        <v>-1.4649999999999999</v>
      </c>
      <c r="GM220" s="795">
        <v>-1.7519999999999998</v>
      </c>
      <c r="GN220" s="795">
        <v>-1.7690000000000001</v>
      </c>
      <c r="GO220" s="795">
        <v>-1.7170000000000005</v>
      </c>
      <c r="GP220" s="795">
        <v>-1.8760000000000003</v>
      </c>
      <c r="GQ220" s="795">
        <v>-1.5570000000000004</v>
      </c>
      <c r="GR220" s="795">
        <v>-0.33999999999999986</v>
      </c>
      <c r="GS220" s="795">
        <v>-0.60599999999999987</v>
      </c>
      <c r="GT220" s="795">
        <v>-0.73700000000000099</v>
      </c>
      <c r="GU220" s="795">
        <v>-0.76800000000000068</v>
      </c>
      <c r="GV220" s="795">
        <v>-0.73699999999999832</v>
      </c>
      <c r="GW220" s="795">
        <v>-0.79099999999999859</v>
      </c>
      <c r="GX220" s="795">
        <v>-0.62899999999999956</v>
      </c>
      <c r="GY220" s="795">
        <v>-0.51899999999999835</v>
      </c>
      <c r="GZ220" s="795">
        <v>-0.45199999999999996</v>
      </c>
      <c r="HA220" s="795">
        <v>-6.9999999999996732E-3</v>
      </c>
      <c r="HB220" s="795">
        <v>-4.6000000000000263E-2</v>
      </c>
      <c r="HC220" s="795">
        <v>0.74000000000000021</v>
      </c>
      <c r="HD220" s="795">
        <v>0.73600000000000065</v>
      </c>
      <c r="HE220" s="795">
        <v>0.80899999999999928</v>
      </c>
      <c r="HF220" s="795">
        <v>0.8409999999999993</v>
      </c>
      <c r="HG220" s="795">
        <v>1.0419999999999998</v>
      </c>
      <c r="HH220" s="795">
        <v>0.80400000000000027</v>
      </c>
      <c r="HI220" s="795">
        <v>0.67799999999999994</v>
      </c>
      <c r="HJ220" s="795">
        <v>0.50600000000000023</v>
      </c>
      <c r="HK220" s="795">
        <v>0.49699999999999989</v>
      </c>
      <c r="HL220" s="795">
        <v>0.52099999999999991</v>
      </c>
      <c r="HM220" s="795">
        <v>0.54100000000000037</v>
      </c>
      <c r="HN220" s="795">
        <v>0.11100000000000065</v>
      </c>
      <c r="HO220" s="795">
        <v>0.12100000000000044</v>
      </c>
      <c r="HP220" s="795">
        <v>-0.20300000000000029</v>
      </c>
      <c r="HQ220" s="795">
        <v>-0.51999999999999957</v>
      </c>
      <c r="HR220" s="795">
        <v>-0.83899999999999997</v>
      </c>
      <c r="HS220" s="795">
        <v>-1.1579999999999999</v>
      </c>
      <c r="HT220" s="795">
        <v>-1.4779999999999998</v>
      </c>
      <c r="HU220" s="795">
        <v>-1.7949999999999995</v>
      </c>
      <c r="HV220" s="795">
        <v>-2.1540000000000004</v>
      </c>
      <c r="HW220" s="795">
        <v>-2.1860000000000004</v>
      </c>
      <c r="HX220" s="795">
        <v>-2.3109999999999999</v>
      </c>
      <c r="HY220" s="795">
        <v>-2.4130000000000003</v>
      </c>
      <c r="HZ220" s="795">
        <v>-2.7880000000000003</v>
      </c>
      <c r="IA220" s="795">
        <v>-2.8540000000000001</v>
      </c>
      <c r="IB220" s="795">
        <v>-3.0550000000000006</v>
      </c>
      <c r="IC220" s="795">
        <v>-3.6279999999999997</v>
      </c>
      <c r="ID220" s="795">
        <v>-3.8709999999999996</v>
      </c>
      <c r="IE220" s="795">
        <v>-4.3070000000000004</v>
      </c>
      <c r="IF220" s="795">
        <v>-0.84799999999999986</v>
      </c>
      <c r="IG220" s="795">
        <v>-1.8010000000000002</v>
      </c>
      <c r="IH220" s="795">
        <v>-2.2270000000000003</v>
      </c>
      <c r="II220" s="795">
        <v>-2.464</v>
      </c>
      <c r="IJ220" s="795">
        <v>-2.6280000000000001</v>
      </c>
      <c r="IK220" s="795">
        <v>-2.7469999999999999</v>
      </c>
      <c r="IL220" s="795">
        <v>-2.5860000000000003</v>
      </c>
      <c r="IM220" s="795">
        <v>-3.0189999999999997</v>
      </c>
      <c r="IN220" s="795">
        <v>-2.7080000000000002</v>
      </c>
      <c r="IO220" s="795">
        <v>-2.734</v>
      </c>
      <c r="IP220" s="795">
        <v>-2.6930000000000005</v>
      </c>
      <c r="IQ220" s="795">
        <v>-2.5519999999999996</v>
      </c>
      <c r="IR220" s="795">
        <v>-1.0840000000000005</v>
      </c>
      <c r="IS220" s="795">
        <v>-1.3330000000000002</v>
      </c>
      <c r="IT220" s="795">
        <v>-1.2670000000000012</v>
      </c>
      <c r="IU220" s="795">
        <v>-1.1170000000000009</v>
      </c>
      <c r="IV220" s="795">
        <v>-1.245000000000001</v>
      </c>
      <c r="IW220" s="795">
        <v>-1.5679999999999996</v>
      </c>
      <c r="IX220" s="795">
        <v>-1.4240000000000004</v>
      </c>
      <c r="IY220" s="795">
        <v>-1.3339999999999996</v>
      </c>
      <c r="IZ220" s="795">
        <v>-1.5519999999999996</v>
      </c>
      <c r="JA220" s="795">
        <v>-1.1309999999999993</v>
      </c>
      <c r="JB220" s="795">
        <v>-0.92799999999999994</v>
      </c>
      <c r="JC220" s="795">
        <v>1.4189999999999987</v>
      </c>
      <c r="JD220" s="795">
        <v>1.7809999999999988</v>
      </c>
      <c r="JE220" s="795">
        <v>1.6500000000000004</v>
      </c>
      <c r="JF220" s="795">
        <v>1.9050000000000002</v>
      </c>
      <c r="JG220" s="795">
        <v>2.0869999999999989</v>
      </c>
      <c r="JH220" s="795">
        <v>2.5549999999999997</v>
      </c>
      <c r="JI220" s="795">
        <v>2.6160000000000005</v>
      </c>
      <c r="JJ220" s="795">
        <v>2.468</v>
      </c>
      <c r="JK220" s="795">
        <v>2.6190000000000007</v>
      </c>
      <c r="JL220" s="795">
        <v>2.5880000000000001</v>
      </c>
      <c r="JM220" s="795">
        <v>2.6049999999999995</v>
      </c>
      <c r="JN220" s="795">
        <v>0.3360000000000003</v>
      </c>
      <c r="JO220" s="795">
        <v>0.34400000000000031</v>
      </c>
      <c r="JP220" s="795">
        <v>1.7999999999999794E-2</v>
      </c>
      <c r="JQ220" s="795">
        <v>-0.28100000000000058</v>
      </c>
      <c r="JR220" s="795">
        <v>-0.58400000000000007</v>
      </c>
      <c r="JS220" s="795">
        <v>-0.87800000000000011</v>
      </c>
      <c r="JT220" s="795">
        <v>-1.1289999999999996</v>
      </c>
      <c r="JU220" s="795">
        <v>-1.371</v>
      </c>
      <c r="JV220" s="795">
        <v>-1.6139999999999999</v>
      </c>
      <c r="JW220" s="795">
        <v>-1.6850000000000001</v>
      </c>
      <c r="JX220" s="795">
        <v>-1.7649999999999997</v>
      </c>
      <c r="JY220" s="795">
        <v>-1.9470000000000001</v>
      </c>
      <c r="JZ220" s="795">
        <v>-2.2710000000000004</v>
      </c>
      <c r="KA220" s="795">
        <v>-2.3550000000000004</v>
      </c>
      <c r="KB220" s="795">
        <v>-2.5409999999999995</v>
      </c>
      <c r="KC220" s="795">
        <v>-3.0479999999999992</v>
      </c>
      <c r="KD220" s="795">
        <v>-3.3330000000000002</v>
      </c>
      <c r="KE220" s="795">
        <v>-3.5189999999999992</v>
      </c>
      <c r="KF220" s="795">
        <v>-0.93599999999999994</v>
      </c>
      <c r="KG220" s="795">
        <v>-1.7599999999999998</v>
      </c>
      <c r="KH220" s="795">
        <v>-2.1390000000000002</v>
      </c>
      <c r="KI220" s="795">
        <v>-2.2480000000000011</v>
      </c>
      <c r="KJ220" s="795">
        <v>-2.4029999999999996</v>
      </c>
      <c r="KK220" s="795">
        <v>-2.3340000000000005</v>
      </c>
      <c r="KL220" s="795">
        <v>-2.2189999999999994</v>
      </c>
      <c r="KM220" s="795">
        <v>-2.1180000000000003</v>
      </c>
      <c r="KN220" s="795">
        <v>-1.8810000000000002</v>
      </c>
      <c r="KO220" s="795">
        <v>-1.8119999999999994</v>
      </c>
      <c r="KP220" s="795">
        <v>-1.6769999999999996</v>
      </c>
      <c r="KQ220" s="795">
        <v>-1.5460000000000003</v>
      </c>
      <c r="KR220" s="795">
        <v>-0.14899999999999913</v>
      </c>
      <c r="KS220" s="795">
        <v>-0.43800000000000061</v>
      </c>
      <c r="KT220" s="795">
        <v>-0.52699999999999925</v>
      </c>
      <c r="KU220" s="795">
        <v>-0.32699999999999996</v>
      </c>
      <c r="KV220" s="795">
        <v>-0.43499999999999872</v>
      </c>
      <c r="KW220" s="795">
        <v>-0.56799999999999962</v>
      </c>
      <c r="KX220" s="795">
        <v>-0.32699999999999996</v>
      </c>
      <c r="KY220" s="795">
        <v>-9.2999999999999972E-2</v>
      </c>
      <c r="KZ220" s="795">
        <v>6.9999999999996732E-3</v>
      </c>
      <c r="LA220" s="795">
        <v>-5.7999999999999829E-2</v>
      </c>
      <c r="LB220" s="795">
        <v>0.21499999999999986</v>
      </c>
      <c r="LC220" s="795">
        <v>1.2299999999999995</v>
      </c>
      <c r="LD220" s="795">
        <v>1.3410000000000002</v>
      </c>
      <c r="LE220" s="795">
        <v>1.2080000000000002</v>
      </c>
      <c r="LF220" s="795">
        <v>1.3780000000000001</v>
      </c>
      <c r="LG220" s="795">
        <v>1.3109999999999999</v>
      </c>
      <c r="LH220" s="795">
        <v>0.86699999999999999</v>
      </c>
      <c r="LI220" s="795">
        <v>0.6819999999999995</v>
      </c>
      <c r="LJ220" s="795">
        <v>0.72900000000000009</v>
      </c>
      <c r="LK220" s="795">
        <v>0.76600000000000001</v>
      </c>
      <c r="LL220" s="795">
        <v>0.83099999999999952</v>
      </c>
      <c r="LM220" s="795">
        <v>0.85700000000000021</v>
      </c>
      <c r="LN220" s="795">
        <v>0.18200000000000038</v>
      </c>
      <c r="LO220" s="795">
        <v>0.14900000000000002</v>
      </c>
      <c r="LP220" s="795">
        <v>-2.6999999999999247E-2</v>
      </c>
      <c r="LQ220" s="795">
        <v>-0.35100000000000042</v>
      </c>
      <c r="LR220" s="795">
        <v>-0.63299999999999956</v>
      </c>
      <c r="LS220" s="795">
        <v>-0.95500000000000007</v>
      </c>
      <c r="LT220" s="795">
        <v>-1.194</v>
      </c>
      <c r="LU220" s="795">
        <v>-1.4390000000000001</v>
      </c>
      <c r="LV220" s="795">
        <v>-1.5890000000000004</v>
      </c>
      <c r="LW220" s="795">
        <v>-1.6609999999999996</v>
      </c>
      <c r="LX220" s="795">
        <v>-1.7439999999999998</v>
      </c>
      <c r="LY220" s="795">
        <v>-1.9070000000000005</v>
      </c>
      <c r="LZ220" s="795">
        <v>-2.2049999999999996</v>
      </c>
      <c r="MA220" s="795">
        <v>-2.3769999999999998</v>
      </c>
      <c r="MB220" s="795">
        <v>-2.5990000000000002</v>
      </c>
      <c r="MC220" s="795">
        <v>-2.8040000000000003</v>
      </c>
      <c r="MD220" s="795">
        <v>-2.4160000000000004</v>
      </c>
      <c r="ME220" s="795">
        <v>-2.1199999999999992</v>
      </c>
      <c r="MF220" s="795">
        <v>0.10199999999999942</v>
      </c>
      <c r="MG220" s="795">
        <v>-0.54499999999999993</v>
      </c>
      <c r="MH220" s="795">
        <v>-0.58000000000000007</v>
      </c>
      <c r="MI220" s="795">
        <v>-0.46199999999999974</v>
      </c>
      <c r="MJ220" s="795">
        <v>-0.25299999999999834</v>
      </c>
      <c r="MK220" s="795">
        <v>-7.6999999999999957E-2</v>
      </c>
      <c r="ML220" s="795">
        <v>4.1000000000000369E-2</v>
      </c>
      <c r="MM220" s="795">
        <v>-0.10299999999999976</v>
      </c>
      <c r="MN220" s="795">
        <v>-0.10099999999999909</v>
      </c>
      <c r="MO220" s="795">
        <v>-8.0999999999999517E-2</v>
      </c>
      <c r="MP220" s="795">
        <v>-0.15000000000000036</v>
      </c>
      <c r="MQ220" s="795">
        <v>-0.11900000000000155</v>
      </c>
      <c r="MR220" s="795">
        <v>1.0659999999999989</v>
      </c>
      <c r="MS220" s="795">
        <v>0.5080000000000009</v>
      </c>
      <c r="MT220" s="795">
        <v>0.49799999999999933</v>
      </c>
      <c r="MU220" s="795">
        <v>9.4999999999998863E-2</v>
      </c>
      <c r="MV220" s="795">
        <v>-1.4000000000001123E-2</v>
      </c>
      <c r="MW220" s="795">
        <v>-0.19899999999999984</v>
      </c>
      <c r="MX220" s="795">
        <v>-0.16800000000000104</v>
      </c>
      <c r="MY220" s="795">
        <v>-0.19100000000000072</v>
      </c>
      <c r="MZ220" s="795">
        <v>-0.31799999999999962</v>
      </c>
      <c r="NA220" s="795">
        <v>-0.2759999999999998</v>
      </c>
      <c r="NB220" s="795">
        <v>1.1999999999999567E-2</v>
      </c>
      <c r="NC220" s="795">
        <v>-0.26500000000000057</v>
      </c>
      <c r="ND220" s="795">
        <v>-1.8000000000000682E-2</v>
      </c>
      <c r="NE220" s="795">
        <v>0.27899999999999991</v>
      </c>
      <c r="NF220" s="795">
        <v>4.0000000000004476E-3</v>
      </c>
      <c r="NG220" s="795">
        <v>0.1379999999999999</v>
      </c>
      <c r="NH220" s="795">
        <v>-0.18100000000000005</v>
      </c>
      <c r="NI220" s="795">
        <v>-0.21399999999999952</v>
      </c>
      <c r="NJ220" s="795">
        <v>-0.20300000000000029</v>
      </c>
      <c r="NK220" s="795">
        <v>-0.16000000000000014</v>
      </c>
      <c r="NL220" s="795">
        <v>-0.15100000000000069</v>
      </c>
      <c r="NM220" s="795">
        <v>-0.13999999999999968</v>
      </c>
      <c r="NN220" s="795">
        <v>-2.7000000000000135E-2</v>
      </c>
      <c r="NO220" s="795">
        <v>-1.7000000000000348E-2</v>
      </c>
      <c r="NP220" s="795">
        <v>-0.31199999999999939</v>
      </c>
      <c r="NQ220" s="795">
        <v>-0.62099999999999955</v>
      </c>
      <c r="NR220" s="795">
        <v>0</v>
      </c>
      <c r="NS220" s="795">
        <v>0</v>
      </c>
      <c r="NT220" s="795">
        <v>0</v>
      </c>
      <c r="NU220" s="795">
        <v>0</v>
      </c>
      <c r="NV220" s="795">
        <v>0</v>
      </c>
      <c r="NW220" s="795">
        <v>-1.6609999999999996</v>
      </c>
      <c r="NX220" s="795">
        <v>-1.7439999999999998</v>
      </c>
      <c r="NY220" s="795">
        <v>-1.9070000000000005</v>
      </c>
      <c r="NZ220" s="795">
        <v>-2.2049999999999996</v>
      </c>
      <c r="OA220" s="795">
        <v>-2.3769999999999998</v>
      </c>
      <c r="OB220" s="795">
        <v>-2.5990000000000002</v>
      </c>
      <c r="OC220" s="795">
        <v>-2.8040000000000003</v>
      </c>
      <c r="OD220" s="795">
        <v>-2.4160000000000004</v>
      </c>
      <c r="OE220" s="795">
        <v>-2.1199999999999992</v>
      </c>
      <c r="OF220" s="795">
        <v>0.10199999999999942</v>
      </c>
      <c r="OG220" s="795">
        <v>-0.54499999999999993</v>
      </c>
      <c r="OH220" s="795">
        <v>-0.58000000000000007</v>
      </c>
      <c r="OI220" s="795">
        <v>-0.46199999999999974</v>
      </c>
      <c r="OJ220" s="795">
        <v>-0.25299999999999834</v>
      </c>
      <c r="OK220" s="795">
        <v>-7.6999999999999957E-2</v>
      </c>
      <c r="OL220" s="795">
        <v>4.1000000000000369E-2</v>
      </c>
      <c r="OM220" s="795">
        <v>-0.10299999999999976</v>
      </c>
      <c r="ON220" s="795">
        <v>-0.10099999999999909</v>
      </c>
      <c r="OO220" s="795">
        <v>-8.0999999999999517E-2</v>
      </c>
      <c r="OP220" s="795">
        <v>-0.15000000000000036</v>
      </c>
      <c r="OQ220" s="795">
        <v>-0.11900000000000155</v>
      </c>
      <c r="OR220" s="795">
        <v>1.0659999999999989</v>
      </c>
      <c r="OS220" s="795">
        <v>0.5080000000000009</v>
      </c>
      <c r="OT220" s="795">
        <v>0.49799999999999933</v>
      </c>
      <c r="OU220" s="795">
        <v>9.4999999999998863E-2</v>
      </c>
      <c r="OV220" s="795">
        <v>-1.4000000000001123E-2</v>
      </c>
      <c r="OW220" s="795">
        <v>-0.19899999999999984</v>
      </c>
      <c r="OX220" s="795">
        <v>-0.16800000000000104</v>
      </c>
      <c r="OY220" s="795">
        <v>-0.19100000000000072</v>
      </c>
      <c r="OZ220" s="795">
        <v>-0.31799999999999962</v>
      </c>
      <c r="PA220" s="795">
        <v>-0.2759999999999998</v>
      </c>
      <c r="PB220" s="795">
        <v>1.1999999999999567E-2</v>
      </c>
      <c r="PC220" s="795">
        <v>-0.26500000000000057</v>
      </c>
      <c r="PD220" s="795">
        <v>-1.8000000000000682E-2</v>
      </c>
      <c r="PE220" s="795">
        <v>0.27899999999999991</v>
      </c>
      <c r="PF220" s="795">
        <v>4.0000000000004476E-3</v>
      </c>
      <c r="PG220" s="795">
        <v>0.1379999999999999</v>
      </c>
      <c r="PH220" s="795">
        <v>-0.18100000000000005</v>
      </c>
      <c r="PI220" s="795">
        <v>-0.21399999999999952</v>
      </c>
      <c r="PJ220" s="795">
        <v>-0.20300000000000029</v>
      </c>
      <c r="PK220" s="795">
        <v>-0.16000000000000014</v>
      </c>
      <c r="PL220" s="795">
        <v>-0.15100000000000069</v>
      </c>
      <c r="PM220" s="795">
        <v>-0.13999999999999968</v>
      </c>
      <c r="PN220" s="795">
        <v>-2.7000000000000135E-2</v>
      </c>
      <c r="PO220" s="795">
        <v>-1.7000000000000348E-2</v>
      </c>
      <c r="PP220" s="795">
        <v>-0.31199999999999939</v>
      </c>
      <c r="PQ220" s="795">
        <v>-0.62099999999999955</v>
      </c>
      <c r="PR220" s="795">
        <v>0</v>
      </c>
      <c r="PS220" s="795">
        <v>0</v>
      </c>
      <c r="PT220" s="795">
        <v>0</v>
      </c>
      <c r="PU220" s="795">
        <v>0</v>
      </c>
      <c r="PV220" s="795">
        <v>0</v>
      </c>
      <c r="PW220" s="795">
        <v>-1.6609999999999996</v>
      </c>
      <c r="PX220" s="795">
        <v>-1.7439999999999998</v>
      </c>
      <c r="PY220" s="795">
        <v>-1.9070000000000005</v>
      </c>
      <c r="PZ220" s="795">
        <v>-2.2049999999999996</v>
      </c>
      <c r="QA220" s="795">
        <v>-2.3769999999999998</v>
      </c>
      <c r="QB220" s="795">
        <v>-2.5990000000000002</v>
      </c>
      <c r="QC220" s="795">
        <v>-2.8040000000000003</v>
      </c>
      <c r="QD220" s="795">
        <v>-2.4160000000000004</v>
      </c>
      <c r="QE220" s="795">
        <v>-2.1199999999999992</v>
      </c>
      <c r="QF220" s="795">
        <v>0.10199999999999942</v>
      </c>
      <c r="QG220" s="795">
        <v>-0.54499999999999993</v>
      </c>
      <c r="QH220" s="795">
        <v>-0.58000000000000007</v>
      </c>
      <c r="QI220" s="795">
        <v>-0.46199999999999974</v>
      </c>
      <c r="QJ220" s="795">
        <v>-0.25299999999999834</v>
      </c>
      <c r="QK220" s="795">
        <v>-7.6999999999999957E-2</v>
      </c>
      <c r="QL220" s="795">
        <v>4.1000000000000369E-2</v>
      </c>
      <c r="QM220" s="795">
        <v>-0.10299999999999976</v>
      </c>
      <c r="QN220" s="795">
        <v>-0.10099999999999909</v>
      </c>
      <c r="QO220" s="795">
        <v>-8.0999999999999517E-2</v>
      </c>
      <c r="QP220" s="795">
        <v>-0.15000000000000036</v>
      </c>
      <c r="QQ220" s="795">
        <v>-0.11900000000000155</v>
      </c>
      <c r="QR220" s="795">
        <v>1.0659999999999989</v>
      </c>
      <c r="QS220" s="795">
        <v>0.5080000000000009</v>
      </c>
      <c r="QT220" s="795">
        <v>0.49799999999999933</v>
      </c>
      <c r="QU220" s="795">
        <v>9.4999999999998863E-2</v>
      </c>
      <c r="QV220" s="795">
        <v>-1.4000000000001123E-2</v>
      </c>
      <c r="QW220" s="795">
        <v>-0.19899999999999984</v>
      </c>
      <c r="QX220" s="795">
        <v>-0.16800000000000104</v>
      </c>
      <c r="QY220" s="795">
        <v>-0.19100000000000072</v>
      </c>
      <c r="QZ220" s="795">
        <v>-0.31799999999999962</v>
      </c>
      <c r="RA220" s="795">
        <v>-0.2759999999999998</v>
      </c>
      <c r="RB220" s="795">
        <v>1.1999999999999567E-2</v>
      </c>
      <c r="RC220" s="795">
        <v>-0.26500000000000057</v>
      </c>
      <c r="RD220" s="795">
        <v>-1.8000000000000682E-2</v>
      </c>
      <c r="RE220" s="795">
        <v>0.27899999999999991</v>
      </c>
      <c r="RF220" s="795">
        <v>4.0000000000004476E-3</v>
      </c>
      <c r="RG220" s="795">
        <v>0.1379999999999999</v>
      </c>
      <c r="RH220" s="795">
        <v>-0.18100000000000005</v>
      </c>
      <c r="RI220" s="795">
        <v>-0.21399999999999952</v>
      </c>
      <c r="RJ220" s="795">
        <v>-0.20300000000000029</v>
      </c>
      <c r="RK220" s="795">
        <v>-0.16000000000000014</v>
      </c>
      <c r="RL220" s="795">
        <v>-0.15100000000000069</v>
      </c>
      <c r="RM220" s="795">
        <v>-0.13999999999999968</v>
      </c>
      <c r="RN220" s="795">
        <v>-2.7000000000000135E-2</v>
      </c>
      <c r="RO220" s="795">
        <v>-1.7000000000000348E-2</v>
      </c>
      <c r="RP220" s="795">
        <v>-0.31199999999999939</v>
      </c>
      <c r="RQ220" s="795">
        <v>-0.62099999999999955</v>
      </c>
      <c r="RR220" s="795">
        <v>0</v>
      </c>
      <c r="RS220" s="795">
        <v>0</v>
      </c>
      <c r="RT220" s="795">
        <v>0</v>
      </c>
      <c r="RU220" s="795">
        <v>0</v>
      </c>
      <c r="RV220" s="795">
        <v>0</v>
      </c>
      <c r="RW220" s="795">
        <v>-1.6609999999999996</v>
      </c>
      <c r="RX220" s="795">
        <v>-1.7439999999999998</v>
      </c>
      <c r="RY220" s="795">
        <v>-1.9070000000000005</v>
      </c>
      <c r="RZ220" s="795">
        <v>-2.2049999999999996</v>
      </c>
      <c r="SA220" s="795">
        <v>-2.3769999999999998</v>
      </c>
      <c r="SB220" s="795">
        <v>-2.5990000000000002</v>
      </c>
      <c r="SC220" s="795">
        <v>-2.8040000000000003</v>
      </c>
      <c r="SD220" s="795">
        <v>-2.4160000000000004</v>
      </c>
      <c r="SE220" s="795">
        <v>-2.1199999999999992</v>
      </c>
      <c r="SF220" s="795">
        <v>0.10199999999999942</v>
      </c>
      <c r="SG220" s="795">
        <v>-0.54499999999999993</v>
      </c>
      <c r="SH220" s="795">
        <v>-0.58000000000000007</v>
      </c>
      <c r="SI220" s="795">
        <v>-0.46199999999999974</v>
      </c>
      <c r="SJ220" s="275">
        <f t="shared" si="1066"/>
        <v>-0.46199999999999974</v>
      </c>
      <c r="SK220" s="262"/>
      <c r="SL220" s="250"/>
      <c r="SM220" s="250"/>
      <c r="SN220" s="250"/>
    </row>
    <row r="221" spans="1:508" outlineLevel="3" x14ac:dyDescent="0.25">
      <c r="A221" s="250"/>
      <c r="B221" s="259"/>
      <c r="C221" s="444">
        <f>INT($C$29)+3</f>
        <v>4</v>
      </c>
      <c r="D221" s="275"/>
      <c r="E221" s="324">
        <f t="shared" si="1065"/>
        <v>80</v>
      </c>
      <c r="F221" s="330"/>
      <c r="G221" s="275"/>
      <c r="H221" s="536"/>
      <c r="I221" s="548" t="s">
        <v>875</v>
      </c>
      <c r="J221" s="537"/>
      <c r="K221" s="795">
        <v>0</v>
      </c>
      <c r="L221" s="795">
        <v>0</v>
      </c>
      <c r="M221" s="795">
        <v>0</v>
      </c>
      <c r="N221" s="795">
        <v>0</v>
      </c>
      <c r="O221" s="795">
        <v>0</v>
      </c>
      <c r="P221" s="795">
        <v>0</v>
      </c>
      <c r="Q221" s="795">
        <v>0</v>
      </c>
      <c r="R221" s="795">
        <v>0</v>
      </c>
      <c r="S221" s="795">
        <v>0</v>
      </c>
      <c r="T221" s="795">
        <v>0</v>
      </c>
      <c r="U221" s="795">
        <v>0</v>
      </c>
      <c r="V221" s="795">
        <v>0</v>
      </c>
      <c r="W221" s="795">
        <v>0</v>
      </c>
      <c r="X221" s="795">
        <v>0</v>
      </c>
      <c r="Y221" s="795">
        <v>0</v>
      </c>
      <c r="Z221" s="795">
        <v>0</v>
      </c>
      <c r="AA221" s="795">
        <v>0</v>
      </c>
      <c r="AB221" s="795">
        <v>0</v>
      </c>
      <c r="AC221" s="795">
        <v>0</v>
      </c>
      <c r="AD221" s="795">
        <v>0</v>
      </c>
      <c r="AE221" s="795">
        <v>0</v>
      </c>
      <c r="AF221" s="795">
        <v>0</v>
      </c>
      <c r="AG221" s="795">
        <v>0</v>
      </c>
      <c r="AH221" s="795">
        <v>0</v>
      </c>
      <c r="AI221" s="795">
        <v>0</v>
      </c>
      <c r="AJ221" s="795">
        <v>0</v>
      </c>
      <c r="AK221" s="795">
        <v>0</v>
      </c>
      <c r="AL221" s="795">
        <v>0</v>
      </c>
      <c r="AM221" s="795">
        <v>0</v>
      </c>
      <c r="AN221" s="795">
        <v>0</v>
      </c>
      <c r="AO221" s="795">
        <v>0</v>
      </c>
      <c r="AP221" s="795">
        <v>0</v>
      </c>
      <c r="AQ221" s="795">
        <v>0</v>
      </c>
      <c r="AR221" s="795">
        <v>0</v>
      </c>
      <c r="AS221" s="795">
        <v>0</v>
      </c>
      <c r="AT221" s="795">
        <v>0</v>
      </c>
      <c r="AU221" s="795">
        <v>0</v>
      </c>
      <c r="AV221" s="795">
        <v>0</v>
      </c>
      <c r="AW221" s="795">
        <v>0</v>
      </c>
      <c r="AX221" s="795">
        <v>0</v>
      </c>
      <c r="AY221" s="795">
        <v>0</v>
      </c>
      <c r="AZ221" s="795">
        <v>0</v>
      </c>
      <c r="BA221" s="795">
        <v>0</v>
      </c>
      <c r="BB221" s="795">
        <v>0</v>
      </c>
      <c r="BC221" s="795">
        <v>0</v>
      </c>
      <c r="BD221" s="795">
        <v>0</v>
      </c>
      <c r="BE221" s="795">
        <v>0</v>
      </c>
      <c r="BF221" s="795">
        <v>0</v>
      </c>
      <c r="BG221" s="795">
        <v>0</v>
      </c>
      <c r="BH221" s="795">
        <v>0</v>
      </c>
      <c r="BI221" s="795">
        <v>0</v>
      </c>
      <c r="BJ221" s="795">
        <v>0</v>
      </c>
      <c r="BK221" s="795">
        <v>0</v>
      </c>
      <c r="BL221" s="795">
        <v>0</v>
      </c>
      <c r="BM221" s="795">
        <v>0</v>
      </c>
      <c r="BN221" s="795">
        <v>0</v>
      </c>
      <c r="BO221" s="795">
        <v>0</v>
      </c>
      <c r="BP221" s="795">
        <v>0</v>
      </c>
      <c r="BQ221" s="795">
        <v>0</v>
      </c>
      <c r="BR221" s="795">
        <v>0</v>
      </c>
      <c r="BS221" s="795">
        <v>0</v>
      </c>
      <c r="BT221" s="795">
        <v>0</v>
      </c>
      <c r="BU221" s="795">
        <v>0</v>
      </c>
      <c r="BV221" s="795">
        <v>0</v>
      </c>
      <c r="BW221" s="795">
        <v>0</v>
      </c>
      <c r="BX221" s="795">
        <v>0</v>
      </c>
      <c r="BY221" s="795">
        <v>0</v>
      </c>
      <c r="BZ221" s="795">
        <v>0</v>
      </c>
      <c r="CA221" s="795">
        <v>0</v>
      </c>
      <c r="CB221" s="795">
        <v>0</v>
      </c>
      <c r="CC221" s="795">
        <v>0</v>
      </c>
      <c r="CD221" s="795">
        <v>0</v>
      </c>
      <c r="CE221" s="795">
        <v>0</v>
      </c>
      <c r="CF221" s="795">
        <v>0</v>
      </c>
      <c r="CG221" s="795">
        <v>0</v>
      </c>
      <c r="CH221" s="795">
        <v>0</v>
      </c>
      <c r="CI221" s="795">
        <v>0</v>
      </c>
      <c r="CJ221" s="795">
        <v>0</v>
      </c>
      <c r="CK221" s="795">
        <v>0</v>
      </c>
      <c r="CL221" s="795">
        <v>0</v>
      </c>
      <c r="CM221" s="795">
        <v>0</v>
      </c>
      <c r="CN221" s="795">
        <v>0</v>
      </c>
      <c r="CO221" s="795">
        <v>0</v>
      </c>
      <c r="CP221" s="795">
        <v>0</v>
      </c>
      <c r="CQ221" s="795">
        <v>0</v>
      </c>
      <c r="CR221" s="795">
        <v>0</v>
      </c>
      <c r="CS221" s="795">
        <v>0</v>
      </c>
      <c r="CT221" s="795">
        <v>0</v>
      </c>
      <c r="CU221" s="795">
        <v>0</v>
      </c>
      <c r="CV221" s="795">
        <v>0</v>
      </c>
      <c r="CW221" s="795">
        <v>0</v>
      </c>
      <c r="CX221" s="795">
        <v>0</v>
      </c>
      <c r="CY221" s="795">
        <v>0</v>
      </c>
      <c r="CZ221" s="795">
        <v>0</v>
      </c>
      <c r="DA221" s="795">
        <v>0</v>
      </c>
      <c r="DB221" s="795">
        <v>0</v>
      </c>
      <c r="DC221" s="795">
        <v>0</v>
      </c>
      <c r="DD221" s="795">
        <v>0</v>
      </c>
      <c r="DE221" s="795">
        <v>0</v>
      </c>
      <c r="DF221" s="795">
        <v>0</v>
      </c>
      <c r="DG221" s="795">
        <v>0</v>
      </c>
      <c r="DH221" s="795">
        <v>0</v>
      </c>
      <c r="DI221" s="795">
        <v>0</v>
      </c>
      <c r="DJ221" s="795">
        <v>0</v>
      </c>
      <c r="DK221" s="795">
        <v>0</v>
      </c>
      <c r="DL221" s="795">
        <v>0</v>
      </c>
      <c r="DM221" s="795">
        <v>0</v>
      </c>
      <c r="DN221" s="795">
        <v>0</v>
      </c>
      <c r="DO221" s="795">
        <v>0</v>
      </c>
      <c r="DP221" s="795">
        <v>0</v>
      </c>
      <c r="DQ221" s="795">
        <v>0</v>
      </c>
      <c r="DR221" s="795">
        <v>0</v>
      </c>
      <c r="DS221" s="795">
        <v>0</v>
      </c>
      <c r="DT221" s="795">
        <v>0</v>
      </c>
      <c r="DU221" s="795">
        <v>0</v>
      </c>
      <c r="DV221" s="795">
        <v>0</v>
      </c>
      <c r="DW221" s="795">
        <v>0</v>
      </c>
      <c r="DX221" s="795">
        <v>0</v>
      </c>
      <c r="DY221" s="795">
        <v>0</v>
      </c>
      <c r="DZ221" s="795">
        <v>0</v>
      </c>
      <c r="EA221" s="795">
        <v>0</v>
      </c>
      <c r="EB221" s="795">
        <v>0</v>
      </c>
      <c r="EC221" s="795">
        <v>0</v>
      </c>
      <c r="ED221" s="795">
        <v>0</v>
      </c>
      <c r="EE221" s="795">
        <v>0</v>
      </c>
      <c r="EF221" s="795">
        <v>0</v>
      </c>
      <c r="EG221" s="795">
        <v>0</v>
      </c>
      <c r="EH221" s="795">
        <v>0</v>
      </c>
      <c r="EI221" s="795">
        <v>0</v>
      </c>
      <c r="EJ221" s="795">
        <v>0</v>
      </c>
      <c r="EK221" s="795">
        <v>0</v>
      </c>
      <c r="EL221" s="795">
        <v>0</v>
      </c>
      <c r="EM221" s="795">
        <v>0</v>
      </c>
      <c r="EN221" s="795">
        <v>0</v>
      </c>
      <c r="EO221" s="795">
        <v>0</v>
      </c>
      <c r="EP221" s="795">
        <v>0</v>
      </c>
      <c r="EQ221" s="795">
        <v>0</v>
      </c>
      <c r="ER221" s="795">
        <v>0</v>
      </c>
      <c r="ES221" s="795">
        <v>0</v>
      </c>
      <c r="ET221" s="795">
        <v>0</v>
      </c>
      <c r="EU221" s="795">
        <v>0</v>
      </c>
      <c r="EV221" s="795">
        <v>0</v>
      </c>
      <c r="EW221" s="795">
        <v>0</v>
      </c>
      <c r="EX221" s="795">
        <v>0</v>
      </c>
      <c r="EY221" s="795">
        <v>0</v>
      </c>
      <c r="EZ221" s="795">
        <v>0</v>
      </c>
      <c r="FA221" s="795">
        <v>0</v>
      </c>
      <c r="FB221" s="795">
        <v>0</v>
      </c>
      <c r="FC221" s="795">
        <v>0</v>
      </c>
      <c r="FD221" s="795">
        <v>0</v>
      </c>
      <c r="FE221" s="795">
        <v>0</v>
      </c>
      <c r="FF221" s="795">
        <v>0</v>
      </c>
      <c r="FG221" s="795">
        <v>0</v>
      </c>
      <c r="FH221" s="795">
        <v>0</v>
      </c>
      <c r="FI221" s="795">
        <v>0</v>
      </c>
      <c r="FJ221" s="795">
        <v>0</v>
      </c>
      <c r="FK221" s="795">
        <v>0</v>
      </c>
      <c r="FL221" s="795">
        <v>0</v>
      </c>
      <c r="FM221" s="795">
        <v>0</v>
      </c>
      <c r="FN221" s="795">
        <v>0</v>
      </c>
      <c r="FO221" s="795">
        <v>0</v>
      </c>
      <c r="FP221" s="795">
        <v>0</v>
      </c>
      <c r="FQ221" s="795">
        <v>0</v>
      </c>
      <c r="FR221" s="795">
        <v>0</v>
      </c>
      <c r="FS221" s="795">
        <v>0</v>
      </c>
      <c r="FT221" s="795">
        <v>0</v>
      </c>
      <c r="FU221" s="795">
        <v>0</v>
      </c>
      <c r="FV221" s="795">
        <v>0</v>
      </c>
      <c r="FW221" s="795">
        <v>0</v>
      </c>
      <c r="FX221" s="795">
        <v>0</v>
      </c>
      <c r="FY221" s="795">
        <v>0</v>
      </c>
      <c r="FZ221" s="795">
        <v>0</v>
      </c>
      <c r="GA221" s="795">
        <v>0</v>
      </c>
      <c r="GB221" s="795">
        <v>0</v>
      </c>
      <c r="GC221" s="795">
        <v>0</v>
      </c>
      <c r="GD221" s="795">
        <v>0</v>
      </c>
      <c r="GE221" s="795">
        <v>0</v>
      </c>
      <c r="GF221" s="795">
        <v>0</v>
      </c>
      <c r="GG221" s="795">
        <v>0</v>
      </c>
      <c r="GH221" s="795">
        <v>0</v>
      </c>
      <c r="GI221" s="795">
        <v>0</v>
      </c>
      <c r="GJ221" s="795">
        <v>0</v>
      </c>
      <c r="GK221" s="795">
        <v>0</v>
      </c>
      <c r="GL221" s="795">
        <v>0</v>
      </c>
      <c r="GM221" s="795">
        <v>0</v>
      </c>
      <c r="GN221" s="795">
        <v>0</v>
      </c>
      <c r="GO221" s="795">
        <v>0</v>
      </c>
      <c r="GP221" s="795">
        <v>0</v>
      </c>
      <c r="GQ221" s="795">
        <v>0</v>
      </c>
      <c r="GR221" s="795">
        <v>0</v>
      </c>
      <c r="GS221" s="795">
        <v>0</v>
      </c>
      <c r="GT221" s="795">
        <v>0</v>
      </c>
      <c r="GU221" s="795">
        <v>0</v>
      </c>
      <c r="GV221" s="795">
        <v>0</v>
      </c>
      <c r="GW221" s="795">
        <v>0</v>
      </c>
      <c r="GX221" s="795">
        <v>0</v>
      </c>
      <c r="GY221" s="795">
        <v>0</v>
      </c>
      <c r="GZ221" s="795">
        <v>0</v>
      </c>
      <c r="HA221" s="795">
        <v>0</v>
      </c>
      <c r="HB221" s="795">
        <v>0</v>
      </c>
      <c r="HC221" s="795">
        <v>0</v>
      </c>
      <c r="HD221" s="795">
        <v>0</v>
      </c>
      <c r="HE221" s="795">
        <v>0</v>
      </c>
      <c r="HF221" s="795">
        <v>0</v>
      </c>
      <c r="HG221" s="795">
        <v>0</v>
      </c>
      <c r="HH221" s="795">
        <v>0</v>
      </c>
      <c r="HI221" s="795">
        <v>0</v>
      </c>
      <c r="HJ221" s="795">
        <v>0</v>
      </c>
      <c r="HK221" s="795">
        <v>0</v>
      </c>
      <c r="HL221" s="795">
        <v>0</v>
      </c>
      <c r="HM221" s="795">
        <v>0</v>
      </c>
      <c r="HN221" s="795">
        <v>0</v>
      </c>
      <c r="HO221" s="795">
        <v>0</v>
      </c>
      <c r="HP221" s="795">
        <v>0</v>
      </c>
      <c r="HQ221" s="795">
        <v>0</v>
      </c>
      <c r="HR221" s="795">
        <v>0</v>
      </c>
      <c r="HS221" s="795">
        <v>0</v>
      </c>
      <c r="HT221" s="795">
        <v>0</v>
      </c>
      <c r="HU221" s="795">
        <v>0</v>
      </c>
      <c r="HV221" s="795">
        <v>0</v>
      </c>
      <c r="HW221" s="795">
        <v>0</v>
      </c>
      <c r="HX221" s="795">
        <v>0</v>
      </c>
      <c r="HY221" s="795">
        <v>0</v>
      </c>
      <c r="HZ221" s="795">
        <v>0</v>
      </c>
      <c r="IA221" s="795">
        <v>0</v>
      </c>
      <c r="IB221" s="795">
        <v>0</v>
      </c>
      <c r="IC221" s="795">
        <v>0</v>
      </c>
      <c r="ID221" s="795">
        <v>0</v>
      </c>
      <c r="IE221" s="795">
        <v>0</v>
      </c>
      <c r="IF221" s="795">
        <v>0</v>
      </c>
      <c r="IG221" s="795">
        <v>0</v>
      </c>
      <c r="IH221" s="795">
        <v>0</v>
      </c>
      <c r="II221" s="795">
        <v>0</v>
      </c>
      <c r="IJ221" s="795">
        <v>0</v>
      </c>
      <c r="IK221" s="795">
        <v>0</v>
      </c>
      <c r="IL221" s="795">
        <v>0</v>
      </c>
      <c r="IM221" s="795">
        <v>0</v>
      </c>
      <c r="IN221" s="795">
        <v>0</v>
      </c>
      <c r="IO221" s="795">
        <v>0</v>
      </c>
      <c r="IP221" s="795">
        <v>0</v>
      </c>
      <c r="IQ221" s="795">
        <v>0</v>
      </c>
      <c r="IR221" s="795">
        <v>0</v>
      </c>
      <c r="IS221" s="795">
        <v>0</v>
      </c>
      <c r="IT221" s="795">
        <v>0</v>
      </c>
      <c r="IU221" s="795">
        <v>0</v>
      </c>
      <c r="IV221" s="795">
        <v>0</v>
      </c>
      <c r="IW221" s="795">
        <v>0</v>
      </c>
      <c r="IX221" s="795">
        <v>0</v>
      </c>
      <c r="IY221" s="795">
        <v>0</v>
      </c>
      <c r="IZ221" s="795">
        <v>0</v>
      </c>
      <c r="JA221" s="795">
        <v>0</v>
      </c>
      <c r="JB221" s="795">
        <v>0</v>
      </c>
      <c r="JC221" s="795">
        <v>0</v>
      </c>
      <c r="JD221" s="795">
        <v>0</v>
      </c>
      <c r="JE221" s="795">
        <v>0</v>
      </c>
      <c r="JF221" s="795">
        <v>0</v>
      </c>
      <c r="JG221" s="795">
        <v>0</v>
      </c>
      <c r="JH221" s="795">
        <v>0</v>
      </c>
      <c r="JI221" s="795">
        <v>0</v>
      </c>
      <c r="JJ221" s="795">
        <v>0</v>
      </c>
      <c r="JK221" s="795">
        <v>0</v>
      </c>
      <c r="JL221" s="795">
        <v>0</v>
      </c>
      <c r="JM221" s="795">
        <v>0</v>
      </c>
      <c r="JN221" s="795">
        <v>0</v>
      </c>
      <c r="JO221" s="795">
        <v>0</v>
      </c>
      <c r="JP221" s="795">
        <v>0</v>
      </c>
      <c r="JQ221" s="795">
        <v>0</v>
      </c>
      <c r="JR221" s="795">
        <v>0</v>
      </c>
      <c r="JS221" s="795">
        <v>0</v>
      </c>
      <c r="JT221" s="795">
        <v>0</v>
      </c>
      <c r="JU221" s="795">
        <v>0</v>
      </c>
      <c r="JV221" s="795">
        <v>0</v>
      </c>
      <c r="JW221" s="795">
        <v>0</v>
      </c>
      <c r="JX221" s="795">
        <v>0</v>
      </c>
      <c r="JY221" s="795">
        <v>0</v>
      </c>
      <c r="JZ221" s="795">
        <v>0</v>
      </c>
      <c r="KA221" s="795">
        <v>0</v>
      </c>
      <c r="KB221" s="795">
        <v>0</v>
      </c>
      <c r="KC221" s="795">
        <v>0</v>
      </c>
      <c r="KD221" s="795">
        <v>0</v>
      </c>
      <c r="KE221" s="795">
        <v>0</v>
      </c>
      <c r="KF221" s="795">
        <v>0</v>
      </c>
      <c r="KG221" s="795">
        <v>0</v>
      </c>
      <c r="KH221" s="795">
        <v>0</v>
      </c>
      <c r="KI221" s="795">
        <v>0</v>
      </c>
      <c r="KJ221" s="795">
        <v>0</v>
      </c>
      <c r="KK221" s="795">
        <v>0</v>
      </c>
      <c r="KL221" s="795">
        <v>0</v>
      </c>
      <c r="KM221" s="795">
        <v>0</v>
      </c>
      <c r="KN221" s="795">
        <v>0</v>
      </c>
      <c r="KO221" s="795">
        <v>0</v>
      </c>
      <c r="KP221" s="795">
        <v>0</v>
      </c>
      <c r="KQ221" s="795">
        <v>0</v>
      </c>
      <c r="KR221" s="795">
        <v>0</v>
      </c>
      <c r="KS221" s="795">
        <v>0</v>
      </c>
      <c r="KT221" s="795">
        <v>0</v>
      </c>
      <c r="KU221" s="795">
        <v>0</v>
      </c>
      <c r="KV221" s="795">
        <v>0</v>
      </c>
      <c r="KW221" s="795">
        <v>0</v>
      </c>
      <c r="KX221" s="795">
        <v>0</v>
      </c>
      <c r="KY221" s="795">
        <v>0</v>
      </c>
      <c r="KZ221" s="795">
        <v>0</v>
      </c>
      <c r="LA221" s="795">
        <v>0</v>
      </c>
      <c r="LB221" s="795">
        <v>0</v>
      </c>
      <c r="LC221" s="795">
        <v>0</v>
      </c>
      <c r="LD221" s="795">
        <v>0</v>
      </c>
      <c r="LE221" s="795">
        <v>0</v>
      </c>
      <c r="LF221" s="795">
        <v>0</v>
      </c>
      <c r="LG221" s="795">
        <v>0</v>
      </c>
      <c r="LH221" s="795">
        <v>0</v>
      </c>
      <c r="LI221" s="795">
        <v>0</v>
      </c>
      <c r="LJ221" s="795">
        <v>0</v>
      </c>
      <c r="LK221" s="795">
        <v>0</v>
      </c>
      <c r="LL221" s="795">
        <v>0</v>
      </c>
      <c r="LM221" s="795">
        <v>0</v>
      </c>
      <c r="LN221" s="795">
        <v>0</v>
      </c>
      <c r="LO221" s="795">
        <v>0</v>
      </c>
      <c r="LP221" s="795">
        <v>0</v>
      </c>
      <c r="LQ221" s="795">
        <v>0</v>
      </c>
      <c r="LR221" s="795">
        <v>0</v>
      </c>
      <c r="LS221" s="795">
        <v>0</v>
      </c>
      <c r="LT221" s="795">
        <v>0</v>
      </c>
      <c r="LU221" s="795">
        <v>0</v>
      </c>
      <c r="LV221" s="795">
        <v>0</v>
      </c>
      <c r="LW221" s="795">
        <v>0</v>
      </c>
      <c r="LX221" s="795">
        <v>0</v>
      </c>
      <c r="LY221" s="795">
        <v>0</v>
      </c>
      <c r="LZ221" s="795">
        <v>0</v>
      </c>
      <c r="MA221" s="795">
        <v>0</v>
      </c>
      <c r="MB221" s="795">
        <v>0</v>
      </c>
      <c r="MC221" s="795">
        <v>0</v>
      </c>
      <c r="MD221" s="795">
        <v>0</v>
      </c>
      <c r="ME221" s="795">
        <v>0</v>
      </c>
      <c r="MF221" s="795">
        <v>0</v>
      </c>
      <c r="MG221" s="795">
        <v>0</v>
      </c>
      <c r="MH221" s="795">
        <v>0</v>
      </c>
      <c r="MI221" s="795">
        <v>0</v>
      </c>
      <c r="MJ221" s="795">
        <v>0</v>
      </c>
      <c r="MK221" s="795">
        <v>0</v>
      </c>
      <c r="ML221" s="795">
        <v>0</v>
      </c>
      <c r="MM221" s="795">
        <v>0</v>
      </c>
      <c r="MN221" s="795">
        <v>0</v>
      </c>
      <c r="MO221" s="795">
        <v>0</v>
      </c>
      <c r="MP221" s="795">
        <v>0</v>
      </c>
      <c r="MQ221" s="795">
        <v>0</v>
      </c>
      <c r="MR221" s="795">
        <v>0</v>
      </c>
      <c r="MS221" s="795">
        <v>0</v>
      </c>
      <c r="MT221" s="795">
        <v>0</v>
      </c>
      <c r="MU221" s="795">
        <v>0</v>
      </c>
      <c r="MV221" s="795">
        <v>0</v>
      </c>
      <c r="MW221" s="795">
        <v>0</v>
      </c>
      <c r="MX221" s="795">
        <v>0</v>
      </c>
      <c r="MY221" s="795">
        <v>0</v>
      </c>
      <c r="MZ221" s="795">
        <v>0</v>
      </c>
      <c r="NA221" s="795">
        <v>0</v>
      </c>
      <c r="NB221" s="795">
        <v>0</v>
      </c>
      <c r="NC221" s="795">
        <v>0</v>
      </c>
      <c r="ND221" s="795">
        <v>0</v>
      </c>
      <c r="NE221" s="795">
        <v>0</v>
      </c>
      <c r="NF221" s="795">
        <v>0</v>
      </c>
      <c r="NG221" s="795">
        <v>0</v>
      </c>
      <c r="NH221" s="795">
        <v>0</v>
      </c>
      <c r="NI221" s="795">
        <v>0</v>
      </c>
      <c r="NJ221" s="795">
        <v>0</v>
      </c>
      <c r="NK221" s="795">
        <v>0</v>
      </c>
      <c r="NL221" s="795">
        <v>0</v>
      </c>
      <c r="NM221" s="795">
        <v>0</v>
      </c>
      <c r="NN221" s="795">
        <v>0</v>
      </c>
      <c r="NO221" s="795">
        <v>0</v>
      </c>
      <c r="NP221" s="795">
        <v>0</v>
      </c>
      <c r="NQ221" s="795">
        <v>0</v>
      </c>
      <c r="NR221" s="795">
        <v>0</v>
      </c>
      <c r="NS221" s="795">
        <v>0</v>
      </c>
      <c r="NT221" s="795">
        <v>0</v>
      </c>
      <c r="NU221" s="795">
        <v>0</v>
      </c>
      <c r="NV221" s="795">
        <v>0</v>
      </c>
      <c r="NW221" s="795">
        <v>0</v>
      </c>
      <c r="NX221" s="795">
        <v>0</v>
      </c>
      <c r="NY221" s="795">
        <v>0</v>
      </c>
      <c r="NZ221" s="795">
        <v>0</v>
      </c>
      <c r="OA221" s="795">
        <v>0</v>
      </c>
      <c r="OB221" s="795">
        <v>0</v>
      </c>
      <c r="OC221" s="795">
        <v>0</v>
      </c>
      <c r="OD221" s="795">
        <v>0</v>
      </c>
      <c r="OE221" s="795">
        <v>0</v>
      </c>
      <c r="OF221" s="795">
        <v>0</v>
      </c>
      <c r="OG221" s="795">
        <v>0</v>
      </c>
      <c r="OH221" s="795">
        <v>0</v>
      </c>
      <c r="OI221" s="795">
        <v>0</v>
      </c>
      <c r="OJ221" s="795">
        <v>0</v>
      </c>
      <c r="OK221" s="795">
        <v>0</v>
      </c>
      <c r="OL221" s="795">
        <v>0</v>
      </c>
      <c r="OM221" s="795">
        <v>0</v>
      </c>
      <c r="ON221" s="795">
        <v>0</v>
      </c>
      <c r="OO221" s="795">
        <v>0</v>
      </c>
      <c r="OP221" s="795">
        <v>0</v>
      </c>
      <c r="OQ221" s="795">
        <v>0</v>
      </c>
      <c r="OR221" s="795">
        <v>0</v>
      </c>
      <c r="OS221" s="795">
        <v>0</v>
      </c>
      <c r="OT221" s="795">
        <v>0</v>
      </c>
      <c r="OU221" s="795">
        <v>0</v>
      </c>
      <c r="OV221" s="795">
        <v>0</v>
      </c>
      <c r="OW221" s="795">
        <v>0</v>
      </c>
      <c r="OX221" s="795">
        <v>0</v>
      </c>
      <c r="OY221" s="795">
        <v>0</v>
      </c>
      <c r="OZ221" s="795">
        <v>0</v>
      </c>
      <c r="PA221" s="795">
        <v>0</v>
      </c>
      <c r="PB221" s="795">
        <v>0</v>
      </c>
      <c r="PC221" s="795">
        <v>0</v>
      </c>
      <c r="PD221" s="795">
        <v>0</v>
      </c>
      <c r="PE221" s="795">
        <v>0</v>
      </c>
      <c r="PF221" s="795">
        <v>0</v>
      </c>
      <c r="PG221" s="795">
        <v>0</v>
      </c>
      <c r="PH221" s="795">
        <v>0</v>
      </c>
      <c r="PI221" s="795">
        <v>0</v>
      </c>
      <c r="PJ221" s="795">
        <v>0</v>
      </c>
      <c r="PK221" s="795">
        <v>0</v>
      </c>
      <c r="PL221" s="795">
        <v>0</v>
      </c>
      <c r="PM221" s="795">
        <v>0</v>
      </c>
      <c r="PN221" s="795">
        <v>0</v>
      </c>
      <c r="PO221" s="795">
        <v>0</v>
      </c>
      <c r="PP221" s="795">
        <v>0</v>
      </c>
      <c r="PQ221" s="795">
        <v>0</v>
      </c>
      <c r="PR221" s="795">
        <v>0</v>
      </c>
      <c r="PS221" s="795">
        <v>0</v>
      </c>
      <c r="PT221" s="795">
        <v>0</v>
      </c>
      <c r="PU221" s="795">
        <v>0</v>
      </c>
      <c r="PV221" s="795">
        <v>0</v>
      </c>
      <c r="PW221" s="795">
        <v>0</v>
      </c>
      <c r="PX221" s="795">
        <v>0</v>
      </c>
      <c r="PY221" s="795">
        <v>0</v>
      </c>
      <c r="PZ221" s="795">
        <v>0</v>
      </c>
      <c r="QA221" s="795">
        <v>0</v>
      </c>
      <c r="QB221" s="795">
        <v>0</v>
      </c>
      <c r="QC221" s="795">
        <v>0</v>
      </c>
      <c r="QD221" s="795">
        <v>0</v>
      </c>
      <c r="QE221" s="795">
        <v>0</v>
      </c>
      <c r="QF221" s="795">
        <v>0</v>
      </c>
      <c r="QG221" s="795">
        <v>0</v>
      </c>
      <c r="QH221" s="795">
        <v>0</v>
      </c>
      <c r="QI221" s="795">
        <v>0</v>
      </c>
      <c r="QJ221" s="795">
        <v>0</v>
      </c>
      <c r="QK221" s="795">
        <v>0</v>
      </c>
      <c r="QL221" s="795">
        <v>0</v>
      </c>
      <c r="QM221" s="795">
        <v>0</v>
      </c>
      <c r="QN221" s="795">
        <v>0</v>
      </c>
      <c r="QO221" s="795">
        <v>0</v>
      </c>
      <c r="QP221" s="795">
        <v>0</v>
      </c>
      <c r="QQ221" s="795">
        <v>0</v>
      </c>
      <c r="QR221" s="795">
        <v>0</v>
      </c>
      <c r="QS221" s="795">
        <v>0</v>
      </c>
      <c r="QT221" s="795">
        <v>0</v>
      </c>
      <c r="QU221" s="795">
        <v>0</v>
      </c>
      <c r="QV221" s="795">
        <v>0</v>
      </c>
      <c r="QW221" s="795">
        <v>0</v>
      </c>
      <c r="QX221" s="795">
        <v>0</v>
      </c>
      <c r="QY221" s="795">
        <v>0</v>
      </c>
      <c r="QZ221" s="795">
        <v>0</v>
      </c>
      <c r="RA221" s="795">
        <v>0</v>
      </c>
      <c r="RB221" s="795">
        <v>0</v>
      </c>
      <c r="RC221" s="795">
        <v>0</v>
      </c>
      <c r="RD221" s="795">
        <v>0</v>
      </c>
      <c r="RE221" s="795">
        <v>0</v>
      </c>
      <c r="RF221" s="795">
        <v>0</v>
      </c>
      <c r="RG221" s="795">
        <v>0</v>
      </c>
      <c r="RH221" s="795">
        <v>0</v>
      </c>
      <c r="RI221" s="795">
        <v>0</v>
      </c>
      <c r="RJ221" s="795">
        <v>0</v>
      </c>
      <c r="RK221" s="795">
        <v>0</v>
      </c>
      <c r="RL221" s="795">
        <v>0</v>
      </c>
      <c r="RM221" s="795">
        <v>0</v>
      </c>
      <c r="RN221" s="795">
        <v>0</v>
      </c>
      <c r="RO221" s="795">
        <v>0</v>
      </c>
      <c r="RP221" s="795">
        <v>0</v>
      </c>
      <c r="RQ221" s="795">
        <v>0</v>
      </c>
      <c r="RR221" s="795">
        <v>0</v>
      </c>
      <c r="RS221" s="795">
        <v>0</v>
      </c>
      <c r="RT221" s="795">
        <v>0</v>
      </c>
      <c r="RU221" s="795">
        <v>0</v>
      </c>
      <c r="RV221" s="795">
        <v>0</v>
      </c>
      <c r="RW221" s="795">
        <v>0</v>
      </c>
      <c r="RX221" s="795">
        <v>0</v>
      </c>
      <c r="RY221" s="795">
        <v>0</v>
      </c>
      <c r="RZ221" s="795">
        <v>0</v>
      </c>
      <c r="SA221" s="795">
        <v>0</v>
      </c>
      <c r="SB221" s="795">
        <v>0</v>
      </c>
      <c r="SC221" s="795">
        <v>0</v>
      </c>
      <c r="SD221" s="795">
        <v>0</v>
      </c>
      <c r="SE221" s="795">
        <v>0</v>
      </c>
      <c r="SF221" s="795">
        <v>0</v>
      </c>
      <c r="SG221" s="795">
        <v>0</v>
      </c>
      <c r="SH221" s="795">
        <v>0</v>
      </c>
      <c r="SI221" s="795">
        <v>0</v>
      </c>
      <c r="SJ221" s="275">
        <f t="shared" si="1066"/>
        <v>0</v>
      </c>
      <c r="SK221" s="262"/>
      <c r="SL221" s="250"/>
      <c r="SM221" s="250"/>
      <c r="SN221" s="250"/>
    </row>
    <row r="222" spans="1:508" outlineLevel="3" x14ac:dyDescent="0.25">
      <c r="A222" s="250"/>
      <c r="B222" s="259"/>
      <c r="C222" s="444">
        <f>INT($C$29)+3</f>
        <v>4</v>
      </c>
      <c r="D222" s="275"/>
      <c r="E222" s="324">
        <f t="shared" si="1065"/>
        <v>81</v>
      </c>
      <c r="F222" s="330"/>
      <c r="G222" s="275"/>
      <c r="H222" s="536"/>
      <c r="I222" s="548" t="s">
        <v>876</v>
      </c>
      <c r="J222" s="537"/>
      <c r="K222" s="795">
        <v>0</v>
      </c>
      <c r="L222" s="795">
        <v>0</v>
      </c>
      <c r="M222" s="795">
        <v>0</v>
      </c>
      <c r="N222" s="795">
        <v>0</v>
      </c>
      <c r="O222" s="795">
        <v>0</v>
      </c>
      <c r="P222" s="795">
        <v>0</v>
      </c>
      <c r="Q222" s="795">
        <v>0</v>
      </c>
      <c r="R222" s="795">
        <v>0</v>
      </c>
      <c r="S222" s="795">
        <v>0</v>
      </c>
      <c r="T222" s="795">
        <v>0</v>
      </c>
      <c r="U222" s="795">
        <v>0</v>
      </c>
      <c r="V222" s="795">
        <v>0</v>
      </c>
      <c r="W222" s="795">
        <v>0</v>
      </c>
      <c r="X222" s="795">
        <v>0</v>
      </c>
      <c r="Y222" s="795">
        <v>0</v>
      </c>
      <c r="Z222" s="795">
        <v>0</v>
      </c>
      <c r="AA222" s="795">
        <v>0</v>
      </c>
      <c r="AB222" s="795">
        <v>0</v>
      </c>
      <c r="AC222" s="795">
        <v>0</v>
      </c>
      <c r="AD222" s="795">
        <v>0</v>
      </c>
      <c r="AE222" s="795">
        <v>0</v>
      </c>
      <c r="AF222" s="795">
        <v>0</v>
      </c>
      <c r="AG222" s="795">
        <v>0</v>
      </c>
      <c r="AH222" s="795">
        <v>0</v>
      </c>
      <c r="AI222" s="795">
        <v>0</v>
      </c>
      <c r="AJ222" s="795">
        <v>0</v>
      </c>
      <c r="AK222" s="795">
        <v>0</v>
      </c>
      <c r="AL222" s="795">
        <v>0</v>
      </c>
      <c r="AM222" s="795">
        <v>0</v>
      </c>
      <c r="AN222" s="795">
        <v>0</v>
      </c>
      <c r="AO222" s="795">
        <v>0</v>
      </c>
      <c r="AP222" s="795">
        <v>0</v>
      </c>
      <c r="AQ222" s="795">
        <v>0</v>
      </c>
      <c r="AR222" s="795">
        <v>0</v>
      </c>
      <c r="AS222" s="795">
        <v>0</v>
      </c>
      <c r="AT222" s="795">
        <v>0</v>
      </c>
      <c r="AU222" s="795">
        <v>0</v>
      </c>
      <c r="AV222" s="795">
        <v>0</v>
      </c>
      <c r="AW222" s="795">
        <v>0</v>
      </c>
      <c r="AX222" s="795">
        <v>0</v>
      </c>
      <c r="AY222" s="795">
        <v>0</v>
      </c>
      <c r="AZ222" s="795">
        <v>0</v>
      </c>
      <c r="BA222" s="795">
        <v>0</v>
      </c>
      <c r="BB222" s="795">
        <v>0</v>
      </c>
      <c r="BC222" s="795">
        <v>0</v>
      </c>
      <c r="BD222" s="795">
        <v>0</v>
      </c>
      <c r="BE222" s="795">
        <v>0</v>
      </c>
      <c r="BF222" s="795">
        <v>0</v>
      </c>
      <c r="BG222" s="795">
        <v>0</v>
      </c>
      <c r="BH222" s="795">
        <v>0</v>
      </c>
      <c r="BI222" s="795">
        <v>1.8970000000000002</v>
      </c>
      <c r="BJ222" s="795">
        <v>1.6560000000000006</v>
      </c>
      <c r="BK222" s="795">
        <v>1.5020000000000007</v>
      </c>
      <c r="BL222" s="795">
        <v>1.1810000000000009</v>
      </c>
      <c r="BM222" s="795">
        <v>0.11100000000000065</v>
      </c>
      <c r="BN222" s="795">
        <v>0.14300000000000068</v>
      </c>
      <c r="BO222" s="795">
        <v>6.7000000000000171E-2</v>
      </c>
      <c r="BP222" s="795">
        <v>-7.6000000000000512E-2</v>
      </c>
      <c r="BQ222" s="795">
        <v>0.20100000000000051</v>
      </c>
      <c r="BR222" s="795">
        <v>0.34100000000000019</v>
      </c>
      <c r="BS222" s="795">
        <v>0.49100000000000055</v>
      </c>
      <c r="BT222" s="795">
        <v>0.61899999999999977</v>
      </c>
      <c r="BU222" s="795">
        <v>0.76799999999999979</v>
      </c>
      <c r="BV222" s="795">
        <v>0.90899999999999981</v>
      </c>
      <c r="BW222" s="795">
        <v>1.1919999999999993</v>
      </c>
      <c r="BX222" s="795">
        <v>1.3150000000000004</v>
      </c>
      <c r="BY222" s="795">
        <v>1.5179999999999998</v>
      </c>
      <c r="BZ222" s="795">
        <v>2.0090000000000003</v>
      </c>
      <c r="CA222" s="795">
        <v>2.4450000000000003</v>
      </c>
      <c r="CB222" s="795">
        <v>2.7580000000000009</v>
      </c>
      <c r="CC222" s="795">
        <v>3.2579999999999991</v>
      </c>
      <c r="CD222" s="795">
        <v>3.5960000000000001</v>
      </c>
      <c r="CE222" s="795">
        <v>4.2129999999999992</v>
      </c>
      <c r="CF222" s="795">
        <v>2.4230000000000009</v>
      </c>
      <c r="CG222" s="795">
        <v>2.6459999999999999</v>
      </c>
      <c r="CH222" s="795">
        <v>2.6040000000000001</v>
      </c>
      <c r="CI222" s="795">
        <v>2.4829999999999997</v>
      </c>
      <c r="CJ222" s="795">
        <v>2.3900000000000006</v>
      </c>
      <c r="CK222" s="795">
        <v>2.1910000000000007</v>
      </c>
      <c r="CL222" s="795">
        <v>1.9870000000000001</v>
      </c>
      <c r="CM222" s="795">
        <v>1.7380000000000004</v>
      </c>
      <c r="CN222" s="795">
        <v>1.6019999999999994</v>
      </c>
      <c r="CO222" s="795">
        <v>1.7919999999999989</v>
      </c>
      <c r="CP222" s="795">
        <v>1.5519999999999996</v>
      </c>
      <c r="CQ222" s="795">
        <v>1.3930000000000007</v>
      </c>
      <c r="CR222" s="795">
        <v>0.35200000000000031</v>
      </c>
      <c r="CS222" s="795">
        <v>0.45199999999999996</v>
      </c>
      <c r="CT222" s="795">
        <v>0.36300000000000132</v>
      </c>
      <c r="CU222" s="795">
        <v>0.25200000000000067</v>
      </c>
      <c r="CV222" s="795">
        <v>0.34399999999999942</v>
      </c>
      <c r="CW222" s="795">
        <v>0.34200000000000053</v>
      </c>
      <c r="CX222" s="795">
        <v>0.3360000000000003</v>
      </c>
      <c r="CY222" s="795">
        <v>0.2289999999999992</v>
      </c>
      <c r="CZ222" s="795">
        <v>0.24199999999999999</v>
      </c>
      <c r="DA222" s="795">
        <v>-8.0000000000000071E-3</v>
      </c>
      <c r="DB222" s="795">
        <v>0.17300000000000004</v>
      </c>
      <c r="DC222" s="795">
        <v>-0.4269999999999996</v>
      </c>
      <c r="DD222" s="795">
        <v>-0.18400000000000016</v>
      </c>
      <c r="DE222" s="795">
        <v>-1.2999999999999901E-2</v>
      </c>
      <c r="DF222" s="795">
        <v>-0.22100000000000009</v>
      </c>
      <c r="DG222" s="795">
        <v>-0.3329999999999993</v>
      </c>
      <c r="DH222" s="795">
        <v>-0.56799999999999962</v>
      </c>
      <c r="DI222" s="795">
        <v>-0.55400000000000027</v>
      </c>
      <c r="DJ222" s="795">
        <v>-0.54</v>
      </c>
      <c r="DK222" s="795">
        <v>-0.51100000000000012</v>
      </c>
      <c r="DL222" s="795">
        <v>-0.5</v>
      </c>
      <c r="DM222" s="795">
        <v>-0.49199999999999999</v>
      </c>
      <c r="DN222" s="795">
        <v>-0.19799999999999951</v>
      </c>
      <c r="DO222" s="795">
        <v>-0.20999999999999996</v>
      </c>
      <c r="DP222" s="795">
        <v>6.899999999999995E-2</v>
      </c>
      <c r="DQ222" s="795">
        <v>0.4009999999999998</v>
      </c>
      <c r="DR222" s="795">
        <v>0.91300000000000026</v>
      </c>
      <c r="DS222" s="795">
        <v>1.282</v>
      </c>
      <c r="DT222" s="795">
        <v>1.7089999999999996</v>
      </c>
      <c r="DU222" s="795">
        <v>2.2810000000000006</v>
      </c>
      <c r="DV222" s="795">
        <v>2.8569999999999993</v>
      </c>
      <c r="DW222" s="795">
        <v>3.2889999999999997</v>
      </c>
      <c r="DX222" s="795">
        <v>3.7220000000000004</v>
      </c>
      <c r="DY222" s="795">
        <v>4.0660000000000007</v>
      </c>
      <c r="DZ222" s="795">
        <v>4.5309999999999997</v>
      </c>
      <c r="EA222" s="795">
        <v>4.75</v>
      </c>
      <c r="EB222" s="795">
        <v>4.7600000000000007</v>
      </c>
      <c r="EC222" s="795">
        <v>4.9640000000000004</v>
      </c>
      <c r="ED222" s="795">
        <v>5.0039999999999996</v>
      </c>
      <c r="EE222" s="795">
        <v>5.3559999999999999</v>
      </c>
      <c r="EF222" s="795">
        <v>3.58</v>
      </c>
      <c r="EG222" s="795">
        <v>3.58</v>
      </c>
      <c r="EH222" s="795">
        <v>3.0679999999999996</v>
      </c>
      <c r="EI222" s="795">
        <v>2.1049999999999995</v>
      </c>
      <c r="EJ222" s="795">
        <v>1.5460000000000003</v>
      </c>
      <c r="EK222" s="795">
        <v>0.98999999999999932</v>
      </c>
      <c r="EL222" s="795">
        <v>0.34800000000000075</v>
      </c>
      <c r="EM222" s="795">
        <v>-0.37199999999999989</v>
      </c>
      <c r="EN222" s="795">
        <v>-0.83399999999999963</v>
      </c>
      <c r="EO222" s="795">
        <v>-0.59600000000000009</v>
      </c>
      <c r="EP222" s="795">
        <v>-0.34400000000000031</v>
      </c>
      <c r="EQ222" s="795">
        <v>-0.16300000000000026</v>
      </c>
      <c r="ER222" s="795">
        <v>-1.3230000000000004</v>
      </c>
      <c r="ES222" s="795">
        <v>-0.93200000000000038</v>
      </c>
      <c r="ET222" s="795">
        <v>-0.86099999999999888</v>
      </c>
      <c r="EU222" s="795">
        <v>-1.011000000000001</v>
      </c>
      <c r="EV222" s="795">
        <v>-0.83000000000000007</v>
      </c>
      <c r="EW222" s="795">
        <v>-0.84299999999999997</v>
      </c>
      <c r="EX222" s="795">
        <v>-1.0579999999999998</v>
      </c>
      <c r="EY222" s="795">
        <v>-1.1039999999999992</v>
      </c>
      <c r="EZ222" s="795">
        <v>-1.1840000000000002</v>
      </c>
      <c r="FA222" s="795">
        <v>-0.78200000000000003</v>
      </c>
      <c r="FB222" s="795">
        <v>-0.89499999999999957</v>
      </c>
      <c r="FC222" s="795">
        <v>-0.90300000000000047</v>
      </c>
      <c r="FD222" s="795">
        <v>-0.87199999999999989</v>
      </c>
      <c r="FE222" s="795">
        <v>-0.5860000000000003</v>
      </c>
      <c r="FF222" s="795">
        <v>-0.6509999999999998</v>
      </c>
      <c r="FG222" s="795">
        <v>-0.40899999999999981</v>
      </c>
      <c r="FH222" s="795">
        <v>-0.3100000000000005</v>
      </c>
      <c r="FI222" s="795">
        <v>-0.30899999999999928</v>
      </c>
      <c r="FJ222" s="795">
        <v>-0.30700000000000038</v>
      </c>
      <c r="FK222" s="795">
        <v>-0.28599999999999959</v>
      </c>
      <c r="FL222" s="795">
        <v>-0.33599999999999941</v>
      </c>
      <c r="FM222" s="795">
        <v>-0.34499999999999975</v>
      </c>
      <c r="FN222" s="795">
        <v>-7.2000000000000064E-2</v>
      </c>
      <c r="FO222" s="795">
        <v>-7.5999999999999623E-2</v>
      </c>
      <c r="FP222" s="795">
        <v>0.28200000000000003</v>
      </c>
      <c r="FQ222" s="795">
        <v>0.65200000000000014</v>
      </c>
      <c r="FR222" s="795">
        <v>1.0350000000000001</v>
      </c>
      <c r="FS222" s="795">
        <v>1.4329999999999998</v>
      </c>
      <c r="FT222" s="795">
        <v>1.8019999999999996</v>
      </c>
      <c r="FU222" s="795">
        <v>2.3520000000000003</v>
      </c>
      <c r="FV222" s="795">
        <v>3.0860000000000003</v>
      </c>
      <c r="FW222" s="795">
        <v>3.7109999999999994</v>
      </c>
      <c r="FX222" s="795">
        <v>4.1779999999999999</v>
      </c>
      <c r="FY222" s="795">
        <v>4.6420000000000003</v>
      </c>
      <c r="FZ222" s="795">
        <v>5.1840000000000011</v>
      </c>
      <c r="GA222" s="795">
        <v>5.2680000000000007</v>
      </c>
      <c r="GB222" s="795">
        <v>5.2410000000000005</v>
      </c>
      <c r="GC222" s="795">
        <v>5.3130000000000006</v>
      </c>
      <c r="GD222" s="795">
        <v>5.1569999999999991</v>
      </c>
      <c r="GE222" s="795">
        <v>5.5269999999999992</v>
      </c>
      <c r="GF222" s="795">
        <v>3.7050000000000001</v>
      </c>
      <c r="GG222" s="795">
        <v>3.524</v>
      </c>
      <c r="GH222" s="795">
        <v>3.0660000000000007</v>
      </c>
      <c r="GI222" s="795">
        <v>2.0630000000000006</v>
      </c>
      <c r="GJ222" s="795">
        <v>1.6129999999999995</v>
      </c>
      <c r="GK222" s="795">
        <v>1.0099999999999998</v>
      </c>
      <c r="GL222" s="795">
        <v>0.43200000000000038</v>
      </c>
      <c r="GM222" s="795">
        <v>-0.14900000000000002</v>
      </c>
      <c r="GN222" s="795">
        <v>-0.54100000000000037</v>
      </c>
      <c r="GO222" s="795">
        <v>-0.29100000000000037</v>
      </c>
      <c r="GP222" s="795">
        <v>-7.0000000000000284E-2</v>
      </c>
      <c r="GQ222" s="795">
        <v>0.38099999999999934</v>
      </c>
      <c r="GR222" s="795">
        <v>-0.97100000000000009</v>
      </c>
      <c r="GS222" s="795">
        <v>-0.55900000000000016</v>
      </c>
      <c r="GT222" s="795">
        <v>-0.44700000000000095</v>
      </c>
      <c r="GU222" s="795">
        <v>-0.55000000000000071</v>
      </c>
      <c r="GV222" s="795">
        <v>-0.48099999999999987</v>
      </c>
      <c r="GW222" s="795">
        <v>-0.51499999999999879</v>
      </c>
      <c r="GX222" s="795">
        <v>-0.7710000000000008</v>
      </c>
      <c r="GY222" s="795">
        <v>-0.92999999999999972</v>
      </c>
      <c r="GZ222" s="795">
        <v>-1.2180000000000009</v>
      </c>
      <c r="HA222" s="795">
        <v>-0.95599999999999952</v>
      </c>
      <c r="HB222" s="795">
        <v>-1.0280000000000005</v>
      </c>
      <c r="HC222" s="795">
        <v>-1.480999999999999</v>
      </c>
      <c r="HD222" s="795">
        <v>-1.4790000000000001</v>
      </c>
      <c r="HE222" s="795">
        <v>-1.0869999999999997</v>
      </c>
      <c r="HF222" s="795">
        <v>-1.0970000000000004</v>
      </c>
      <c r="HG222" s="795">
        <v>-0.7370000000000001</v>
      </c>
      <c r="HH222" s="795">
        <v>-0.625</v>
      </c>
      <c r="HI222" s="795">
        <v>-0.61199999999999921</v>
      </c>
      <c r="HJ222" s="795">
        <v>-0.59999999999999964</v>
      </c>
      <c r="HK222" s="795">
        <v>-0.54699999999999971</v>
      </c>
      <c r="HL222" s="795">
        <v>-0.54499999999999993</v>
      </c>
      <c r="HM222" s="795">
        <v>-0.52999999999999936</v>
      </c>
      <c r="HN222" s="795">
        <v>-0.10999999999999943</v>
      </c>
      <c r="HO222" s="795">
        <v>-0.11799999999999944</v>
      </c>
      <c r="HP222" s="795">
        <v>0.17100000000000026</v>
      </c>
      <c r="HQ222" s="795">
        <v>0.47500000000000053</v>
      </c>
      <c r="HR222" s="795">
        <v>0.79</v>
      </c>
      <c r="HS222" s="795">
        <v>1.1230000000000002</v>
      </c>
      <c r="HT222" s="795">
        <v>1.4320000000000004</v>
      </c>
      <c r="HU222" s="795">
        <v>1.7400000000000002</v>
      </c>
      <c r="HV222" s="795">
        <v>2.2569999999999997</v>
      </c>
      <c r="HW222" s="795">
        <v>2.7560000000000002</v>
      </c>
      <c r="HX222" s="795">
        <v>3.2069999999999999</v>
      </c>
      <c r="HY222" s="795">
        <v>3.593</v>
      </c>
      <c r="HZ222" s="795">
        <v>3.8699999999999992</v>
      </c>
      <c r="IA222" s="795">
        <v>3.9070000000000009</v>
      </c>
      <c r="IB222" s="795">
        <v>3.7960000000000003</v>
      </c>
      <c r="IC222" s="795">
        <v>3.9970000000000008</v>
      </c>
      <c r="ID222" s="795">
        <v>4.1400000000000006</v>
      </c>
      <c r="IE222" s="795">
        <v>4.411999999999999</v>
      </c>
      <c r="IF222" s="795">
        <v>2.4790000000000001</v>
      </c>
      <c r="IG222" s="795">
        <v>2.2379999999999995</v>
      </c>
      <c r="IH222" s="795">
        <v>1.6799999999999997</v>
      </c>
      <c r="II222" s="795">
        <v>1.2640000000000002</v>
      </c>
      <c r="IJ222" s="795">
        <v>0.97599999999999998</v>
      </c>
      <c r="IK222" s="795">
        <v>0.60400000000000009</v>
      </c>
      <c r="IL222" s="795">
        <v>0.11699999999999999</v>
      </c>
      <c r="IM222" s="795">
        <v>-0.4449999999999994</v>
      </c>
      <c r="IN222" s="795">
        <v>-0.72200000000000042</v>
      </c>
      <c r="IO222" s="795">
        <v>-0.54400000000000048</v>
      </c>
      <c r="IP222" s="795">
        <v>-6.8000000000000504E-2</v>
      </c>
      <c r="IQ222" s="795">
        <v>2.8999999999999915E-2</v>
      </c>
      <c r="IR222" s="795">
        <v>-1.1180000000000003</v>
      </c>
      <c r="IS222" s="795">
        <v>-0.87100000000000044</v>
      </c>
      <c r="IT222" s="795">
        <v>-0.625</v>
      </c>
      <c r="IU222" s="795">
        <v>-0.56600000000000072</v>
      </c>
      <c r="IV222" s="795">
        <v>-0.47499999999999964</v>
      </c>
      <c r="IW222" s="795">
        <v>-0.44400000000000084</v>
      </c>
      <c r="IX222" s="795">
        <v>-0.54000000000000092</v>
      </c>
      <c r="IY222" s="795">
        <v>-0.61299999999999955</v>
      </c>
      <c r="IZ222" s="795">
        <v>-0.9579999999999993</v>
      </c>
      <c r="JA222" s="795">
        <v>-0.78399999999999981</v>
      </c>
      <c r="JB222" s="795">
        <v>-0.9350000000000005</v>
      </c>
      <c r="JC222" s="795">
        <v>-0.58900000000000041</v>
      </c>
      <c r="JD222" s="795">
        <v>-0.63200000000000056</v>
      </c>
      <c r="JE222" s="795">
        <v>-0.57099999999999973</v>
      </c>
      <c r="JF222" s="795">
        <v>-0.65599999999999969</v>
      </c>
      <c r="JG222" s="795">
        <v>-0.60099999999999998</v>
      </c>
      <c r="JH222" s="795">
        <v>-0.23199999999999932</v>
      </c>
      <c r="JI222" s="795">
        <v>-0.14599999999999991</v>
      </c>
      <c r="JJ222" s="795">
        <v>-0.10899999999999999</v>
      </c>
      <c r="JK222" s="795">
        <v>-3.2999999999999474E-2</v>
      </c>
      <c r="JL222" s="795">
        <v>-1.1000000000000121E-2</v>
      </c>
      <c r="JM222" s="795">
        <v>2.2999999999999687E-2</v>
      </c>
      <c r="JN222" s="795">
        <v>-2.2000000000000242E-2</v>
      </c>
      <c r="JO222" s="795">
        <v>-3.0000000000000249E-2</v>
      </c>
      <c r="JP222" s="795">
        <v>0.29400000000000048</v>
      </c>
      <c r="JQ222" s="795">
        <v>0.59799999999999986</v>
      </c>
      <c r="JR222" s="795">
        <v>0.97199999999999953</v>
      </c>
      <c r="JS222" s="795">
        <v>1.335</v>
      </c>
      <c r="JT222" s="795">
        <v>1.6300000000000008</v>
      </c>
      <c r="JU222" s="795">
        <v>2.0730000000000004</v>
      </c>
      <c r="JV222" s="795">
        <v>2.6850000000000005</v>
      </c>
      <c r="JW222" s="795">
        <v>3.1520000000000001</v>
      </c>
      <c r="JX222" s="795">
        <v>3.5900000000000007</v>
      </c>
      <c r="JY222" s="795">
        <v>3.9749999999999996</v>
      </c>
      <c r="JZ222" s="795">
        <v>4.3989999999999991</v>
      </c>
      <c r="KA222" s="795">
        <v>4.464999999999999</v>
      </c>
      <c r="KB222" s="795">
        <v>4.431</v>
      </c>
      <c r="KC222" s="795">
        <v>4.6030000000000006</v>
      </c>
      <c r="KD222" s="795">
        <v>4.5560000000000009</v>
      </c>
      <c r="KE222" s="795">
        <v>4.7200000000000006</v>
      </c>
      <c r="KF222" s="795">
        <v>1.9000000000000004</v>
      </c>
      <c r="KG222" s="795">
        <v>1.6099999999999994</v>
      </c>
      <c r="KH222" s="795">
        <v>1.0389999999999988</v>
      </c>
      <c r="KI222" s="795">
        <v>0.61500000000000021</v>
      </c>
      <c r="KJ222" s="795">
        <v>-6.1999999999999389E-2</v>
      </c>
      <c r="KK222" s="795">
        <v>-0.31400000000000095</v>
      </c>
      <c r="KL222" s="795">
        <v>-0.88199999999999967</v>
      </c>
      <c r="KM222" s="795">
        <v>-1.2940000000000005</v>
      </c>
      <c r="KN222" s="795">
        <v>-1.6989999999999998</v>
      </c>
      <c r="KO222" s="795">
        <v>-1.1809999999999992</v>
      </c>
      <c r="KP222" s="795">
        <v>-0.63199999999999967</v>
      </c>
      <c r="KQ222" s="795">
        <v>-0.4870000000000001</v>
      </c>
      <c r="KR222" s="795">
        <v>-1.5380000000000003</v>
      </c>
      <c r="KS222" s="795">
        <v>-1.1400000000000006</v>
      </c>
      <c r="KT222" s="795">
        <v>-0.82000000000000028</v>
      </c>
      <c r="KU222" s="795">
        <v>-0.62700000000000067</v>
      </c>
      <c r="KV222" s="795">
        <v>-0.42899999999999849</v>
      </c>
      <c r="KW222" s="795">
        <v>-0.27199999999999847</v>
      </c>
      <c r="KX222" s="795">
        <v>-0.2840000000000007</v>
      </c>
      <c r="KY222" s="795">
        <v>-0.29599999999999937</v>
      </c>
      <c r="KZ222" s="795">
        <v>-0.31099999999999994</v>
      </c>
      <c r="LA222" s="795">
        <v>-0.35000000000000053</v>
      </c>
      <c r="LB222" s="795">
        <v>-0.32000000000000028</v>
      </c>
      <c r="LC222" s="795">
        <v>0.2629999999999999</v>
      </c>
      <c r="LD222" s="795">
        <v>0.38300000000000001</v>
      </c>
      <c r="LE222" s="795">
        <v>0.26799999999999979</v>
      </c>
      <c r="LF222" s="795">
        <v>0.39500000000000046</v>
      </c>
      <c r="LG222" s="795">
        <v>0.22100000000000009</v>
      </c>
      <c r="LH222" s="795">
        <v>0.32400000000000073</v>
      </c>
      <c r="LI222" s="795">
        <v>0.30100000000000016</v>
      </c>
      <c r="LJ222" s="795">
        <v>0.34300000000000086</v>
      </c>
      <c r="LK222" s="795">
        <v>0.32699999999999996</v>
      </c>
      <c r="LL222" s="795">
        <v>0.40200000000000014</v>
      </c>
      <c r="LM222" s="795">
        <v>0.39400000000000013</v>
      </c>
      <c r="LN222" s="795">
        <v>8.0000000000000071E-2</v>
      </c>
      <c r="LO222" s="795">
        <v>5.200000000000049E-2</v>
      </c>
      <c r="LP222" s="795">
        <v>0.41400000000000059</v>
      </c>
      <c r="LQ222" s="795">
        <v>0.6639999999999997</v>
      </c>
      <c r="LR222" s="795">
        <v>0.92400000000000038</v>
      </c>
      <c r="LS222" s="795">
        <v>1.1959999999999997</v>
      </c>
      <c r="LT222" s="795">
        <v>1.5339999999999998</v>
      </c>
      <c r="LU222" s="795">
        <v>1.8540000000000001</v>
      </c>
      <c r="LV222" s="795">
        <v>2.4129999999999994</v>
      </c>
      <c r="LW222" s="795">
        <v>2.6290000000000004</v>
      </c>
      <c r="LX222" s="795">
        <v>2.9360000000000008</v>
      </c>
      <c r="LY222" s="795">
        <v>3.2379999999999995</v>
      </c>
      <c r="LZ222" s="795">
        <v>3.6260000000000003</v>
      </c>
      <c r="MA222" s="795">
        <v>3.7480000000000002</v>
      </c>
      <c r="MB222" s="795">
        <v>3.8840000000000003</v>
      </c>
      <c r="MC222" s="795">
        <v>4.117</v>
      </c>
      <c r="MD222" s="795">
        <v>4.0730000000000004</v>
      </c>
      <c r="ME222" s="795">
        <v>4.3820000000000014</v>
      </c>
      <c r="MF222" s="795">
        <v>1.5609999999999991</v>
      </c>
      <c r="MG222" s="795">
        <v>1.5860000000000003</v>
      </c>
      <c r="MH222" s="795">
        <v>1.3499999999999996</v>
      </c>
      <c r="MI222" s="795">
        <v>0.94200000000000017</v>
      </c>
      <c r="MJ222" s="795">
        <v>0.65700000000000003</v>
      </c>
      <c r="MK222" s="795">
        <v>0.65000000000000036</v>
      </c>
      <c r="ML222" s="795">
        <v>0.36900000000000155</v>
      </c>
      <c r="MM222" s="795">
        <v>0.12699999999999889</v>
      </c>
      <c r="MN222" s="795">
        <v>0.21899999999999942</v>
      </c>
      <c r="MO222" s="795">
        <v>0.81600000000000072</v>
      </c>
      <c r="MP222" s="795">
        <v>0.7110000000000003</v>
      </c>
      <c r="MQ222" s="795">
        <v>0.72499999999999964</v>
      </c>
      <c r="MR222" s="795">
        <v>-0.23300000000000054</v>
      </c>
      <c r="MS222" s="795">
        <v>-0.15499999999999936</v>
      </c>
      <c r="MT222" s="795">
        <v>0.4529999999999994</v>
      </c>
      <c r="MU222" s="795">
        <v>0.37899999999999956</v>
      </c>
      <c r="MV222" s="795">
        <v>0.64400000000000013</v>
      </c>
      <c r="MW222" s="795">
        <v>0.71799999999999997</v>
      </c>
      <c r="MX222" s="795">
        <v>0.625</v>
      </c>
      <c r="MY222" s="795">
        <v>0.57399999999999984</v>
      </c>
      <c r="MZ222" s="795">
        <v>3.4000000000000696E-2</v>
      </c>
      <c r="NA222" s="795">
        <v>0.20800000000000018</v>
      </c>
      <c r="NB222" s="795">
        <v>0.14799999999999969</v>
      </c>
      <c r="NC222" s="795">
        <v>-0.37400000000000055</v>
      </c>
      <c r="ND222" s="795">
        <v>-0.18100000000000005</v>
      </c>
      <c r="NE222" s="795">
        <v>9.9999999999944578E-4</v>
      </c>
      <c r="NF222" s="795">
        <v>-0.13699999999999957</v>
      </c>
      <c r="NG222" s="795">
        <v>-0.1899999999999995</v>
      </c>
      <c r="NH222" s="795">
        <v>-0.36600000000000055</v>
      </c>
      <c r="NI222" s="795">
        <v>-0.41599999999999948</v>
      </c>
      <c r="NJ222" s="795">
        <v>-0.4610000000000003</v>
      </c>
      <c r="NK222" s="795">
        <v>-0.44700000000000006</v>
      </c>
      <c r="NL222" s="795">
        <v>-0.44400000000000084</v>
      </c>
      <c r="NM222" s="795">
        <v>-0.44399999999999995</v>
      </c>
      <c r="NN222" s="795">
        <v>-0.18700000000000028</v>
      </c>
      <c r="NO222" s="795">
        <v>-0.19500000000000028</v>
      </c>
      <c r="NP222" s="795">
        <v>9.2999999999999972E-2</v>
      </c>
      <c r="NQ222" s="795">
        <v>0.39100000000000001</v>
      </c>
      <c r="NR222" s="795">
        <v>0</v>
      </c>
      <c r="NS222" s="795">
        <v>0</v>
      </c>
      <c r="NT222" s="795">
        <v>0</v>
      </c>
      <c r="NU222" s="795">
        <v>0</v>
      </c>
      <c r="NV222" s="795">
        <v>0</v>
      </c>
      <c r="NW222" s="795">
        <v>2.6290000000000004</v>
      </c>
      <c r="NX222" s="795">
        <v>2.9360000000000008</v>
      </c>
      <c r="NY222" s="795">
        <v>3.2379999999999995</v>
      </c>
      <c r="NZ222" s="795">
        <v>3.6260000000000003</v>
      </c>
      <c r="OA222" s="795">
        <v>3.7480000000000002</v>
      </c>
      <c r="OB222" s="795">
        <v>3.8840000000000003</v>
      </c>
      <c r="OC222" s="795">
        <v>4.117</v>
      </c>
      <c r="OD222" s="795">
        <v>4.0730000000000004</v>
      </c>
      <c r="OE222" s="795">
        <v>4.3820000000000014</v>
      </c>
      <c r="OF222" s="795">
        <v>1.5609999999999991</v>
      </c>
      <c r="OG222" s="795">
        <v>1.5860000000000003</v>
      </c>
      <c r="OH222" s="795">
        <v>1.3499999999999996</v>
      </c>
      <c r="OI222" s="795">
        <v>0.94200000000000017</v>
      </c>
      <c r="OJ222" s="795">
        <v>0.65700000000000003</v>
      </c>
      <c r="OK222" s="795">
        <v>0.65000000000000036</v>
      </c>
      <c r="OL222" s="795">
        <v>0.36900000000000155</v>
      </c>
      <c r="OM222" s="795">
        <v>0.12699999999999889</v>
      </c>
      <c r="ON222" s="795">
        <v>0.21899999999999942</v>
      </c>
      <c r="OO222" s="795">
        <v>0.81600000000000072</v>
      </c>
      <c r="OP222" s="795">
        <v>0.7110000000000003</v>
      </c>
      <c r="OQ222" s="795">
        <v>0.72499999999999964</v>
      </c>
      <c r="OR222" s="795">
        <v>-0.23300000000000054</v>
      </c>
      <c r="OS222" s="795">
        <v>-0.15499999999999936</v>
      </c>
      <c r="OT222" s="795">
        <v>0.4529999999999994</v>
      </c>
      <c r="OU222" s="795">
        <v>0.37899999999999956</v>
      </c>
      <c r="OV222" s="795">
        <v>0.64400000000000013</v>
      </c>
      <c r="OW222" s="795">
        <v>0.71799999999999997</v>
      </c>
      <c r="OX222" s="795">
        <v>0.625</v>
      </c>
      <c r="OY222" s="795">
        <v>0.57399999999999984</v>
      </c>
      <c r="OZ222" s="795">
        <v>3.4000000000000696E-2</v>
      </c>
      <c r="PA222" s="795">
        <v>0.20800000000000018</v>
      </c>
      <c r="PB222" s="795">
        <v>0.14799999999999969</v>
      </c>
      <c r="PC222" s="795">
        <v>-0.37400000000000055</v>
      </c>
      <c r="PD222" s="795">
        <v>-0.18100000000000005</v>
      </c>
      <c r="PE222" s="795">
        <v>9.9999999999944578E-4</v>
      </c>
      <c r="PF222" s="795">
        <v>-0.13699999999999957</v>
      </c>
      <c r="PG222" s="795">
        <v>-0.1899999999999995</v>
      </c>
      <c r="PH222" s="795">
        <v>-0.36600000000000055</v>
      </c>
      <c r="PI222" s="795">
        <v>-0.41599999999999948</v>
      </c>
      <c r="PJ222" s="795">
        <v>-0.4610000000000003</v>
      </c>
      <c r="PK222" s="795">
        <v>-0.44700000000000006</v>
      </c>
      <c r="PL222" s="795">
        <v>-0.44400000000000084</v>
      </c>
      <c r="PM222" s="795">
        <v>-0.44399999999999995</v>
      </c>
      <c r="PN222" s="795">
        <v>-0.18700000000000028</v>
      </c>
      <c r="PO222" s="795">
        <v>-0.19500000000000028</v>
      </c>
      <c r="PP222" s="795">
        <v>9.2999999999999972E-2</v>
      </c>
      <c r="PQ222" s="795">
        <v>0.39100000000000001</v>
      </c>
      <c r="PR222" s="795">
        <v>0</v>
      </c>
      <c r="PS222" s="795">
        <v>0</v>
      </c>
      <c r="PT222" s="795">
        <v>0</v>
      </c>
      <c r="PU222" s="795">
        <v>0</v>
      </c>
      <c r="PV222" s="795">
        <v>0</v>
      </c>
      <c r="PW222" s="795">
        <v>2.6290000000000004</v>
      </c>
      <c r="PX222" s="795">
        <v>2.9360000000000008</v>
      </c>
      <c r="PY222" s="795">
        <v>3.2379999999999995</v>
      </c>
      <c r="PZ222" s="795">
        <v>3.6260000000000003</v>
      </c>
      <c r="QA222" s="795">
        <v>3.7480000000000002</v>
      </c>
      <c r="QB222" s="795">
        <v>3.8840000000000003</v>
      </c>
      <c r="QC222" s="795">
        <v>4.117</v>
      </c>
      <c r="QD222" s="795">
        <v>4.0730000000000004</v>
      </c>
      <c r="QE222" s="795">
        <v>4.3820000000000014</v>
      </c>
      <c r="QF222" s="795">
        <v>1.5609999999999991</v>
      </c>
      <c r="QG222" s="795">
        <v>1.5860000000000003</v>
      </c>
      <c r="QH222" s="795">
        <v>1.3499999999999996</v>
      </c>
      <c r="QI222" s="795">
        <v>0.94200000000000017</v>
      </c>
      <c r="QJ222" s="795">
        <v>0.65700000000000003</v>
      </c>
      <c r="QK222" s="795">
        <v>0.65000000000000036</v>
      </c>
      <c r="QL222" s="795">
        <v>0.36900000000000155</v>
      </c>
      <c r="QM222" s="795">
        <v>0.12699999999999889</v>
      </c>
      <c r="QN222" s="795">
        <v>0.21899999999999942</v>
      </c>
      <c r="QO222" s="795">
        <v>0.81600000000000072</v>
      </c>
      <c r="QP222" s="795">
        <v>0.7110000000000003</v>
      </c>
      <c r="QQ222" s="795">
        <v>0.72499999999999964</v>
      </c>
      <c r="QR222" s="795">
        <v>-0.23300000000000054</v>
      </c>
      <c r="QS222" s="795">
        <v>-0.15499999999999936</v>
      </c>
      <c r="QT222" s="795">
        <v>0.4529999999999994</v>
      </c>
      <c r="QU222" s="795">
        <v>0.37899999999999956</v>
      </c>
      <c r="QV222" s="795">
        <v>0.64400000000000013</v>
      </c>
      <c r="QW222" s="795">
        <v>0.71799999999999997</v>
      </c>
      <c r="QX222" s="795">
        <v>0.625</v>
      </c>
      <c r="QY222" s="795">
        <v>0.57399999999999984</v>
      </c>
      <c r="QZ222" s="795">
        <v>3.4000000000000696E-2</v>
      </c>
      <c r="RA222" s="795">
        <v>0.20800000000000018</v>
      </c>
      <c r="RB222" s="795">
        <v>0.14799999999999969</v>
      </c>
      <c r="RC222" s="795">
        <v>-0.37400000000000055</v>
      </c>
      <c r="RD222" s="795">
        <v>-0.18100000000000005</v>
      </c>
      <c r="RE222" s="795">
        <v>9.9999999999944578E-4</v>
      </c>
      <c r="RF222" s="795">
        <v>-0.13699999999999957</v>
      </c>
      <c r="RG222" s="795">
        <v>-0.1899999999999995</v>
      </c>
      <c r="RH222" s="795">
        <v>-0.36600000000000055</v>
      </c>
      <c r="RI222" s="795">
        <v>-0.41599999999999948</v>
      </c>
      <c r="RJ222" s="795">
        <v>-0.4610000000000003</v>
      </c>
      <c r="RK222" s="795">
        <v>-0.44700000000000006</v>
      </c>
      <c r="RL222" s="795">
        <v>-0.44400000000000084</v>
      </c>
      <c r="RM222" s="795">
        <v>-0.44399999999999995</v>
      </c>
      <c r="RN222" s="795">
        <v>-0.18700000000000028</v>
      </c>
      <c r="RO222" s="795">
        <v>-0.19500000000000028</v>
      </c>
      <c r="RP222" s="795">
        <v>9.2999999999999972E-2</v>
      </c>
      <c r="RQ222" s="795">
        <v>0.39100000000000001</v>
      </c>
      <c r="RR222" s="795">
        <v>0</v>
      </c>
      <c r="RS222" s="795">
        <v>0</v>
      </c>
      <c r="RT222" s="795">
        <v>0</v>
      </c>
      <c r="RU222" s="795">
        <v>0</v>
      </c>
      <c r="RV222" s="795">
        <v>0</v>
      </c>
      <c r="RW222" s="795">
        <v>2.6290000000000004</v>
      </c>
      <c r="RX222" s="795">
        <v>2.9360000000000008</v>
      </c>
      <c r="RY222" s="795">
        <v>3.2379999999999995</v>
      </c>
      <c r="RZ222" s="795">
        <v>3.6260000000000003</v>
      </c>
      <c r="SA222" s="795">
        <v>3.7480000000000002</v>
      </c>
      <c r="SB222" s="795">
        <v>3.8840000000000003</v>
      </c>
      <c r="SC222" s="795">
        <v>4.117</v>
      </c>
      <c r="SD222" s="795">
        <v>4.0730000000000004</v>
      </c>
      <c r="SE222" s="795">
        <v>4.3820000000000014</v>
      </c>
      <c r="SF222" s="795">
        <v>1.5609999999999991</v>
      </c>
      <c r="SG222" s="795">
        <v>1.5860000000000003</v>
      </c>
      <c r="SH222" s="795">
        <v>1.3499999999999996</v>
      </c>
      <c r="SI222" s="795">
        <v>0.94200000000000017</v>
      </c>
      <c r="SJ222" s="275">
        <f t="shared" si="1066"/>
        <v>0.94200000000000017</v>
      </c>
      <c r="SK222" s="262"/>
      <c r="SL222" s="250"/>
      <c r="SM222" s="250"/>
      <c r="SN222" s="250"/>
    </row>
    <row r="223" spans="1:508" outlineLevel="3" x14ac:dyDescent="0.25">
      <c r="A223" s="250"/>
      <c r="B223" s="259"/>
      <c r="C223" s="444">
        <f>INT($C$29)+3</f>
        <v>4</v>
      </c>
      <c r="D223" s="275"/>
      <c r="E223" s="324">
        <f t="shared" si="1065"/>
        <v>82</v>
      </c>
      <c r="F223" s="330"/>
      <c r="G223" s="275"/>
      <c r="H223" s="536"/>
      <c r="I223" s="548" t="s">
        <v>877</v>
      </c>
      <c r="J223" s="537"/>
      <c r="K223" s="796">
        <v>0</v>
      </c>
      <c r="L223" s="796">
        <v>0</v>
      </c>
      <c r="M223" s="796">
        <v>0</v>
      </c>
      <c r="N223" s="796">
        <v>0</v>
      </c>
      <c r="O223" s="796">
        <v>0</v>
      </c>
      <c r="P223" s="796">
        <v>0</v>
      </c>
      <c r="Q223" s="796">
        <v>0</v>
      </c>
      <c r="R223" s="796">
        <v>0</v>
      </c>
      <c r="S223" s="796">
        <v>0</v>
      </c>
      <c r="T223" s="796">
        <v>0</v>
      </c>
      <c r="U223" s="796">
        <v>0</v>
      </c>
      <c r="V223" s="796">
        <v>0</v>
      </c>
      <c r="W223" s="796">
        <v>0</v>
      </c>
      <c r="X223" s="796">
        <v>0</v>
      </c>
      <c r="Y223" s="796">
        <v>0</v>
      </c>
      <c r="Z223" s="796">
        <v>0</v>
      </c>
      <c r="AA223" s="796">
        <v>0</v>
      </c>
      <c r="AB223" s="796">
        <v>0</v>
      </c>
      <c r="AC223" s="796">
        <v>0</v>
      </c>
      <c r="AD223" s="796">
        <v>0</v>
      </c>
      <c r="AE223" s="796">
        <v>0</v>
      </c>
      <c r="AF223" s="796">
        <v>0</v>
      </c>
      <c r="AG223" s="796">
        <v>0</v>
      </c>
      <c r="AH223" s="796">
        <v>0</v>
      </c>
      <c r="AI223" s="796">
        <v>0</v>
      </c>
      <c r="AJ223" s="796">
        <v>0</v>
      </c>
      <c r="AK223" s="796">
        <v>0</v>
      </c>
      <c r="AL223" s="796">
        <v>0</v>
      </c>
      <c r="AM223" s="796">
        <v>0</v>
      </c>
      <c r="AN223" s="796">
        <v>0</v>
      </c>
      <c r="AO223" s="796">
        <v>0</v>
      </c>
      <c r="AP223" s="796">
        <v>0</v>
      </c>
      <c r="AQ223" s="796">
        <v>0</v>
      </c>
      <c r="AR223" s="796">
        <v>0</v>
      </c>
      <c r="AS223" s="796">
        <v>0</v>
      </c>
      <c r="AT223" s="796">
        <v>0</v>
      </c>
      <c r="AU223" s="796">
        <v>0</v>
      </c>
      <c r="AV223" s="796">
        <v>0</v>
      </c>
      <c r="AW223" s="796">
        <v>0</v>
      </c>
      <c r="AX223" s="796">
        <v>0</v>
      </c>
      <c r="AY223" s="796">
        <v>0</v>
      </c>
      <c r="AZ223" s="796">
        <v>0</v>
      </c>
      <c r="BA223" s="796">
        <v>0</v>
      </c>
      <c r="BB223" s="796">
        <v>0</v>
      </c>
      <c r="BC223" s="796">
        <v>0</v>
      </c>
      <c r="BD223" s="796">
        <v>0</v>
      </c>
      <c r="BE223" s="796">
        <v>0</v>
      </c>
      <c r="BF223" s="796">
        <v>0</v>
      </c>
      <c r="BG223" s="796">
        <v>0</v>
      </c>
      <c r="BH223" s="796">
        <v>0</v>
      </c>
      <c r="BI223" s="796">
        <v>1.8970000000000002</v>
      </c>
      <c r="BJ223" s="796">
        <v>1.657</v>
      </c>
      <c r="BK223" s="796">
        <v>1.5039999999999996</v>
      </c>
      <c r="BL223" s="796">
        <v>1.1859999999999999</v>
      </c>
      <c r="BM223" s="796">
        <v>9.0000000000000746E-2</v>
      </c>
      <c r="BN223" s="796">
        <v>0.14199999999999946</v>
      </c>
      <c r="BO223" s="796">
        <v>6.6000000000000725E-2</v>
      </c>
      <c r="BP223" s="796">
        <v>-8.1000000000000405E-2</v>
      </c>
      <c r="BQ223" s="796">
        <v>0.19399999999999995</v>
      </c>
      <c r="BR223" s="796">
        <v>0.32899999999999974</v>
      </c>
      <c r="BS223" s="796">
        <v>0.47200000000000042</v>
      </c>
      <c r="BT223" s="796">
        <v>0.59400000000000031</v>
      </c>
      <c r="BU223" s="796">
        <v>0.73800000000000043</v>
      </c>
      <c r="BV223" s="796">
        <v>0.86399999999999988</v>
      </c>
      <c r="BW223" s="796">
        <v>1.0189999999999992</v>
      </c>
      <c r="BX223" s="796">
        <v>1.3840000000000003</v>
      </c>
      <c r="BY223" s="796">
        <v>1.8150000000000004</v>
      </c>
      <c r="BZ223" s="796">
        <v>2.2729999999999997</v>
      </c>
      <c r="CA223" s="796">
        <v>2.8360000000000003</v>
      </c>
      <c r="CB223" s="796">
        <v>3.3060000000000009</v>
      </c>
      <c r="CC223" s="796">
        <v>3.9329999999999998</v>
      </c>
      <c r="CD223" s="796">
        <v>4.6059999999999999</v>
      </c>
      <c r="CE223" s="796">
        <v>5.4599999999999991</v>
      </c>
      <c r="CF223" s="796">
        <v>2.1090000000000009</v>
      </c>
      <c r="CG223" s="796">
        <v>2.378000000000001</v>
      </c>
      <c r="CH223" s="796">
        <v>2.3120000000000003</v>
      </c>
      <c r="CI223" s="796">
        <v>2.1889999999999992</v>
      </c>
      <c r="CJ223" s="796">
        <v>2.1589999999999989</v>
      </c>
      <c r="CK223" s="796">
        <v>2.0530000000000008</v>
      </c>
      <c r="CL223" s="796">
        <v>1.9380000000000006</v>
      </c>
      <c r="CM223" s="796">
        <v>1.7480000000000002</v>
      </c>
      <c r="CN223" s="796">
        <v>1.7090000000000005</v>
      </c>
      <c r="CO223" s="796">
        <v>1.9069999999999991</v>
      </c>
      <c r="CP223" s="796">
        <v>1.7140000000000004</v>
      </c>
      <c r="CQ223" s="796">
        <v>1.5370000000000008</v>
      </c>
      <c r="CR223" s="796">
        <v>0.57499999999999929</v>
      </c>
      <c r="CS223" s="796">
        <v>0.55300000000000082</v>
      </c>
      <c r="CT223" s="796">
        <v>0.55300000000000082</v>
      </c>
      <c r="CU223" s="796">
        <v>0.46299999999999919</v>
      </c>
      <c r="CV223" s="796">
        <v>0.4529999999999994</v>
      </c>
      <c r="CW223" s="796">
        <v>0.46400000000000041</v>
      </c>
      <c r="CX223" s="796">
        <v>0.43799999999999883</v>
      </c>
      <c r="CY223" s="796">
        <v>0.32399999999999984</v>
      </c>
      <c r="CZ223" s="796">
        <v>0.33699999999999974</v>
      </c>
      <c r="DA223" s="796">
        <v>0.37400000000000055</v>
      </c>
      <c r="DB223" s="796">
        <v>0.31700000000000017</v>
      </c>
      <c r="DC223" s="796">
        <v>-0.17999999999999972</v>
      </c>
      <c r="DD223" s="796">
        <v>-0.13900000000000023</v>
      </c>
      <c r="DE223" s="796">
        <v>2.5000000000000355E-2</v>
      </c>
      <c r="DF223" s="796">
        <v>-6.0999999999999943E-2</v>
      </c>
      <c r="DG223" s="796">
        <v>-0.1639999999999997</v>
      </c>
      <c r="DH223" s="796">
        <v>-0.44399999999999995</v>
      </c>
      <c r="DI223" s="796">
        <v>-0.44399999999999995</v>
      </c>
      <c r="DJ223" s="796">
        <v>-0.44200000000000017</v>
      </c>
      <c r="DK223" s="796">
        <v>-0.42500000000000071</v>
      </c>
      <c r="DL223" s="796">
        <v>-0.42600000000000016</v>
      </c>
      <c r="DM223" s="796">
        <v>-0.42900000000000027</v>
      </c>
      <c r="DN223" s="796">
        <v>-0.23299999999999965</v>
      </c>
      <c r="DO223" s="796">
        <v>-0.24799999999999933</v>
      </c>
      <c r="DP223" s="796">
        <v>3.4999999999999254E-2</v>
      </c>
      <c r="DQ223" s="796">
        <v>0.37800000000000011</v>
      </c>
      <c r="DR223" s="796">
        <v>0.72900000000000009</v>
      </c>
      <c r="DS223" s="796">
        <v>1.2890000000000006</v>
      </c>
      <c r="DT223" s="796">
        <v>1.742</v>
      </c>
      <c r="DU223" s="796">
        <v>2.2300000000000004</v>
      </c>
      <c r="DV223" s="796">
        <v>2.8089999999999993</v>
      </c>
      <c r="DW223" s="796">
        <v>3.2390000000000008</v>
      </c>
      <c r="DX223" s="796">
        <v>3.6469999999999994</v>
      </c>
      <c r="DY223" s="796">
        <v>3.9969999999999999</v>
      </c>
      <c r="DZ223" s="796">
        <v>4.4680000000000009</v>
      </c>
      <c r="EA223" s="796">
        <v>4.9310000000000009</v>
      </c>
      <c r="EB223" s="796">
        <v>5.4180000000000001</v>
      </c>
      <c r="EC223" s="796">
        <v>6.0440000000000005</v>
      </c>
      <c r="ED223" s="796">
        <v>6.2889999999999997</v>
      </c>
      <c r="EE223" s="796">
        <v>7.0150000000000006</v>
      </c>
      <c r="EF223" s="796">
        <v>3.5350000000000001</v>
      </c>
      <c r="EG223" s="796">
        <v>3.6229999999999993</v>
      </c>
      <c r="EH223" s="796">
        <v>3.1289999999999996</v>
      </c>
      <c r="EI223" s="796">
        <v>2.1459999999999999</v>
      </c>
      <c r="EJ223" s="796">
        <v>1.7229999999999999</v>
      </c>
      <c r="EK223" s="796">
        <v>1.1959999999999997</v>
      </c>
      <c r="EL223" s="796">
        <v>0.58200000000000074</v>
      </c>
      <c r="EM223" s="796">
        <v>-0.3069999999999995</v>
      </c>
      <c r="EN223" s="796">
        <v>-0.80100000000000016</v>
      </c>
      <c r="EO223" s="796">
        <v>-0.56700000000000017</v>
      </c>
      <c r="EP223" s="796">
        <v>-0.25</v>
      </c>
      <c r="EQ223" s="796">
        <v>-6.1999999999999389E-2</v>
      </c>
      <c r="ER223" s="796">
        <v>-1.3960000000000008</v>
      </c>
      <c r="ES223" s="796">
        <v>-1.0590000000000002</v>
      </c>
      <c r="ET223" s="796">
        <v>-0.88700000000000045</v>
      </c>
      <c r="EU223" s="796">
        <v>-0.80799999999999983</v>
      </c>
      <c r="EV223" s="796">
        <v>-0.74599999999999866</v>
      </c>
      <c r="EW223" s="796">
        <v>-0.68900000000000006</v>
      </c>
      <c r="EX223" s="796">
        <v>-0.72499999999999964</v>
      </c>
      <c r="EY223" s="796">
        <v>-0.9529999999999994</v>
      </c>
      <c r="EZ223" s="796">
        <v>-0.99900000000000055</v>
      </c>
      <c r="FA223" s="796">
        <v>-0.58599999999999941</v>
      </c>
      <c r="FB223" s="796">
        <v>-0.6509999999999998</v>
      </c>
      <c r="FC223" s="796">
        <v>-0.42700000000000049</v>
      </c>
      <c r="FD223" s="796">
        <v>-0.30700000000000038</v>
      </c>
      <c r="FE223" s="796">
        <v>-0.26799999999999979</v>
      </c>
      <c r="FF223" s="796">
        <v>-0.32699999999999996</v>
      </c>
      <c r="FG223" s="796">
        <v>-0.13300000000000001</v>
      </c>
      <c r="FH223" s="796">
        <v>-5.5000000000000604E-2</v>
      </c>
      <c r="FI223" s="796">
        <v>-5.8999999999999275E-2</v>
      </c>
      <c r="FJ223" s="796">
        <v>-6.5000000000000391E-2</v>
      </c>
      <c r="FK223" s="796">
        <v>-6.0999999999999943E-2</v>
      </c>
      <c r="FL223" s="796">
        <v>-6.7000000000000171E-2</v>
      </c>
      <c r="FM223" s="796">
        <v>-6.9999999999999396E-2</v>
      </c>
      <c r="FN223" s="796">
        <v>-4.4999999999999929E-2</v>
      </c>
      <c r="FO223" s="796">
        <v>-5.1999999999999602E-2</v>
      </c>
      <c r="FP223" s="796">
        <v>0.3100000000000005</v>
      </c>
      <c r="FQ223" s="796">
        <v>0.68599999999999994</v>
      </c>
      <c r="FR223" s="796">
        <v>1.077</v>
      </c>
      <c r="FS223" s="796">
        <v>1.4869999999999992</v>
      </c>
      <c r="FT223" s="796">
        <v>1.875</v>
      </c>
      <c r="FU223" s="796">
        <v>2.3639999999999999</v>
      </c>
      <c r="FV223" s="796">
        <v>3.1020000000000003</v>
      </c>
      <c r="FW223" s="796">
        <v>3.7350000000000003</v>
      </c>
      <c r="FX223" s="796">
        <v>4.1949999999999994</v>
      </c>
      <c r="FY223" s="796">
        <v>4.6639999999999988</v>
      </c>
      <c r="FZ223" s="796">
        <v>5.218</v>
      </c>
      <c r="GA223" s="796">
        <v>5.447000000000001</v>
      </c>
      <c r="GB223" s="796">
        <v>5.6550000000000002</v>
      </c>
      <c r="GC223" s="796">
        <v>6.152000000000001</v>
      </c>
      <c r="GD223" s="796">
        <v>6.339999999999999</v>
      </c>
      <c r="GE223" s="796">
        <v>7.1669999999999998</v>
      </c>
      <c r="GF223" s="796">
        <v>3.6760000000000002</v>
      </c>
      <c r="GG223" s="796">
        <v>3.4929999999999994</v>
      </c>
      <c r="GH223" s="796">
        <v>3.0229999999999997</v>
      </c>
      <c r="GI223" s="796">
        <v>2.0350000000000001</v>
      </c>
      <c r="GJ223" s="796">
        <v>1.6440000000000001</v>
      </c>
      <c r="GK223" s="796">
        <v>1.0670000000000002</v>
      </c>
      <c r="GL223" s="796">
        <v>0.49399999999999977</v>
      </c>
      <c r="GM223" s="796">
        <v>-7.7999999999999403E-2</v>
      </c>
      <c r="GN223" s="796">
        <v>-0.5860000000000003</v>
      </c>
      <c r="GO223" s="796">
        <v>-0.19200000000000017</v>
      </c>
      <c r="GP223" s="796">
        <v>0.13099999999999934</v>
      </c>
      <c r="GQ223" s="796">
        <v>0.46999999999999975</v>
      </c>
      <c r="GR223" s="796">
        <v>-1.0070000000000006</v>
      </c>
      <c r="GS223" s="796">
        <v>-0.62000000000000011</v>
      </c>
      <c r="GT223" s="796">
        <v>-0.40200000000000102</v>
      </c>
      <c r="GU223" s="796">
        <v>-0.30799999999999983</v>
      </c>
      <c r="GV223" s="796">
        <v>-0.31299999999999883</v>
      </c>
      <c r="GW223" s="796">
        <v>-0.27399999999999913</v>
      </c>
      <c r="GX223" s="796">
        <v>-0.32900000000000063</v>
      </c>
      <c r="GY223" s="796">
        <v>-0.68499999999999872</v>
      </c>
      <c r="GZ223" s="796">
        <v>-0.93200000000000038</v>
      </c>
      <c r="HA223" s="796">
        <v>-0.65999999999999925</v>
      </c>
      <c r="HB223" s="796">
        <v>-0.73000000000000043</v>
      </c>
      <c r="HC223" s="796">
        <v>-0.90399999999999903</v>
      </c>
      <c r="HD223" s="796">
        <v>-0.74300000000000033</v>
      </c>
      <c r="HE223" s="796">
        <v>-0.67799999999999994</v>
      </c>
      <c r="HF223" s="796">
        <v>-0.7840000000000007</v>
      </c>
      <c r="HG223" s="796">
        <v>-0.42100000000000026</v>
      </c>
      <c r="HH223" s="796">
        <v>-0.33999999999999986</v>
      </c>
      <c r="HI223" s="796">
        <v>-0.30299999999999994</v>
      </c>
      <c r="HJ223" s="796">
        <v>-0.29699999999999971</v>
      </c>
      <c r="HK223" s="796">
        <v>-0.26500000000000057</v>
      </c>
      <c r="HL223" s="796">
        <v>-0.27400000000000002</v>
      </c>
      <c r="HM223" s="796">
        <v>-0.27199999999999935</v>
      </c>
      <c r="HN223" s="796">
        <v>-8.1999999999999851E-2</v>
      </c>
      <c r="HO223" s="796">
        <v>-9.3999999999999417E-2</v>
      </c>
      <c r="HP223" s="796">
        <v>0.20000000000000018</v>
      </c>
      <c r="HQ223" s="796">
        <v>0.50900000000000034</v>
      </c>
      <c r="HR223" s="796">
        <v>0.83199999999999985</v>
      </c>
      <c r="HS223" s="796">
        <v>1.1760000000000002</v>
      </c>
      <c r="HT223" s="796">
        <v>1.5</v>
      </c>
      <c r="HU223" s="796">
        <v>1.7450000000000001</v>
      </c>
      <c r="HV223" s="796">
        <v>2.25</v>
      </c>
      <c r="HW223" s="796">
        <v>2.6979999999999995</v>
      </c>
      <c r="HX223" s="796">
        <v>3.0810000000000004</v>
      </c>
      <c r="HY223" s="796">
        <v>3.423</v>
      </c>
      <c r="HZ223" s="796">
        <v>3.7119999999999997</v>
      </c>
      <c r="IA223" s="796">
        <v>4.0450000000000008</v>
      </c>
      <c r="IB223" s="796">
        <v>4.3269999999999991</v>
      </c>
      <c r="IC223" s="796">
        <v>4.7879999999999994</v>
      </c>
      <c r="ID223" s="796">
        <v>5.0250000000000004</v>
      </c>
      <c r="IE223" s="796">
        <v>5.51</v>
      </c>
      <c r="IF223" s="796">
        <v>1.8250000000000002</v>
      </c>
      <c r="IG223" s="796">
        <v>1.7520000000000007</v>
      </c>
      <c r="IH223" s="796">
        <v>1.5459999999999994</v>
      </c>
      <c r="II223" s="796">
        <v>1.1580000000000004</v>
      </c>
      <c r="IJ223" s="796">
        <v>0.90700000000000003</v>
      </c>
      <c r="IK223" s="796">
        <v>0.63499999999999979</v>
      </c>
      <c r="IL223" s="796">
        <v>0.26699999999999946</v>
      </c>
      <c r="IM223" s="796">
        <v>-0.39999999999999947</v>
      </c>
      <c r="IN223" s="796">
        <v>-0.68100000000000005</v>
      </c>
      <c r="IO223" s="796">
        <v>-0.28300000000000036</v>
      </c>
      <c r="IP223" s="796">
        <v>0.14900000000000002</v>
      </c>
      <c r="IQ223" s="796">
        <v>0.20900000000000052</v>
      </c>
      <c r="IR223" s="796">
        <v>-1.1600000000000001</v>
      </c>
      <c r="IS223" s="796">
        <v>-0.81500000000000039</v>
      </c>
      <c r="IT223" s="796">
        <v>-0.61500000000000021</v>
      </c>
      <c r="IU223" s="796">
        <v>-0.5</v>
      </c>
      <c r="IV223" s="796">
        <v>-0.37400000000000055</v>
      </c>
      <c r="IW223" s="796">
        <v>-0.27299999999999969</v>
      </c>
      <c r="IX223" s="796">
        <v>-0.39400000000000013</v>
      </c>
      <c r="IY223" s="796">
        <v>-0.47699999999999854</v>
      </c>
      <c r="IZ223" s="796">
        <v>-0.76900000000000013</v>
      </c>
      <c r="JA223" s="796">
        <v>-0.58199999999999985</v>
      </c>
      <c r="JB223" s="796">
        <v>-0.66500000000000004</v>
      </c>
      <c r="JC223" s="796">
        <v>0.15299999999999869</v>
      </c>
      <c r="JD223" s="796">
        <v>0.19599999999999973</v>
      </c>
      <c r="JE223" s="796">
        <v>0.11300000000000132</v>
      </c>
      <c r="JF223" s="796">
        <v>0.15700000000000003</v>
      </c>
      <c r="JG223" s="796">
        <v>0.30799999999999983</v>
      </c>
      <c r="JH223" s="796">
        <v>0.38700000000000045</v>
      </c>
      <c r="JI223" s="796">
        <v>0.30700000000000038</v>
      </c>
      <c r="JJ223" s="796">
        <v>0.28800000000000026</v>
      </c>
      <c r="JK223" s="796">
        <v>0.34200000000000053</v>
      </c>
      <c r="JL223" s="796">
        <v>0.35599999999999987</v>
      </c>
      <c r="JM223" s="796">
        <v>0.41500000000000004</v>
      </c>
      <c r="JN223" s="796">
        <v>2.7000000000000135E-2</v>
      </c>
      <c r="JO223" s="796">
        <v>2.0000000000000462E-2</v>
      </c>
      <c r="JP223" s="796">
        <v>0.34700000000000042</v>
      </c>
      <c r="JQ223" s="796">
        <v>0.65399999999999991</v>
      </c>
      <c r="JR223" s="796">
        <v>1.0389999999999997</v>
      </c>
      <c r="JS223" s="796">
        <v>1.4130000000000003</v>
      </c>
      <c r="JT223" s="796">
        <v>1.7200000000000006</v>
      </c>
      <c r="JU223" s="796">
        <v>2.1160000000000005</v>
      </c>
      <c r="JV223" s="796">
        <v>2.7110000000000003</v>
      </c>
      <c r="JW223" s="796">
        <v>3.153999999999999</v>
      </c>
      <c r="JX223" s="796">
        <v>3.5430000000000001</v>
      </c>
      <c r="JY223" s="796">
        <v>3.9169999999999998</v>
      </c>
      <c r="JZ223" s="796">
        <v>4.3209999999999997</v>
      </c>
      <c r="KA223" s="796">
        <v>4.605999999999999</v>
      </c>
      <c r="KB223" s="796">
        <v>5.0360000000000005</v>
      </c>
      <c r="KC223" s="796">
        <v>5.4539999999999997</v>
      </c>
      <c r="KD223" s="796">
        <v>5.6639999999999997</v>
      </c>
      <c r="KE223" s="796">
        <v>6.15</v>
      </c>
      <c r="KF223" s="796">
        <v>1.5809999999999995</v>
      </c>
      <c r="KG223" s="796">
        <v>1.5099999999999998</v>
      </c>
      <c r="KH223" s="796">
        <v>0.9449999999999994</v>
      </c>
      <c r="KI223" s="796">
        <v>0.58899999999999864</v>
      </c>
      <c r="KJ223" s="796">
        <v>-3.5999999999999588E-2</v>
      </c>
      <c r="KK223" s="796">
        <v>-0.36000000000000032</v>
      </c>
      <c r="KL223" s="796">
        <v>-0.69199999999999928</v>
      </c>
      <c r="KM223" s="796">
        <v>-1.1970000000000001</v>
      </c>
      <c r="KN223" s="796">
        <v>-1.5809999999999995</v>
      </c>
      <c r="KO223" s="796">
        <v>-1.1029999999999998</v>
      </c>
      <c r="KP223" s="796">
        <v>-0.55899999999999928</v>
      </c>
      <c r="KQ223" s="796">
        <v>-0.40000000000000036</v>
      </c>
      <c r="KR223" s="796">
        <v>-1.7930000000000001</v>
      </c>
      <c r="KS223" s="796">
        <v>-1.1989999999999998</v>
      </c>
      <c r="KT223" s="796">
        <v>-0.76500000000000057</v>
      </c>
      <c r="KU223" s="796">
        <v>-0.27200000000000024</v>
      </c>
      <c r="KV223" s="796">
        <v>-0.23399999999999999</v>
      </c>
      <c r="KW223" s="796">
        <v>6.0000000000002274E-3</v>
      </c>
      <c r="KX223" s="796">
        <v>0.15199999999999925</v>
      </c>
      <c r="KY223" s="796">
        <v>-1.6000000000000014E-2</v>
      </c>
      <c r="KZ223" s="796">
        <v>1.2999999999999901E-2</v>
      </c>
      <c r="LA223" s="796">
        <v>-4.4000000000000483E-2</v>
      </c>
      <c r="LB223" s="796">
        <v>4.9999999999999822E-2</v>
      </c>
      <c r="LC223" s="796">
        <v>1.0070000000000006</v>
      </c>
      <c r="LD223" s="796">
        <v>1.073999999999999</v>
      </c>
      <c r="LE223" s="796">
        <v>0.95399999999999885</v>
      </c>
      <c r="LF223" s="796">
        <v>1.1920000000000002</v>
      </c>
      <c r="LG223" s="796">
        <v>1.1430000000000007</v>
      </c>
      <c r="LH223" s="796">
        <v>1.0040000000000004</v>
      </c>
      <c r="LI223" s="796">
        <v>0.75499999999999989</v>
      </c>
      <c r="LJ223" s="796">
        <v>0.73000000000000043</v>
      </c>
      <c r="LK223" s="796">
        <v>0.75900000000000034</v>
      </c>
      <c r="LL223" s="796">
        <v>0.81700000000000017</v>
      </c>
      <c r="LM223" s="796">
        <v>0.84499999999999975</v>
      </c>
      <c r="LN223" s="796">
        <v>0.18900000000000006</v>
      </c>
      <c r="LO223" s="796">
        <v>0.12800000000000011</v>
      </c>
      <c r="LP223" s="796">
        <v>0.48000000000000043</v>
      </c>
      <c r="LQ223" s="796">
        <v>0.71300000000000008</v>
      </c>
      <c r="LR223" s="796">
        <v>0.97100000000000009</v>
      </c>
      <c r="LS223" s="796">
        <v>1.2409999999999997</v>
      </c>
      <c r="LT223" s="796">
        <v>1.58</v>
      </c>
      <c r="LU223" s="796">
        <v>1.9260000000000002</v>
      </c>
      <c r="LV223" s="796">
        <v>2.4139999999999997</v>
      </c>
      <c r="LW223" s="796">
        <v>2.7430000000000003</v>
      </c>
      <c r="LX223" s="796">
        <v>3.0430000000000001</v>
      </c>
      <c r="LY223" s="796">
        <v>3.3840000000000003</v>
      </c>
      <c r="LZ223" s="796">
        <v>3.8170000000000011</v>
      </c>
      <c r="MA223" s="796">
        <v>4.080000000000001</v>
      </c>
      <c r="MB223" s="796">
        <v>4.5289999999999999</v>
      </c>
      <c r="MC223" s="796">
        <v>5.008</v>
      </c>
      <c r="MD223" s="796">
        <v>4.9990000000000006</v>
      </c>
      <c r="ME223" s="796">
        <v>5.6450000000000014</v>
      </c>
      <c r="MF223" s="796">
        <v>1.1040000000000001</v>
      </c>
      <c r="MG223" s="796">
        <v>1.3550000000000004</v>
      </c>
      <c r="MH223" s="796">
        <v>1.1630000000000003</v>
      </c>
      <c r="MI223" s="796">
        <v>0.77800000000000047</v>
      </c>
      <c r="MJ223" s="796">
        <v>0.52500000000000036</v>
      </c>
      <c r="MK223" s="796">
        <v>0.67399999999999949</v>
      </c>
      <c r="ML223" s="796">
        <v>0.5</v>
      </c>
      <c r="MM223" s="796">
        <v>0.18200000000000038</v>
      </c>
      <c r="MN223" s="796">
        <v>0.31099999999999994</v>
      </c>
      <c r="MO223" s="796">
        <v>1.1809999999999992</v>
      </c>
      <c r="MP223" s="796">
        <v>1.1170000000000009</v>
      </c>
      <c r="MQ223" s="796">
        <v>1.097999999999999</v>
      </c>
      <c r="MR223" s="796">
        <v>-3.6000000000001364E-2</v>
      </c>
      <c r="MS223" s="796">
        <v>0.17100000000000115</v>
      </c>
      <c r="MT223" s="796">
        <v>0.67900000000000027</v>
      </c>
      <c r="MU223" s="796">
        <v>0.81699999999999839</v>
      </c>
      <c r="MV223" s="796">
        <v>0.95199999999999996</v>
      </c>
      <c r="MW223" s="796">
        <v>1.1199999999999992</v>
      </c>
      <c r="MX223" s="796">
        <v>0.9789999999999992</v>
      </c>
      <c r="MY223" s="796">
        <v>0.90399999999999991</v>
      </c>
      <c r="MZ223" s="796">
        <v>0.41000000000000014</v>
      </c>
      <c r="NA223" s="796">
        <v>0.55999999999999961</v>
      </c>
      <c r="NB223" s="796">
        <v>0.53000000000000025</v>
      </c>
      <c r="NC223" s="796">
        <v>-2.1000000000000796E-2</v>
      </c>
      <c r="ND223" s="796">
        <v>7.8999999999999737E-2</v>
      </c>
      <c r="NE223" s="796">
        <v>0.11799999999999944</v>
      </c>
      <c r="NF223" s="796">
        <v>3.0000000000000249E-2</v>
      </c>
      <c r="NG223" s="796">
        <v>7.6000000000000512E-2</v>
      </c>
      <c r="NH223" s="796">
        <v>-0.1509999999999998</v>
      </c>
      <c r="NI223" s="796">
        <v>-0.23199999999999932</v>
      </c>
      <c r="NJ223" s="796">
        <v>-0.27299999999999969</v>
      </c>
      <c r="NK223" s="796">
        <v>-0.27300000000000058</v>
      </c>
      <c r="NL223" s="796">
        <v>-0.2840000000000007</v>
      </c>
      <c r="NM223" s="796">
        <v>-0.29699999999999971</v>
      </c>
      <c r="NN223" s="796">
        <v>-0.15500000000000025</v>
      </c>
      <c r="NO223" s="796">
        <v>-0.16800000000000015</v>
      </c>
      <c r="NP223" s="796">
        <v>0.12300000000000022</v>
      </c>
      <c r="NQ223" s="796">
        <v>0.42400000000000038</v>
      </c>
      <c r="NR223" s="796">
        <v>0</v>
      </c>
      <c r="NS223" s="796">
        <v>0</v>
      </c>
      <c r="NT223" s="796">
        <v>0</v>
      </c>
      <c r="NU223" s="796">
        <v>0</v>
      </c>
      <c r="NV223" s="796">
        <v>0</v>
      </c>
      <c r="NW223" s="796">
        <v>2.7430000000000003</v>
      </c>
      <c r="NX223" s="796">
        <v>3.0430000000000001</v>
      </c>
      <c r="NY223" s="796">
        <v>3.3840000000000003</v>
      </c>
      <c r="NZ223" s="796">
        <v>3.8170000000000011</v>
      </c>
      <c r="OA223" s="796">
        <v>4.080000000000001</v>
      </c>
      <c r="OB223" s="796">
        <v>4.5289999999999999</v>
      </c>
      <c r="OC223" s="796">
        <v>5.008</v>
      </c>
      <c r="OD223" s="796">
        <v>4.9990000000000006</v>
      </c>
      <c r="OE223" s="796">
        <v>5.6450000000000014</v>
      </c>
      <c r="OF223" s="796">
        <v>1.1040000000000001</v>
      </c>
      <c r="OG223" s="796">
        <v>1.3550000000000004</v>
      </c>
      <c r="OH223" s="796">
        <v>1.1630000000000003</v>
      </c>
      <c r="OI223" s="796">
        <v>0.77800000000000047</v>
      </c>
      <c r="OJ223" s="796">
        <v>0.52500000000000036</v>
      </c>
      <c r="OK223" s="796">
        <v>0.67399999999999949</v>
      </c>
      <c r="OL223" s="796">
        <v>0.5</v>
      </c>
      <c r="OM223" s="796">
        <v>0.18200000000000038</v>
      </c>
      <c r="ON223" s="796">
        <v>0.31099999999999994</v>
      </c>
      <c r="OO223" s="796">
        <v>1.1809999999999992</v>
      </c>
      <c r="OP223" s="796">
        <v>1.1170000000000009</v>
      </c>
      <c r="OQ223" s="796">
        <v>1.097999999999999</v>
      </c>
      <c r="OR223" s="796">
        <v>-3.6000000000001364E-2</v>
      </c>
      <c r="OS223" s="796">
        <v>0.17100000000000115</v>
      </c>
      <c r="OT223" s="796">
        <v>0.67900000000000027</v>
      </c>
      <c r="OU223" s="796">
        <v>0.81699999999999839</v>
      </c>
      <c r="OV223" s="796">
        <v>0.95199999999999996</v>
      </c>
      <c r="OW223" s="796">
        <v>1.1199999999999992</v>
      </c>
      <c r="OX223" s="796">
        <v>0.9789999999999992</v>
      </c>
      <c r="OY223" s="796">
        <v>0.90399999999999991</v>
      </c>
      <c r="OZ223" s="796">
        <v>0.41000000000000014</v>
      </c>
      <c r="PA223" s="796">
        <v>0.55999999999999961</v>
      </c>
      <c r="PB223" s="796">
        <v>0.53000000000000025</v>
      </c>
      <c r="PC223" s="796">
        <v>-2.1000000000000796E-2</v>
      </c>
      <c r="PD223" s="796">
        <v>7.8999999999999737E-2</v>
      </c>
      <c r="PE223" s="796">
        <v>0.11799999999999944</v>
      </c>
      <c r="PF223" s="796">
        <v>3.0000000000000249E-2</v>
      </c>
      <c r="PG223" s="796">
        <v>7.6000000000000512E-2</v>
      </c>
      <c r="PH223" s="796">
        <v>-0.1509999999999998</v>
      </c>
      <c r="PI223" s="796">
        <v>-0.23199999999999932</v>
      </c>
      <c r="PJ223" s="796">
        <v>-0.27299999999999969</v>
      </c>
      <c r="PK223" s="796">
        <v>-0.27300000000000058</v>
      </c>
      <c r="PL223" s="796">
        <v>-0.2840000000000007</v>
      </c>
      <c r="PM223" s="796">
        <v>-0.29699999999999971</v>
      </c>
      <c r="PN223" s="796">
        <v>-0.15500000000000025</v>
      </c>
      <c r="PO223" s="796">
        <v>-0.16800000000000015</v>
      </c>
      <c r="PP223" s="796">
        <v>0.12300000000000022</v>
      </c>
      <c r="PQ223" s="796">
        <v>0.42400000000000038</v>
      </c>
      <c r="PR223" s="796">
        <v>0</v>
      </c>
      <c r="PS223" s="796">
        <v>0</v>
      </c>
      <c r="PT223" s="796">
        <v>0</v>
      </c>
      <c r="PU223" s="796">
        <v>0</v>
      </c>
      <c r="PV223" s="796">
        <v>0</v>
      </c>
      <c r="PW223" s="796">
        <v>2.7430000000000003</v>
      </c>
      <c r="PX223" s="796">
        <v>3.0430000000000001</v>
      </c>
      <c r="PY223" s="796">
        <v>3.3840000000000003</v>
      </c>
      <c r="PZ223" s="796">
        <v>3.8170000000000011</v>
      </c>
      <c r="QA223" s="796">
        <v>4.080000000000001</v>
      </c>
      <c r="QB223" s="796">
        <v>4.5289999999999999</v>
      </c>
      <c r="QC223" s="796">
        <v>5.008</v>
      </c>
      <c r="QD223" s="796">
        <v>4.9990000000000006</v>
      </c>
      <c r="QE223" s="796">
        <v>5.6450000000000014</v>
      </c>
      <c r="QF223" s="796">
        <v>1.1040000000000001</v>
      </c>
      <c r="QG223" s="796">
        <v>1.3550000000000004</v>
      </c>
      <c r="QH223" s="796">
        <v>1.1630000000000003</v>
      </c>
      <c r="QI223" s="796">
        <v>0.77800000000000047</v>
      </c>
      <c r="QJ223" s="796">
        <v>0.52500000000000036</v>
      </c>
      <c r="QK223" s="796">
        <v>0.67399999999999949</v>
      </c>
      <c r="QL223" s="796">
        <v>0.5</v>
      </c>
      <c r="QM223" s="796">
        <v>0.18200000000000038</v>
      </c>
      <c r="QN223" s="796">
        <v>0.31099999999999994</v>
      </c>
      <c r="QO223" s="796">
        <v>1.1809999999999992</v>
      </c>
      <c r="QP223" s="796">
        <v>1.1170000000000009</v>
      </c>
      <c r="QQ223" s="796">
        <v>1.097999999999999</v>
      </c>
      <c r="QR223" s="796">
        <v>-3.6000000000001364E-2</v>
      </c>
      <c r="QS223" s="796">
        <v>0.17100000000000115</v>
      </c>
      <c r="QT223" s="796">
        <v>0.67900000000000027</v>
      </c>
      <c r="QU223" s="796">
        <v>0.81699999999999839</v>
      </c>
      <c r="QV223" s="796">
        <v>0.95199999999999996</v>
      </c>
      <c r="QW223" s="796">
        <v>1.1199999999999992</v>
      </c>
      <c r="QX223" s="796">
        <v>0.9789999999999992</v>
      </c>
      <c r="QY223" s="796">
        <v>0.90399999999999991</v>
      </c>
      <c r="QZ223" s="796">
        <v>0.41000000000000014</v>
      </c>
      <c r="RA223" s="796">
        <v>0.55999999999999961</v>
      </c>
      <c r="RB223" s="796">
        <v>0.53000000000000025</v>
      </c>
      <c r="RC223" s="796">
        <v>-2.1000000000000796E-2</v>
      </c>
      <c r="RD223" s="796">
        <v>7.8999999999999737E-2</v>
      </c>
      <c r="RE223" s="796">
        <v>0.11799999999999944</v>
      </c>
      <c r="RF223" s="796">
        <v>3.0000000000000249E-2</v>
      </c>
      <c r="RG223" s="796">
        <v>7.6000000000000512E-2</v>
      </c>
      <c r="RH223" s="796">
        <v>-0.1509999999999998</v>
      </c>
      <c r="RI223" s="796">
        <v>-0.23199999999999932</v>
      </c>
      <c r="RJ223" s="796">
        <v>-0.27299999999999969</v>
      </c>
      <c r="RK223" s="796">
        <v>-0.27300000000000058</v>
      </c>
      <c r="RL223" s="796">
        <v>-0.2840000000000007</v>
      </c>
      <c r="RM223" s="796">
        <v>-0.29699999999999971</v>
      </c>
      <c r="RN223" s="796">
        <v>-0.15500000000000025</v>
      </c>
      <c r="RO223" s="796">
        <v>-0.16800000000000015</v>
      </c>
      <c r="RP223" s="796">
        <v>0.12300000000000022</v>
      </c>
      <c r="RQ223" s="796">
        <v>0.42400000000000038</v>
      </c>
      <c r="RR223" s="796">
        <v>0</v>
      </c>
      <c r="RS223" s="796">
        <v>0</v>
      </c>
      <c r="RT223" s="796">
        <v>0</v>
      </c>
      <c r="RU223" s="796">
        <v>0</v>
      </c>
      <c r="RV223" s="796">
        <v>0</v>
      </c>
      <c r="RW223" s="796">
        <v>2.7430000000000003</v>
      </c>
      <c r="RX223" s="796">
        <v>3.0430000000000001</v>
      </c>
      <c r="RY223" s="796">
        <v>3.3840000000000003</v>
      </c>
      <c r="RZ223" s="796">
        <v>3.8170000000000011</v>
      </c>
      <c r="SA223" s="796">
        <v>4.080000000000001</v>
      </c>
      <c r="SB223" s="796">
        <v>4.5289999999999999</v>
      </c>
      <c r="SC223" s="796">
        <v>5.008</v>
      </c>
      <c r="SD223" s="796">
        <v>4.9990000000000006</v>
      </c>
      <c r="SE223" s="796">
        <v>5.6450000000000014</v>
      </c>
      <c r="SF223" s="796">
        <v>1.1040000000000001</v>
      </c>
      <c r="SG223" s="796">
        <v>1.3550000000000004</v>
      </c>
      <c r="SH223" s="796">
        <v>1.1630000000000003</v>
      </c>
      <c r="SI223" s="796">
        <v>0.77800000000000047</v>
      </c>
      <c r="SJ223" s="275">
        <f t="shared" si="1066"/>
        <v>0.77800000000000047</v>
      </c>
      <c r="SK223" s="262"/>
      <c r="SL223" s="250"/>
      <c r="SM223" s="250"/>
      <c r="SN223" s="250"/>
    </row>
    <row r="224" spans="1:508" outlineLevel="3" x14ac:dyDescent="0.25">
      <c r="A224" s="250"/>
      <c r="B224" s="259"/>
      <c r="C224" s="444">
        <f t="shared" ref="C224" si="1068">INT($C$29)+3</f>
        <v>4</v>
      </c>
      <c r="D224" s="275"/>
      <c r="E224" s="324">
        <f t="shared" si="1065"/>
        <v>83</v>
      </c>
      <c r="F224" s="330"/>
      <c r="G224" s="275"/>
      <c r="H224" s="536"/>
      <c r="I224" s="551" t="s">
        <v>883</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0.83599999999999941</v>
      </c>
      <c r="BI224" s="608">
        <v>1.9179999999999993</v>
      </c>
      <c r="BJ224" s="608">
        <v>1.6720000000000006</v>
      </c>
      <c r="BK224" s="608">
        <v>1.504999999999999</v>
      </c>
      <c r="BL224" s="608">
        <v>1.1859999999999999</v>
      </c>
      <c r="BM224" s="608">
        <v>0.2240000000000002</v>
      </c>
      <c r="BN224" s="608">
        <v>0.16699999999999982</v>
      </c>
      <c r="BO224" s="608">
        <v>0.1639999999999997</v>
      </c>
      <c r="BP224" s="608">
        <v>-0.30400000000000027</v>
      </c>
      <c r="BQ224" s="608">
        <v>-0.51199999999999957</v>
      </c>
      <c r="BR224" s="608">
        <v>-0.84600000000000009</v>
      </c>
      <c r="BS224" s="608">
        <v>-1.2069999999999999</v>
      </c>
      <c r="BT224" s="608">
        <v>-1.5449999999999999</v>
      </c>
      <c r="BU224" s="608">
        <v>-1.8220000000000001</v>
      </c>
      <c r="BV224" s="608">
        <v>-1.9140000000000006</v>
      </c>
      <c r="BW224" s="608">
        <v>-1.915</v>
      </c>
      <c r="BX224" s="608">
        <v>-1.9539999999999997</v>
      </c>
      <c r="BY224" s="608">
        <v>-2.2069999999999999</v>
      </c>
      <c r="BZ224" s="608">
        <v>-2.4769999999999999</v>
      </c>
      <c r="CA224" s="608">
        <v>-2.6609999999999996</v>
      </c>
      <c r="CB224" s="608">
        <v>-2.9329999999999998</v>
      </c>
      <c r="CC224" s="608">
        <v>-3.49</v>
      </c>
      <c r="CD224" s="608">
        <v>-3.9559999999999995</v>
      </c>
      <c r="CE224" s="608">
        <v>-4.2160000000000002</v>
      </c>
      <c r="CF224" s="608">
        <v>-1.3489999999999993</v>
      </c>
      <c r="CG224" s="608">
        <v>-1.7299999999999995</v>
      </c>
      <c r="CH224" s="608">
        <v>-1.4939999999999998</v>
      </c>
      <c r="CI224" s="608">
        <v>-1.4630000000000001</v>
      </c>
      <c r="CJ224" s="608">
        <v>-1.2709999999999999</v>
      </c>
      <c r="CK224" s="608">
        <v>-1.2679999999999998</v>
      </c>
      <c r="CL224" s="608">
        <v>-1.2169999999999996</v>
      </c>
      <c r="CM224" s="608">
        <v>-1.3259999999999996</v>
      </c>
      <c r="CN224" s="608">
        <v>-1.0580000000000007</v>
      </c>
      <c r="CO224" s="608">
        <v>-0.61699999999999999</v>
      </c>
      <c r="CP224" s="608">
        <v>-0.59499999999999975</v>
      </c>
      <c r="CQ224" s="608">
        <v>-0.55399999999999938</v>
      </c>
      <c r="CR224" s="608">
        <v>0.56599999999999895</v>
      </c>
      <c r="CS224" s="608">
        <v>0.15000000000000036</v>
      </c>
      <c r="CT224" s="608">
        <v>2.000000000000135E-2</v>
      </c>
      <c r="CU224" s="608">
        <v>-5.7000000000000384E-2</v>
      </c>
      <c r="CV224" s="608">
        <v>-6.2000000000001165E-2</v>
      </c>
      <c r="CW224" s="608">
        <v>-0.10200000000000031</v>
      </c>
      <c r="CX224" s="608">
        <v>4.8999999999999488E-2</v>
      </c>
      <c r="CY224" s="608">
        <v>6.5999999999998948E-2</v>
      </c>
      <c r="CZ224" s="608">
        <v>0.19599999999999973</v>
      </c>
      <c r="DA224" s="608">
        <v>0.23800000000000043</v>
      </c>
      <c r="DB224" s="608">
        <v>0.31099999999999994</v>
      </c>
      <c r="DC224" s="608">
        <v>0.49000000000000021</v>
      </c>
      <c r="DD224" s="608">
        <v>0.54699999999999971</v>
      </c>
      <c r="DE224" s="608">
        <v>0.4870000000000001</v>
      </c>
      <c r="DF224" s="608">
        <v>0.36699999999999999</v>
      </c>
      <c r="DG224" s="608">
        <v>0.33700000000000063</v>
      </c>
      <c r="DH224" s="608">
        <v>0.12900000000000045</v>
      </c>
      <c r="DI224" s="608">
        <v>0.14100000000000001</v>
      </c>
      <c r="DJ224" s="608">
        <v>0.20699999999999985</v>
      </c>
      <c r="DK224" s="608">
        <v>0.12399999999999967</v>
      </c>
      <c r="DL224" s="608">
        <v>0.12599999999999945</v>
      </c>
      <c r="DM224" s="608">
        <v>0.11799999999999944</v>
      </c>
      <c r="DN224" s="608">
        <v>7.0000000000000284E-2</v>
      </c>
      <c r="DO224" s="608">
        <v>7.2000000000000064E-2</v>
      </c>
      <c r="DP224" s="608">
        <v>-0.22500000000000053</v>
      </c>
      <c r="DQ224" s="608">
        <v>-0.54100000000000037</v>
      </c>
      <c r="DR224" s="608">
        <v>-0.87199999999999989</v>
      </c>
      <c r="DS224" s="608">
        <v>-1.2119999999999997</v>
      </c>
      <c r="DT224" s="608">
        <v>-1.5380000000000003</v>
      </c>
      <c r="DU224" s="608">
        <v>-1.8339999999999996</v>
      </c>
      <c r="DV224" s="608">
        <v>-2.0819999999999999</v>
      </c>
      <c r="DW224" s="608">
        <v>-2.15</v>
      </c>
      <c r="DX224" s="608">
        <v>-2.2089999999999996</v>
      </c>
      <c r="DY224" s="608">
        <v>-2.347</v>
      </c>
      <c r="DZ224" s="608">
        <v>-2.5959999999999996</v>
      </c>
      <c r="EA224" s="608">
        <v>-2.6549999999999998</v>
      </c>
      <c r="EB224" s="608">
        <v>-2.7990000000000004</v>
      </c>
      <c r="EC224" s="608">
        <v>-3.351</v>
      </c>
      <c r="ED224" s="608">
        <v>-3.7630000000000008</v>
      </c>
      <c r="EE224" s="608">
        <v>-4.0689999999999991</v>
      </c>
      <c r="EF224" s="608">
        <v>-0.18299999999999983</v>
      </c>
      <c r="EG224" s="608">
        <v>-0.92999999999999972</v>
      </c>
      <c r="EH224" s="608">
        <v>-1.2299999999999995</v>
      </c>
      <c r="EI224" s="608">
        <v>-1.8840000000000003</v>
      </c>
      <c r="EJ224" s="608">
        <v>-2.085</v>
      </c>
      <c r="EK224" s="608">
        <v>-2.0970000000000004</v>
      </c>
      <c r="EL224" s="608">
        <v>-2.1719999999999997</v>
      </c>
      <c r="EM224" s="608">
        <v>-2.7009999999999996</v>
      </c>
      <c r="EN224" s="608">
        <v>-2.38</v>
      </c>
      <c r="EO224" s="608">
        <v>-2.5039999999999996</v>
      </c>
      <c r="EP224" s="608">
        <v>-2.6480000000000006</v>
      </c>
      <c r="EQ224" s="608">
        <v>-2.7210000000000001</v>
      </c>
      <c r="ER224" s="608">
        <v>-1.1850000000000005</v>
      </c>
      <c r="ES224" s="608">
        <v>-1.4960000000000004</v>
      </c>
      <c r="ET224" s="608">
        <v>-1.1929999999999996</v>
      </c>
      <c r="EU224" s="608">
        <v>-1.1300000000000008</v>
      </c>
      <c r="EV224" s="608">
        <v>-1.0269999999999992</v>
      </c>
      <c r="EW224" s="608">
        <v>-1.42</v>
      </c>
      <c r="EX224" s="608">
        <v>-0.92399999999999949</v>
      </c>
      <c r="EY224" s="608">
        <v>-0.65000000000000036</v>
      </c>
      <c r="EZ224" s="608">
        <v>-0.40600000000000058</v>
      </c>
      <c r="FA224" s="608">
        <v>0.28299999999999947</v>
      </c>
      <c r="FB224" s="608">
        <v>0.17800000000000082</v>
      </c>
      <c r="FC224" s="608">
        <v>1.452</v>
      </c>
      <c r="FD224" s="608">
        <v>1.3580000000000005</v>
      </c>
      <c r="FE224" s="608">
        <v>1.2839999999999989</v>
      </c>
      <c r="FF224" s="608">
        <v>1.3049999999999997</v>
      </c>
      <c r="FG224" s="608">
        <v>1.4740000000000002</v>
      </c>
      <c r="FH224" s="608">
        <v>1.4210000000000003</v>
      </c>
      <c r="FI224" s="608">
        <v>1.2450000000000001</v>
      </c>
      <c r="FJ224" s="608">
        <v>1.117</v>
      </c>
      <c r="FK224" s="608">
        <v>0.94200000000000017</v>
      </c>
      <c r="FL224" s="608">
        <v>0.8100000000000005</v>
      </c>
      <c r="FM224" s="608">
        <v>0.84600000000000009</v>
      </c>
      <c r="FN224" s="608">
        <v>0.16500000000000004</v>
      </c>
      <c r="FO224" s="608">
        <v>0.16999999999999993</v>
      </c>
      <c r="FP224" s="608">
        <v>-0.14799999999999969</v>
      </c>
      <c r="FQ224" s="608">
        <v>-0.47199999999999953</v>
      </c>
      <c r="FR224" s="608">
        <v>-0.80000000000000027</v>
      </c>
      <c r="FS224" s="608">
        <v>-1.1150000000000002</v>
      </c>
      <c r="FT224" s="608">
        <v>-1.54</v>
      </c>
      <c r="FU224" s="608">
        <v>-1.7639999999999998</v>
      </c>
      <c r="FV224" s="608">
        <v>-1.9899999999999998</v>
      </c>
      <c r="FW224" s="608">
        <v>-2.0560000000000005</v>
      </c>
      <c r="FX224" s="608">
        <v>-2.1709999999999998</v>
      </c>
      <c r="FY224" s="608">
        <v>-2.3020000000000005</v>
      </c>
      <c r="FZ224" s="608">
        <v>-2.5719999999999996</v>
      </c>
      <c r="GA224" s="608">
        <v>-2.6249999999999996</v>
      </c>
      <c r="GB224" s="608">
        <v>-2.7</v>
      </c>
      <c r="GC224" s="608">
        <v>-3.0439999999999996</v>
      </c>
      <c r="GD224" s="608">
        <v>-3.3950000000000005</v>
      </c>
      <c r="GE224" s="608">
        <v>-3.3670000000000009</v>
      </c>
      <c r="GF224" s="608">
        <v>0.24800000000000022</v>
      </c>
      <c r="GG224" s="608">
        <v>-0.4659999999999993</v>
      </c>
      <c r="GH224" s="608">
        <v>-0.67799999999999994</v>
      </c>
      <c r="GI224" s="608">
        <v>-1.1310000000000002</v>
      </c>
      <c r="GJ224" s="608">
        <v>-1.2439999999999998</v>
      </c>
      <c r="GK224" s="608">
        <v>-1.4100000000000001</v>
      </c>
      <c r="GL224" s="608">
        <v>-1.4649999999999999</v>
      </c>
      <c r="GM224" s="608">
        <v>-1.7519999999999998</v>
      </c>
      <c r="GN224" s="608">
        <v>-1.7690000000000001</v>
      </c>
      <c r="GO224" s="608">
        <v>-1.7170000000000005</v>
      </c>
      <c r="GP224" s="608">
        <v>-1.8760000000000003</v>
      </c>
      <c r="GQ224" s="608">
        <v>-1.5570000000000004</v>
      </c>
      <c r="GR224" s="608">
        <v>-0.33999999999999986</v>
      </c>
      <c r="GS224" s="608">
        <v>-0.60599999999999987</v>
      </c>
      <c r="GT224" s="608">
        <v>-0.73700000000000099</v>
      </c>
      <c r="GU224" s="608">
        <v>-0.76800000000000068</v>
      </c>
      <c r="GV224" s="608">
        <v>-0.73699999999999832</v>
      </c>
      <c r="GW224" s="608">
        <v>-0.79099999999999859</v>
      </c>
      <c r="GX224" s="608">
        <v>-0.62899999999999956</v>
      </c>
      <c r="GY224" s="608">
        <v>-0.51899999999999835</v>
      </c>
      <c r="GZ224" s="608">
        <v>-0.45199999999999996</v>
      </c>
      <c r="HA224" s="608">
        <v>-6.9999999999996732E-3</v>
      </c>
      <c r="HB224" s="608">
        <v>-4.6000000000000263E-2</v>
      </c>
      <c r="HC224" s="608">
        <v>0.74000000000000021</v>
      </c>
      <c r="HD224" s="608">
        <v>0.73600000000000065</v>
      </c>
      <c r="HE224" s="608">
        <v>0.80899999999999928</v>
      </c>
      <c r="HF224" s="608">
        <v>0.8409999999999993</v>
      </c>
      <c r="HG224" s="608">
        <v>1.0419999999999998</v>
      </c>
      <c r="HH224" s="608">
        <v>0.80400000000000027</v>
      </c>
      <c r="HI224" s="608">
        <v>0.67799999999999994</v>
      </c>
      <c r="HJ224" s="608">
        <v>0.50600000000000023</v>
      </c>
      <c r="HK224" s="608">
        <v>0.49699999999999989</v>
      </c>
      <c r="HL224" s="608">
        <v>0.52099999999999991</v>
      </c>
      <c r="HM224" s="608">
        <v>0.54100000000000037</v>
      </c>
      <c r="HN224" s="608">
        <v>0.11100000000000065</v>
      </c>
      <c r="HO224" s="608">
        <v>0.12100000000000044</v>
      </c>
      <c r="HP224" s="608">
        <v>-0.20300000000000029</v>
      </c>
      <c r="HQ224" s="608">
        <v>-0.51999999999999957</v>
      </c>
      <c r="HR224" s="608">
        <v>-0.83899999999999997</v>
      </c>
      <c r="HS224" s="608">
        <v>-1.1579999999999999</v>
      </c>
      <c r="HT224" s="608">
        <v>-1.4779999999999998</v>
      </c>
      <c r="HU224" s="608">
        <v>-1.7949999999999995</v>
      </c>
      <c r="HV224" s="608">
        <v>-2.1540000000000004</v>
      </c>
      <c r="HW224" s="608">
        <v>-2.1860000000000004</v>
      </c>
      <c r="HX224" s="608">
        <v>-2.3109999999999999</v>
      </c>
      <c r="HY224" s="608">
        <v>-2.4130000000000003</v>
      </c>
      <c r="HZ224" s="608">
        <v>-2.7880000000000003</v>
      </c>
      <c r="IA224" s="608">
        <v>-2.8540000000000001</v>
      </c>
      <c r="IB224" s="608">
        <v>-3.0550000000000006</v>
      </c>
      <c r="IC224" s="608">
        <v>-3.6279999999999997</v>
      </c>
      <c r="ID224" s="608">
        <v>-3.8709999999999996</v>
      </c>
      <c r="IE224" s="608">
        <v>-4.3070000000000004</v>
      </c>
      <c r="IF224" s="608">
        <v>-0.84799999999999986</v>
      </c>
      <c r="IG224" s="608">
        <v>-1.8010000000000002</v>
      </c>
      <c r="IH224" s="608">
        <v>-2.2270000000000003</v>
      </c>
      <c r="II224" s="608">
        <v>-2.464</v>
      </c>
      <c r="IJ224" s="608">
        <v>-2.6280000000000001</v>
      </c>
      <c r="IK224" s="608">
        <v>-2.7469999999999999</v>
      </c>
      <c r="IL224" s="608">
        <v>-2.5860000000000003</v>
      </c>
      <c r="IM224" s="608">
        <v>-3.0189999999999997</v>
      </c>
      <c r="IN224" s="608">
        <v>-2.7080000000000002</v>
      </c>
      <c r="IO224" s="608">
        <v>-2.734</v>
      </c>
      <c r="IP224" s="608">
        <v>-2.6930000000000005</v>
      </c>
      <c r="IQ224" s="608">
        <v>-2.5519999999999996</v>
      </c>
      <c r="IR224" s="608">
        <v>-1.0840000000000005</v>
      </c>
      <c r="IS224" s="608">
        <v>-1.3330000000000002</v>
      </c>
      <c r="IT224" s="608">
        <v>-1.2670000000000012</v>
      </c>
      <c r="IU224" s="608">
        <v>-1.1170000000000009</v>
      </c>
      <c r="IV224" s="608">
        <v>-1.245000000000001</v>
      </c>
      <c r="IW224" s="608">
        <v>-1.5679999999999996</v>
      </c>
      <c r="IX224" s="608">
        <v>-1.4240000000000004</v>
      </c>
      <c r="IY224" s="608">
        <v>-1.3339999999999996</v>
      </c>
      <c r="IZ224" s="608">
        <v>-1.5519999999999996</v>
      </c>
      <c r="JA224" s="608">
        <v>-1.1309999999999993</v>
      </c>
      <c r="JB224" s="608">
        <v>-0.92799999999999994</v>
      </c>
      <c r="JC224" s="608">
        <v>1.4189999999999987</v>
      </c>
      <c r="JD224" s="608">
        <v>1.7809999999999988</v>
      </c>
      <c r="JE224" s="608">
        <v>1.6500000000000004</v>
      </c>
      <c r="JF224" s="608">
        <v>1.9050000000000002</v>
      </c>
      <c r="JG224" s="608">
        <v>2.0869999999999989</v>
      </c>
      <c r="JH224" s="608">
        <v>2.5549999999999997</v>
      </c>
      <c r="JI224" s="608">
        <v>2.6160000000000005</v>
      </c>
      <c r="JJ224" s="608">
        <v>2.468</v>
      </c>
      <c r="JK224" s="608">
        <v>2.6190000000000007</v>
      </c>
      <c r="JL224" s="608">
        <v>2.5880000000000001</v>
      </c>
      <c r="JM224" s="608">
        <v>2.6049999999999995</v>
      </c>
      <c r="JN224" s="608">
        <v>0.3360000000000003</v>
      </c>
      <c r="JO224" s="608">
        <v>0.34400000000000031</v>
      </c>
      <c r="JP224" s="608">
        <v>1.7999999999999794E-2</v>
      </c>
      <c r="JQ224" s="608">
        <v>-0.28100000000000058</v>
      </c>
      <c r="JR224" s="608">
        <v>-0.58400000000000007</v>
      </c>
      <c r="JS224" s="608">
        <v>-0.87800000000000011</v>
      </c>
      <c r="JT224" s="608">
        <v>-1.1289999999999996</v>
      </c>
      <c r="JU224" s="608">
        <v>-1.371</v>
      </c>
      <c r="JV224" s="608">
        <v>-1.6139999999999999</v>
      </c>
      <c r="JW224" s="608">
        <v>-1.6850000000000001</v>
      </c>
      <c r="JX224" s="608">
        <v>-1.7649999999999997</v>
      </c>
      <c r="JY224" s="608">
        <v>-1.9470000000000001</v>
      </c>
      <c r="JZ224" s="608">
        <v>-2.2710000000000004</v>
      </c>
      <c r="KA224" s="608">
        <v>-2.3550000000000004</v>
      </c>
      <c r="KB224" s="608">
        <v>-2.5409999999999995</v>
      </c>
      <c r="KC224" s="608">
        <v>-3.0479999999999992</v>
      </c>
      <c r="KD224" s="608">
        <v>-3.3330000000000002</v>
      </c>
      <c r="KE224" s="608">
        <v>-3.5189999999999992</v>
      </c>
      <c r="KF224" s="608">
        <v>-0.93599999999999994</v>
      </c>
      <c r="KG224" s="608">
        <v>-1.7599999999999998</v>
      </c>
      <c r="KH224" s="608">
        <v>-2.1390000000000002</v>
      </c>
      <c r="KI224" s="608">
        <v>-2.2480000000000011</v>
      </c>
      <c r="KJ224" s="608">
        <v>-2.4029999999999996</v>
      </c>
      <c r="KK224" s="608">
        <v>-2.3340000000000005</v>
      </c>
      <c r="KL224" s="608">
        <v>-2.2189999999999994</v>
      </c>
      <c r="KM224" s="608">
        <v>-2.1180000000000003</v>
      </c>
      <c r="KN224" s="608">
        <v>-1.8810000000000002</v>
      </c>
      <c r="KO224" s="608">
        <v>-1.8119999999999994</v>
      </c>
      <c r="KP224" s="608">
        <v>-1.6769999999999996</v>
      </c>
      <c r="KQ224" s="608">
        <v>-1.5460000000000003</v>
      </c>
      <c r="KR224" s="608">
        <v>-0.14899999999999913</v>
      </c>
      <c r="KS224" s="608">
        <v>-0.43800000000000061</v>
      </c>
      <c r="KT224" s="608">
        <v>-0.52699999999999925</v>
      </c>
      <c r="KU224" s="608">
        <v>-0.32699999999999996</v>
      </c>
      <c r="KV224" s="608">
        <v>-0.43499999999999872</v>
      </c>
      <c r="KW224" s="608">
        <v>-0.56799999999999962</v>
      </c>
      <c r="KX224" s="608">
        <v>-0.32699999999999996</v>
      </c>
      <c r="KY224" s="608">
        <v>-9.2999999999999972E-2</v>
      </c>
      <c r="KZ224" s="608">
        <v>6.9999999999996732E-3</v>
      </c>
      <c r="LA224" s="608">
        <v>-5.7999999999999829E-2</v>
      </c>
      <c r="LB224" s="608">
        <v>0.21499999999999986</v>
      </c>
      <c r="LC224" s="608">
        <v>1.2299999999999995</v>
      </c>
      <c r="LD224" s="608">
        <v>1.3410000000000002</v>
      </c>
      <c r="LE224" s="608">
        <v>1.2080000000000002</v>
      </c>
      <c r="LF224" s="608">
        <v>1.3780000000000001</v>
      </c>
      <c r="LG224" s="608">
        <v>1.3109999999999999</v>
      </c>
      <c r="LH224" s="608">
        <v>0.86699999999999999</v>
      </c>
      <c r="LI224" s="608">
        <v>0.6819999999999995</v>
      </c>
      <c r="LJ224" s="608">
        <v>0.72900000000000009</v>
      </c>
      <c r="LK224" s="608">
        <v>0.76600000000000001</v>
      </c>
      <c r="LL224" s="608">
        <v>0.83099999999999952</v>
      </c>
      <c r="LM224" s="608">
        <v>0.85700000000000021</v>
      </c>
      <c r="LN224" s="608">
        <v>0.18200000000000038</v>
      </c>
      <c r="LO224" s="608">
        <v>0.14900000000000002</v>
      </c>
      <c r="LP224" s="608">
        <v>-2.6999999999999247E-2</v>
      </c>
      <c r="LQ224" s="608">
        <v>-0.35100000000000042</v>
      </c>
      <c r="LR224" s="608">
        <v>-0.63299999999999956</v>
      </c>
      <c r="LS224" s="608">
        <v>-0.95500000000000007</v>
      </c>
      <c r="LT224" s="608">
        <v>-1.194</v>
      </c>
      <c r="LU224" s="608">
        <v>-1.4390000000000001</v>
      </c>
      <c r="LV224" s="608">
        <v>-1.5890000000000004</v>
      </c>
      <c r="LW224" s="608">
        <v>-1.6609999999999996</v>
      </c>
      <c r="LX224" s="608">
        <v>-1.7439999999999998</v>
      </c>
      <c r="LY224" s="608">
        <v>-1.9070000000000005</v>
      </c>
      <c r="LZ224" s="608">
        <v>-2.2049999999999996</v>
      </c>
      <c r="MA224" s="608">
        <v>-2.3769999999999998</v>
      </c>
      <c r="MB224" s="608">
        <v>-2.5990000000000002</v>
      </c>
      <c r="MC224" s="608">
        <v>-2.8040000000000003</v>
      </c>
      <c r="MD224" s="608">
        <v>-2.4160000000000004</v>
      </c>
      <c r="ME224" s="608">
        <v>-2.1199999999999992</v>
      </c>
      <c r="MF224" s="608">
        <v>0.10199999999999942</v>
      </c>
      <c r="MG224" s="608">
        <v>-0.54499999999999993</v>
      </c>
      <c r="MH224" s="608">
        <v>-0.58000000000000007</v>
      </c>
      <c r="MI224" s="608">
        <v>-0.46199999999999974</v>
      </c>
      <c r="MJ224" s="608">
        <v>-0.25299999999999834</v>
      </c>
      <c r="MK224" s="608">
        <v>-7.6999999999999957E-2</v>
      </c>
      <c r="ML224" s="608">
        <v>4.1000000000000369E-2</v>
      </c>
      <c r="MM224" s="608">
        <v>-0.10299999999999976</v>
      </c>
      <c r="MN224" s="608">
        <v>-0.10099999999999909</v>
      </c>
      <c r="MO224" s="608">
        <v>-8.0999999999999517E-2</v>
      </c>
      <c r="MP224" s="608">
        <v>-0.15000000000000036</v>
      </c>
      <c r="MQ224" s="608">
        <v>-0.11900000000000155</v>
      </c>
      <c r="MR224" s="608">
        <v>1.0659999999999989</v>
      </c>
      <c r="MS224" s="608">
        <v>0.5080000000000009</v>
      </c>
      <c r="MT224" s="608">
        <v>0.49799999999999933</v>
      </c>
      <c r="MU224" s="608">
        <v>9.4999999999998863E-2</v>
      </c>
      <c r="MV224" s="608">
        <v>-1.4000000000001123E-2</v>
      </c>
      <c r="MW224" s="608">
        <v>-0.19899999999999984</v>
      </c>
      <c r="MX224" s="608">
        <v>-0.16800000000000104</v>
      </c>
      <c r="MY224" s="608">
        <v>-0.19100000000000072</v>
      </c>
      <c r="MZ224" s="608">
        <v>-0.31799999999999962</v>
      </c>
      <c r="NA224" s="608">
        <v>-0.2759999999999998</v>
      </c>
      <c r="NB224" s="608">
        <v>1.1999999999999567E-2</v>
      </c>
      <c r="NC224" s="608">
        <v>-0.26500000000000057</v>
      </c>
      <c r="ND224" s="608">
        <v>-1.8000000000000682E-2</v>
      </c>
      <c r="NE224" s="608">
        <v>0.27899999999999991</v>
      </c>
      <c r="NF224" s="608">
        <v>4.0000000000004476E-3</v>
      </c>
      <c r="NG224" s="608">
        <v>0.1379999999999999</v>
      </c>
      <c r="NH224" s="608">
        <v>-0.18100000000000005</v>
      </c>
      <c r="NI224" s="608">
        <v>-0.21399999999999952</v>
      </c>
      <c r="NJ224" s="608">
        <v>-0.20300000000000029</v>
      </c>
      <c r="NK224" s="608">
        <v>-0.16000000000000014</v>
      </c>
      <c r="NL224" s="608">
        <v>-0.15100000000000069</v>
      </c>
      <c r="NM224" s="608">
        <v>-0.13999999999999968</v>
      </c>
      <c r="NN224" s="608">
        <v>-2.7000000000000135E-2</v>
      </c>
      <c r="NO224" s="608">
        <v>-1.7000000000000348E-2</v>
      </c>
      <c r="NP224" s="608">
        <v>-0.31199999999999939</v>
      </c>
      <c r="NQ224" s="608">
        <v>-0.62099999999999955</v>
      </c>
      <c r="NR224" s="608">
        <v>0</v>
      </c>
      <c r="NS224" s="608">
        <v>0</v>
      </c>
      <c r="NT224" s="608">
        <v>0</v>
      </c>
      <c r="NU224" s="608">
        <v>0</v>
      </c>
      <c r="NV224" s="608">
        <v>0</v>
      </c>
      <c r="NW224" s="608">
        <v>-1.6609999999999996</v>
      </c>
      <c r="NX224" s="608">
        <v>-1.7439999999999998</v>
      </c>
      <c r="NY224" s="608">
        <v>-1.9070000000000005</v>
      </c>
      <c r="NZ224" s="608">
        <v>-2.2049999999999996</v>
      </c>
      <c r="OA224" s="608">
        <v>-2.3769999999999998</v>
      </c>
      <c r="OB224" s="608">
        <v>-2.5990000000000002</v>
      </c>
      <c r="OC224" s="608">
        <v>-2.8040000000000003</v>
      </c>
      <c r="OD224" s="608">
        <v>-2.4160000000000004</v>
      </c>
      <c r="OE224" s="608">
        <v>-2.1199999999999992</v>
      </c>
      <c r="OF224" s="608">
        <v>0.10199999999999942</v>
      </c>
      <c r="OG224" s="608">
        <v>-0.54499999999999993</v>
      </c>
      <c r="OH224" s="608">
        <v>-0.58000000000000007</v>
      </c>
      <c r="OI224" s="608">
        <v>-0.46199999999999974</v>
      </c>
      <c r="OJ224" s="608">
        <v>-0.25299999999999834</v>
      </c>
      <c r="OK224" s="608">
        <v>-7.6999999999999957E-2</v>
      </c>
      <c r="OL224" s="608">
        <v>4.1000000000000369E-2</v>
      </c>
      <c r="OM224" s="608">
        <v>-0.10299999999999976</v>
      </c>
      <c r="ON224" s="608">
        <v>-0.10099999999999909</v>
      </c>
      <c r="OO224" s="608">
        <v>-8.0999999999999517E-2</v>
      </c>
      <c r="OP224" s="608">
        <v>-0.15000000000000036</v>
      </c>
      <c r="OQ224" s="608">
        <v>-0.11900000000000155</v>
      </c>
      <c r="OR224" s="608">
        <v>1.0659999999999989</v>
      </c>
      <c r="OS224" s="608">
        <v>0.5080000000000009</v>
      </c>
      <c r="OT224" s="608">
        <v>0.49799999999999933</v>
      </c>
      <c r="OU224" s="608">
        <v>9.4999999999998863E-2</v>
      </c>
      <c r="OV224" s="608">
        <v>-1.4000000000001123E-2</v>
      </c>
      <c r="OW224" s="608">
        <v>-0.19899999999999984</v>
      </c>
      <c r="OX224" s="608">
        <v>-0.16800000000000104</v>
      </c>
      <c r="OY224" s="608">
        <v>-0.19100000000000072</v>
      </c>
      <c r="OZ224" s="608">
        <v>-0.31799999999999962</v>
      </c>
      <c r="PA224" s="608">
        <v>-0.2759999999999998</v>
      </c>
      <c r="PB224" s="608">
        <v>1.1999999999999567E-2</v>
      </c>
      <c r="PC224" s="608">
        <v>-0.26500000000000057</v>
      </c>
      <c r="PD224" s="608">
        <v>-1.8000000000000682E-2</v>
      </c>
      <c r="PE224" s="608">
        <v>0.27899999999999991</v>
      </c>
      <c r="PF224" s="608">
        <v>4.0000000000004476E-3</v>
      </c>
      <c r="PG224" s="608">
        <v>0.1379999999999999</v>
      </c>
      <c r="PH224" s="608">
        <v>-0.18100000000000005</v>
      </c>
      <c r="PI224" s="608">
        <v>-0.21399999999999952</v>
      </c>
      <c r="PJ224" s="608">
        <v>-0.20300000000000029</v>
      </c>
      <c r="PK224" s="608">
        <v>-0.16000000000000014</v>
      </c>
      <c r="PL224" s="608">
        <v>-0.15100000000000069</v>
      </c>
      <c r="PM224" s="608">
        <v>-0.13999999999999968</v>
      </c>
      <c r="PN224" s="608">
        <v>-2.7000000000000135E-2</v>
      </c>
      <c r="PO224" s="608">
        <v>-1.7000000000000348E-2</v>
      </c>
      <c r="PP224" s="608">
        <v>-0.31199999999999939</v>
      </c>
      <c r="PQ224" s="608">
        <v>-0.62099999999999955</v>
      </c>
      <c r="PR224" s="608">
        <v>0</v>
      </c>
      <c r="PS224" s="608">
        <v>0</v>
      </c>
      <c r="PT224" s="608">
        <v>0</v>
      </c>
      <c r="PU224" s="608">
        <v>0</v>
      </c>
      <c r="PV224" s="608">
        <v>0</v>
      </c>
      <c r="PW224" s="608">
        <v>-1.6609999999999996</v>
      </c>
      <c r="PX224" s="608">
        <v>-1.7439999999999998</v>
      </c>
      <c r="PY224" s="608">
        <v>-1.9070000000000005</v>
      </c>
      <c r="PZ224" s="608">
        <v>-2.2049999999999996</v>
      </c>
      <c r="QA224" s="608">
        <v>-2.3769999999999998</v>
      </c>
      <c r="QB224" s="608">
        <v>-2.5990000000000002</v>
      </c>
      <c r="QC224" s="608">
        <v>-2.8040000000000003</v>
      </c>
      <c r="QD224" s="608">
        <v>-2.4160000000000004</v>
      </c>
      <c r="QE224" s="608">
        <v>-2.1199999999999992</v>
      </c>
      <c r="QF224" s="608">
        <v>0.10199999999999942</v>
      </c>
      <c r="QG224" s="608">
        <v>-0.54499999999999993</v>
      </c>
      <c r="QH224" s="608">
        <v>-0.58000000000000007</v>
      </c>
      <c r="QI224" s="608">
        <v>-0.46199999999999974</v>
      </c>
      <c r="QJ224" s="608">
        <v>-0.25299999999999834</v>
      </c>
      <c r="QK224" s="608">
        <v>-7.6999999999999957E-2</v>
      </c>
      <c r="QL224" s="608">
        <v>4.1000000000000369E-2</v>
      </c>
      <c r="QM224" s="608">
        <v>-0.10299999999999976</v>
      </c>
      <c r="QN224" s="608">
        <v>-0.10099999999999909</v>
      </c>
      <c r="QO224" s="608">
        <v>-8.0999999999999517E-2</v>
      </c>
      <c r="QP224" s="608">
        <v>-0.15000000000000036</v>
      </c>
      <c r="QQ224" s="608">
        <v>-0.11900000000000155</v>
      </c>
      <c r="QR224" s="608">
        <v>1.0659999999999989</v>
      </c>
      <c r="QS224" s="608">
        <v>0.5080000000000009</v>
      </c>
      <c r="QT224" s="608">
        <v>0.49799999999999933</v>
      </c>
      <c r="QU224" s="608">
        <v>9.4999999999998863E-2</v>
      </c>
      <c r="QV224" s="608">
        <v>-1.4000000000001123E-2</v>
      </c>
      <c r="QW224" s="608">
        <v>-0.19899999999999984</v>
      </c>
      <c r="QX224" s="608">
        <v>-0.16800000000000104</v>
      </c>
      <c r="QY224" s="608">
        <v>-0.19100000000000072</v>
      </c>
      <c r="QZ224" s="608">
        <v>-0.31799999999999962</v>
      </c>
      <c r="RA224" s="608">
        <v>-0.2759999999999998</v>
      </c>
      <c r="RB224" s="608">
        <v>1.1999999999999567E-2</v>
      </c>
      <c r="RC224" s="608">
        <v>-0.26500000000000057</v>
      </c>
      <c r="RD224" s="608">
        <v>-1.8000000000000682E-2</v>
      </c>
      <c r="RE224" s="608">
        <v>0.27899999999999991</v>
      </c>
      <c r="RF224" s="608">
        <v>4.0000000000004476E-3</v>
      </c>
      <c r="RG224" s="608">
        <v>0.1379999999999999</v>
      </c>
      <c r="RH224" s="608">
        <v>-0.18100000000000005</v>
      </c>
      <c r="RI224" s="608">
        <v>-0.21399999999999952</v>
      </c>
      <c r="RJ224" s="608">
        <v>-0.20300000000000029</v>
      </c>
      <c r="RK224" s="608">
        <v>-0.16000000000000014</v>
      </c>
      <c r="RL224" s="608">
        <v>-0.15100000000000069</v>
      </c>
      <c r="RM224" s="608">
        <v>-0.13999999999999968</v>
      </c>
      <c r="RN224" s="608">
        <v>-2.7000000000000135E-2</v>
      </c>
      <c r="RO224" s="608">
        <v>-1.7000000000000348E-2</v>
      </c>
      <c r="RP224" s="608">
        <v>-0.31199999999999939</v>
      </c>
      <c r="RQ224" s="608">
        <v>-0.62099999999999955</v>
      </c>
      <c r="RR224" s="608">
        <v>0</v>
      </c>
      <c r="RS224" s="608">
        <v>0</v>
      </c>
      <c r="RT224" s="608">
        <v>0</v>
      </c>
      <c r="RU224" s="608">
        <v>0</v>
      </c>
      <c r="RV224" s="608">
        <v>0</v>
      </c>
      <c r="RW224" s="608">
        <v>-1.6609999999999996</v>
      </c>
      <c r="RX224" s="608">
        <v>-1.7439999999999998</v>
      </c>
      <c r="RY224" s="608">
        <v>-1.9070000000000005</v>
      </c>
      <c r="RZ224" s="608">
        <v>-2.2049999999999996</v>
      </c>
      <c r="SA224" s="608">
        <v>-2.3769999999999998</v>
      </c>
      <c r="SB224" s="608">
        <v>-2.5990000000000002</v>
      </c>
      <c r="SC224" s="608">
        <v>-2.8040000000000003</v>
      </c>
      <c r="SD224" s="608">
        <v>-2.4160000000000004</v>
      </c>
      <c r="SE224" s="608">
        <v>-2.1199999999999992</v>
      </c>
      <c r="SF224" s="608">
        <v>0.10199999999999942</v>
      </c>
      <c r="SG224" s="608">
        <v>-0.54499999999999993</v>
      </c>
      <c r="SH224" s="608">
        <v>-0.58000000000000007</v>
      </c>
      <c r="SI224" s="608">
        <v>-0.46199999999999974</v>
      </c>
      <c r="SJ224" s="275">
        <f t="shared" si="1066"/>
        <v>-0.46199999999999974</v>
      </c>
      <c r="SK224" s="262"/>
      <c r="SL224" s="250"/>
      <c r="SM224" s="250"/>
      <c r="SN224" s="250"/>
    </row>
    <row r="225" spans="1:508" outlineLevel="3" x14ac:dyDescent="0.25">
      <c r="A225" s="250"/>
      <c r="B225" s="259"/>
      <c r="C225" s="444">
        <f>INT($C$29)+3</f>
        <v>4</v>
      </c>
      <c r="D225" s="275"/>
      <c r="E225" s="324">
        <f t="shared" si="1065"/>
        <v>84</v>
      </c>
      <c r="F225" s="330"/>
      <c r="G225" s="275"/>
      <c r="H225" s="536"/>
      <c r="I225" s="548" t="s">
        <v>875</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66"/>
        <v>0</v>
      </c>
      <c r="SK225" s="262"/>
      <c r="SL225" s="250"/>
      <c r="SM225" s="250"/>
      <c r="SN225" s="250"/>
    </row>
    <row r="226" spans="1:508" outlineLevel="3" x14ac:dyDescent="0.25">
      <c r="A226" s="250"/>
      <c r="B226" s="259"/>
      <c r="C226" s="444">
        <f>INT($C$29)+3</f>
        <v>4</v>
      </c>
      <c r="D226" s="275"/>
      <c r="E226" s="324">
        <f t="shared" si="1065"/>
        <v>85</v>
      </c>
      <c r="F226" s="330"/>
      <c r="G226" s="275"/>
      <c r="H226" s="536"/>
      <c r="I226" s="548" t="s">
        <v>876</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1.8970000000000002</v>
      </c>
      <c r="BJ226" s="608">
        <v>1.6560000000000006</v>
      </c>
      <c r="BK226" s="608">
        <v>1.5020000000000007</v>
      </c>
      <c r="BL226" s="608">
        <v>1.1810000000000009</v>
      </c>
      <c r="BM226" s="608">
        <v>0.11100000000000065</v>
      </c>
      <c r="BN226" s="608">
        <v>0.14300000000000068</v>
      </c>
      <c r="BO226" s="608">
        <v>6.7000000000000171E-2</v>
      </c>
      <c r="BP226" s="608">
        <v>-7.6000000000000512E-2</v>
      </c>
      <c r="BQ226" s="608">
        <v>0.20100000000000051</v>
      </c>
      <c r="BR226" s="608">
        <v>0.34100000000000019</v>
      </c>
      <c r="BS226" s="608">
        <v>0.49100000000000055</v>
      </c>
      <c r="BT226" s="608">
        <v>0.61899999999999977</v>
      </c>
      <c r="BU226" s="608">
        <v>0.76799999999999979</v>
      </c>
      <c r="BV226" s="608">
        <v>0.90899999999999981</v>
      </c>
      <c r="BW226" s="608">
        <v>1.1919999999999993</v>
      </c>
      <c r="BX226" s="608">
        <v>1.3150000000000004</v>
      </c>
      <c r="BY226" s="608">
        <v>1.5179999999999998</v>
      </c>
      <c r="BZ226" s="608">
        <v>2.0090000000000003</v>
      </c>
      <c r="CA226" s="608">
        <v>2.4450000000000003</v>
      </c>
      <c r="CB226" s="608">
        <v>2.7580000000000009</v>
      </c>
      <c r="CC226" s="608">
        <v>3.2579999999999991</v>
      </c>
      <c r="CD226" s="608">
        <v>3.5960000000000001</v>
      </c>
      <c r="CE226" s="608">
        <v>4.2129999999999992</v>
      </c>
      <c r="CF226" s="608">
        <v>2.4230000000000009</v>
      </c>
      <c r="CG226" s="608">
        <v>2.6459999999999999</v>
      </c>
      <c r="CH226" s="608">
        <v>2.6040000000000001</v>
      </c>
      <c r="CI226" s="608">
        <v>2.4829999999999997</v>
      </c>
      <c r="CJ226" s="608">
        <v>2.3900000000000006</v>
      </c>
      <c r="CK226" s="608">
        <v>2.1910000000000007</v>
      </c>
      <c r="CL226" s="608">
        <v>1.9870000000000001</v>
      </c>
      <c r="CM226" s="608">
        <v>1.7380000000000004</v>
      </c>
      <c r="CN226" s="608">
        <v>1.6019999999999994</v>
      </c>
      <c r="CO226" s="608">
        <v>1.7919999999999989</v>
      </c>
      <c r="CP226" s="608">
        <v>1.5519999999999996</v>
      </c>
      <c r="CQ226" s="608">
        <v>1.3930000000000007</v>
      </c>
      <c r="CR226" s="608">
        <v>0.35200000000000031</v>
      </c>
      <c r="CS226" s="608">
        <v>0.45199999999999996</v>
      </c>
      <c r="CT226" s="608">
        <v>0.36300000000000132</v>
      </c>
      <c r="CU226" s="608">
        <v>0.25200000000000067</v>
      </c>
      <c r="CV226" s="608">
        <v>0.34399999999999942</v>
      </c>
      <c r="CW226" s="608">
        <v>0.34200000000000053</v>
      </c>
      <c r="CX226" s="608">
        <v>0.3360000000000003</v>
      </c>
      <c r="CY226" s="608">
        <v>0.2289999999999992</v>
      </c>
      <c r="CZ226" s="608">
        <v>0.24199999999999999</v>
      </c>
      <c r="DA226" s="608">
        <v>-8.0000000000000071E-3</v>
      </c>
      <c r="DB226" s="608">
        <v>0.17300000000000004</v>
      </c>
      <c r="DC226" s="608">
        <v>-0.4269999999999996</v>
      </c>
      <c r="DD226" s="608">
        <v>-0.18400000000000016</v>
      </c>
      <c r="DE226" s="608">
        <v>-1.2999999999999901E-2</v>
      </c>
      <c r="DF226" s="608">
        <v>-0.22100000000000009</v>
      </c>
      <c r="DG226" s="608">
        <v>-0.3329999999999993</v>
      </c>
      <c r="DH226" s="608">
        <v>-0.56799999999999962</v>
      </c>
      <c r="DI226" s="608">
        <v>-0.55400000000000027</v>
      </c>
      <c r="DJ226" s="608">
        <v>-0.54</v>
      </c>
      <c r="DK226" s="608">
        <v>-0.51100000000000012</v>
      </c>
      <c r="DL226" s="608">
        <v>-0.5</v>
      </c>
      <c r="DM226" s="608">
        <v>-0.49199999999999999</v>
      </c>
      <c r="DN226" s="608">
        <v>-0.19799999999999951</v>
      </c>
      <c r="DO226" s="608">
        <v>-0.20999999999999996</v>
      </c>
      <c r="DP226" s="608">
        <v>6.899999999999995E-2</v>
      </c>
      <c r="DQ226" s="608">
        <v>0.4009999999999998</v>
      </c>
      <c r="DR226" s="608">
        <v>0.91300000000000026</v>
      </c>
      <c r="DS226" s="608">
        <v>1.282</v>
      </c>
      <c r="DT226" s="608">
        <v>1.7089999999999996</v>
      </c>
      <c r="DU226" s="608">
        <v>2.2810000000000006</v>
      </c>
      <c r="DV226" s="608">
        <v>2.8569999999999993</v>
      </c>
      <c r="DW226" s="608">
        <v>3.2889999999999997</v>
      </c>
      <c r="DX226" s="608">
        <v>3.7220000000000004</v>
      </c>
      <c r="DY226" s="608">
        <v>4.0660000000000007</v>
      </c>
      <c r="DZ226" s="608">
        <v>4.5309999999999997</v>
      </c>
      <c r="EA226" s="608">
        <v>4.75</v>
      </c>
      <c r="EB226" s="608">
        <v>4.7600000000000007</v>
      </c>
      <c r="EC226" s="608">
        <v>4.9640000000000004</v>
      </c>
      <c r="ED226" s="608">
        <v>5.0039999999999996</v>
      </c>
      <c r="EE226" s="608">
        <v>5.3559999999999999</v>
      </c>
      <c r="EF226" s="608">
        <v>3.58</v>
      </c>
      <c r="EG226" s="608">
        <v>3.58</v>
      </c>
      <c r="EH226" s="608">
        <v>3.0679999999999996</v>
      </c>
      <c r="EI226" s="608">
        <v>2.1049999999999995</v>
      </c>
      <c r="EJ226" s="608">
        <v>1.5460000000000003</v>
      </c>
      <c r="EK226" s="608">
        <v>0.98999999999999932</v>
      </c>
      <c r="EL226" s="608">
        <v>0.34800000000000075</v>
      </c>
      <c r="EM226" s="608">
        <v>-0.37199999999999989</v>
      </c>
      <c r="EN226" s="608">
        <v>-0.83399999999999963</v>
      </c>
      <c r="EO226" s="608">
        <v>-0.59600000000000009</v>
      </c>
      <c r="EP226" s="608">
        <v>-0.34400000000000031</v>
      </c>
      <c r="EQ226" s="608">
        <v>-0.16300000000000026</v>
      </c>
      <c r="ER226" s="608">
        <v>-1.3230000000000004</v>
      </c>
      <c r="ES226" s="608">
        <v>-0.93200000000000038</v>
      </c>
      <c r="ET226" s="608">
        <v>-0.86099999999999888</v>
      </c>
      <c r="EU226" s="608">
        <v>-1.011000000000001</v>
      </c>
      <c r="EV226" s="608">
        <v>-0.83000000000000007</v>
      </c>
      <c r="EW226" s="608">
        <v>-0.84299999999999997</v>
      </c>
      <c r="EX226" s="608">
        <v>-1.0579999999999998</v>
      </c>
      <c r="EY226" s="608">
        <v>-1.1039999999999992</v>
      </c>
      <c r="EZ226" s="608">
        <v>-1.1840000000000002</v>
      </c>
      <c r="FA226" s="608">
        <v>-0.78200000000000003</v>
      </c>
      <c r="FB226" s="608">
        <v>-0.89499999999999957</v>
      </c>
      <c r="FC226" s="608">
        <v>-0.90300000000000047</v>
      </c>
      <c r="FD226" s="608">
        <v>-0.87199999999999989</v>
      </c>
      <c r="FE226" s="608">
        <v>-0.5860000000000003</v>
      </c>
      <c r="FF226" s="608">
        <v>-0.6509999999999998</v>
      </c>
      <c r="FG226" s="608">
        <v>-0.40899999999999981</v>
      </c>
      <c r="FH226" s="608">
        <v>-0.3100000000000005</v>
      </c>
      <c r="FI226" s="608">
        <v>-0.30899999999999928</v>
      </c>
      <c r="FJ226" s="608">
        <v>-0.30700000000000038</v>
      </c>
      <c r="FK226" s="608">
        <v>-0.28599999999999959</v>
      </c>
      <c r="FL226" s="608">
        <v>-0.33599999999999941</v>
      </c>
      <c r="FM226" s="608">
        <v>-0.34499999999999975</v>
      </c>
      <c r="FN226" s="608">
        <v>-7.2000000000000064E-2</v>
      </c>
      <c r="FO226" s="608">
        <v>-7.5999999999999623E-2</v>
      </c>
      <c r="FP226" s="608">
        <v>0.28200000000000003</v>
      </c>
      <c r="FQ226" s="608">
        <v>0.65200000000000014</v>
      </c>
      <c r="FR226" s="608">
        <v>1.0350000000000001</v>
      </c>
      <c r="FS226" s="608">
        <v>1.4329999999999998</v>
      </c>
      <c r="FT226" s="608">
        <v>1.8019999999999996</v>
      </c>
      <c r="FU226" s="608">
        <v>2.3520000000000003</v>
      </c>
      <c r="FV226" s="608">
        <v>3.0860000000000003</v>
      </c>
      <c r="FW226" s="608">
        <v>3.7109999999999994</v>
      </c>
      <c r="FX226" s="608">
        <v>4.1779999999999999</v>
      </c>
      <c r="FY226" s="608">
        <v>4.6420000000000003</v>
      </c>
      <c r="FZ226" s="608">
        <v>5.1840000000000011</v>
      </c>
      <c r="GA226" s="608">
        <v>5.2680000000000007</v>
      </c>
      <c r="GB226" s="608">
        <v>5.2410000000000005</v>
      </c>
      <c r="GC226" s="608">
        <v>5.3130000000000006</v>
      </c>
      <c r="GD226" s="608">
        <v>5.1569999999999991</v>
      </c>
      <c r="GE226" s="608">
        <v>5.5269999999999992</v>
      </c>
      <c r="GF226" s="608">
        <v>3.7050000000000001</v>
      </c>
      <c r="GG226" s="608">
        <v>3.524</v>
      </c>
      <c r="GH226" s="608">
        <v>3.0660000000000007</v>
      </c>
      <c r="GI226" s="608">
        <v>2.0630000000000006</v>
      </c>
      <c r="GJ226" s="608">
        <v>1.6129999999999995</v>
      </c>
      <c r="GK226" s="608">
        <v>1.0099999999999998</v>
      </c>
      <c r="GL226" s="608">
        <v>0.43200000000000038</v>
      </c>
      <c r="GM226" s="608">
        <v>-0.14900000000000002</v>
      </c>
      <c r="GN226" s="608">
        <v>-0.54100000000000037</v>
      </c>
      <c r="GO226" s="608">
        <v>-0.29100000000000037</v>
      </c>
      <c r="GP226" s="608">
        <v>-7.0000000000000284E-2</v>
      </c>
      <c r="GQ226" s="608">
        <v>0.38099999999999934</v>
      </c>
      <c r="GR226" s="608">
        <v>-0.97100000000000009</v>
      </c>
      <c r="GS226" s="608">
        <v>-0.55900000000000016</v>
      </c>
      <c r="GT226" s="608">
        <v>-0.44700000000000095</v>
      </c>
      <c r="GU226" s="608">
        <v>-0.55000000000000071</v>
      </c>
      <c r="GV226" s="608">
        <v>-0.48099999999999987</v>
      </c>
      <c r="GW226" s="608">
        <v>-0.51499999999999879</v>
      </c>
      <c r="GX226" s="608">
        <v>-0.7710000000000008</v>
      </c>
      <c r="GY226" s="608">
        <v>-0.92999999999999972</v>
      </c>
      <c r="GZ226" s="608">
        <v>-1.2180000000000009</v>
      </c>
      <c r="HA226" s="608">
        <v>-0.95599999999999952</v>
      </c>
      <c r="HB226" s="608">
        <v>-1.0280000000000005</v>
      </c>
      <c r="HC226" s="608">
        <v>-1.480999999999999</v>
      </c>
      <c r="HD226" s="608">
        <v>-1.4790000000000001</v>
      </c>
      <c r="HE226" s="608">
        <v>-1.0869999999999997</v>
      </c>
      <c r="HF226" s="608">
        <v>-1.0970000000000004</v>
      </c>
      <c r="HG226" s="608">
        <v>-0.7370000000000001</v>
      </c>
      <c r="HH226" s="608">
        <v>-0.625</v>
      </c>
      <c r="HI226" s="608">
        <v>-0.61199999999999921</v>
      </c>
      <c r="HJ226" s="608">
        <v>-0.59999999999999964</v>
      </c>
      <c r="HK226" s="608">
        <v>-0.54699999999999971</v>
      </c>
      <c r="HL226" s="608">
        <v>-0.54499999999999993</v>
      </c>
      <c r="HM226" s="608">
        <v>-0.52999999999999936</v>
      </c>
      <c r="HN226" s="608">
        <v>-0.10999999999999943</v>
      </c>
      <c r="HO226" s="608">
        <v>-0.11799999999999944</v>
      </c>
      <c r="HP226" s="608">
        <v>0.17100000000000026</v>
      </c>
      <c r="HQ226" s="608">
        <v>0.47500000000000053</v>
      </c>
      <c r="HR226" s="608">
        <v>0.79</v>
      </c>
      <c r="HS226" s="608">
        <v>1.1230000000000002</v>
      </c>
      <c r="HT226" s="608">
        <v>1.4320000000000004</v>
      </c>
      <c r="HU226" s="608">
        <v>1.7400000000000002</v>
      </c>
      <c r="HV226" s="608">
        <v>2.2569999999999997</v>
      </c>
      <c r="HW226" s="608">
        <v>2.7560000000000002</v>
      </c>
      <c r="HX226" s="608">
        <v>3.2069999999999999</v>
      </c>
      <c r="HY226" s="608">
        <v>3.593</v>
      </c>
      <c r="HZ226" s="608">
        <v>3.8699999999999992</v>
      </c>
      <c r="IA226" s="608">
        <v>3.9070000000000009</v>
      </c>
      <c r="IB226" s="608">
        <v>3.7960000000000003</v>
      </c>
      <c r="IC226" s="608">
        <v>3.9970000000000008</v>
      </c>
      <c r="ID226" s="608">
        <v>4.1400000000000006</v>
      </c>
      <c r="IE226" s="608">
        <v>4.411999999999999</v>
      </c>
      <c r="IF226" s="608">
        <v>2.4790000000000001</v>
      </c>
      <c r="IG226" s="608">
        <v>2.2379999999999995</v>
      </c>
      <c r="IH226" s="608">
        <v>1.6799999999999997</v>
      </c>
      <c r="II226" s="608">
        <v>1.2640000000000002</v>
      </c>
      <c r="IJ226" s="608">
        <v>0.97599999999999998</v>
      </c>
      <c r="IK226" s="608">
        <v>0.60400000000000009</v>
      </c>
      <c r="IL226" s="608">
        <v>0.11699999999999999</v>
      </c>
      <c r="IM226" s="608">
        <v>-0.4449999999999994</v>
      </c>
      <c r="IN226" s="608">
        <v>-0.72200000000000042</v>
      </c>
      <c r="IO226" s="608">
        <v>-0.54400000000000048</v>
      </c>
      <c r="IP226" s="608">
        <v>-6.8000000000000504E-2</v>
      </c>
      <c r="IQ226" s="608">
        <v>2.8999999999999915E-2</v>
      </c>
      <c r="IR226" s="608">
        <v>-1.1180000000000003</v>
      </c>
      <c r="IS226" s="608">
        <v>-0.87100000000000044</v>
      </c>
      <c r="IT226" s="608">
        <v>-0.625</v>
      </c>
      <c r="IU226" s="608">
        <v>-0.56600000000000072</v>
      </c>
      <c r="IV226" s="608">
        <v>-0.47499999999999964</v>
      </c>
      <c r="IW226" s="608">
        <v>-0.44400000000000084</v>
      </c>
      <c r="IX226" s="608">
        <v>-0.54000000000000092</v>
      </c>
      <c r="IY226" s="608">
        <v>-0.61299999999999955</v>
      </c>
      <c r="IZ226" s="608">
        <v>-0.9579999999999993</v>
      </c>
      <c r="JA226" s="608">
        <v>-0.78399999999999981</v>
      </c>
      <c r="JB226" s="608">
        <v>-0.9350000000000005</v>
      </c>
      <c r="JC226" s="608">
        <v>-0.58900000000000041</v>
      </c>
      <c r="JD226" s="608">
        <v>-0.63200000000000056</v>
      </c>
      <c r="JE226" s="608">
        <v>-0.57099999999999973</v>
      </c>
      <c r="JF226" s="608">
        <v>-0.65599999999999969</v>
      </c>
      <c r="JG226" s="608">
        <v>-0.60099999999999998</v>
      </c>
      <c r="JH226" s="608">
        <v>-0.23199999999999932</v>
      </c>
      <c r="JI226" s="608">
        <v>-0.14599999999999991</v>
      </c>
      <c r="JJ226" s="608">
        <v>-0.10899999999999999</v>
      </c>
      <c r="JK226" s="608">
        <v>-3.2999999999999474E-2</v>
      </c>
      <c r="JL226" s="608">
        <v>-1.1000000000000121E-2</v>
      </c>
      <c r="JM226" s="608">
        <v>2.2999999999999687E-2</v>
      </c>
      <c r="JN226" s="608">
        <v>-2.2000000000000242E-2</v>
      </c>
      <c r="JO226" s="608">
        <v>-3.0000000000000249E-2</v>
      </c>
      <c r="JP226" s="608">
        <v>0.29400000000000048</v>
      </c>
      <c r="JQ226" s="608">
        <v>0.59799999999999986</v>
      </c>
      <c r="JR226" s="608">
        <v>0.97199999999999953</v>
      </c>
      <c r="JS226" s="608">
        <v>1.335</v>
      </c>
      <c r="JT226" s="608">
        <v>1.6300000000000008</v>
      </c>
      <c r="JU226" s="608">
        <v>2.0730000000000004</v>
      </c>
      <c r="JV226" s="608">
        <v>2.6850000000000005</v>
      </c>
      <c r="JW226" s="608">
        <v>3.1520000000000001</v>
      </c>
      <c r="JX226" s="608">
        <v>3.5900000000000007</v>
      </c>
      <c r="JY226" s="608">
        <v>3.9749999999999996</v>
      </c>
      <c r="JZ226" s="608">
        <v>4.3989999999999991</v>
      </c>
      <c r="KA226" s="608">
        <v>4.464999999999999</v>
      </c>
      <c r="KB226" s="608">
        <v>4.431</v>
      </c>
      <c r="KC226" s="608">
        <v>4.6030000000000006</v>
      </c>
      <c r="KD226" s="608">
        <v>4.5560000000000009</v>
      </c>
      <c r="KE226" s="608">
        <v>4.7200000000000006</v>
      </c>
      <c r="KF226" s="608">
        <v>1.9000000000000004</v>
      </c>
      <c r="KG226" s="608">
        <v>1.6099999999999994</v>
      </c>
      <c r="KH226" s="608">
        <v>1.0389999999999988</v>
      </c>
      <c r="KI226" s="608">
        <v>0.61500000000000021</v>
      </c>
      <c r="KJ226" s="608">
        <v>-6.1999999999999389E-2</v>
      </c>
      <c r="KK226" s="608">
        <v>-0.31400000000000095</v>
      </c>
      <c r="KL226" s="608">
        <v>-0.88199999999999967</v>
      </c>
      <c r="KM226" s="608">
        <v>-1.2940000000000005</v>
      </c>
      <c r="KN226" s="608">
        <v>-1.6989999999999998</v>
      </c>
      <c r="KO226" s="608">
        <v>-1.1809999999999992</v>
      </c>
      <c r="KP226" s="608">
        <v>-0.63199999999999967</v>
      </c>
      <c r="KQ226" s="608">
        <v>-0.4870000000000001</v>
      </c>
      <c r="KR226" s="608">
        <v>-1.5380000000000003</v>
      </c>
      <c r="KS226" s="608">
        <v>-1.1400000000000006</v>
      </c>
      <c r="KT226" s="608">
        <v>-0.82000000000000028</v>
      </c>
      <c r="KU226" s="608">
        <v>-0.62700000000000067</v>
      </c>
      <c r="KV226" s="608">
        <v>-0.42899999999999849</v>
      </c>
      <c r="KW226" s="608">
        <v>-0.27199999999999847</v>
      </c>
      <c r="KX226" s="608">
        <v>-0.2840000000000007</v>
      </c>
      <c r="KY226" s="608">
        <v>-0.29599999999999937</v>
      </c>
      <c r="KZ226" s="608">
        <v>-0.31099999999999994</v>
      </c>
      <c r="LA226" s="608">
        <v>-0.35000000000000053</v>
      </c>
      <c r="LB226" s="608">
        <v>-0.32000000000000028</v>
      </c>
      <c r="LC226" s="608">
        <v>0.2629999999999999</v>
      </c>
      <c r="LD226" s="608">
        <v>0.38300000000000001</v>
      </c>
      <c r="LE226" s="608">
        <v>0.26799999999999979</v>
      </c>
      <c r="LF226" s="608">
        <v>0.39500000000000046</v>
      </c>
      <c r="LG226" s="608">
        <v>0.22100000000000009</v>
      </c>
      <c r="LH226" s="608">
        <v>0.32400000000000073</v>
      </c>
      <c r="LI226" s="608">
        <v>0.30100000000000016</v>
      </c>
      <c r="LJ226" s="608">
        <v>0.34300000000000086</v>
      </c>
      <c r="LK226" s="608">
        <v>0.32699999999999996</v>
      </c>
      <c r="LL226" s="608">
        <v>0.40200000000000014</v>
      </c>
      <c r="LM226" s="608">
        <v>0.39400000000000013</v>
      </c>
      <c r="LN226" s="608">
        <v>8.0000000000000071E-2</v>
      </c>
      <c r="LO226" s="608">
        <v>5.200000000000049E-2</v>
      </c>
      <c r="LP226" s="608">
        <v>0.41400000000000059</v>
      </c>
      <c r="LQ226" s="608">
        <v>0.6639999999999997</v>
      </c>
      <c r="LR226" s="608">
        <v>0.92400000000000038</v>
      </c>
      <c r="LS226" s="608">
        <v>1.1959999999999997</v>
      </c>
      <c r="LT226" s="608">
        <v>1.5339999999999998</v>
      </c>
      <c r="LU226" s="608">
        <v>1.8540000000000001</v>
      </c>
      <c r="LV226" s="608">
        <v>2.4129999999999994</v>
      </c>
      <c r="LW226" s="608">
        <v>2.6290000000000004</v>
      </c>
      <c r="LX226" s="608">
        <v>2.9360000000000008</v>
      </c>
      <c r="LY226" s="608">
        <v>3.2379999999999995</v>
      </c>
      <c r="LZ226" s="608">
        <v>3.6260000000000003</v>
      </c>
      <c r="MA226" s="608">
        <v>3.7480000000000002</v>
      </c>
      <c r="MB226" s="608">
        <v>3.8840000000000003</v>
      </c>
      <c r="MC226" s="608">
        <v>4.117</v>
      </c>
      <c r="MD226" s="608">
        <v>4.0730000000000004</v>
      </c>
      <c r="ME226" s="608">
        <v>4.3820000000000014</v>
      </c>
      <c r="MF226" s="608">
        <v>1.5609999999999991</v>
      </c>
      <c r="MG226" s="608">
        <v>1.5860000000000003</v>
      </c>
      <c r="MH226" s="608">
        <v>1.3499999999999996</v>
      </c>
      <c r="MI226" s="608">
        <v>0.94200000000000017</v>
      </c>
      <c r="MJ226" s="608">
        <v>0.65700000000000003</v>
      </c>
      <c r="MK226" s="608">
        <v>0.65000000000000036</v>
      </c>
      <c r="ML226" s="608">
        <v>0.36900000000000155</v>
      </c>
      <c r="MM226" s="608">
        <v>0.12699999999999889</v>
      </c>
      <c r="MN226" s="608">
        <v>0.21899999999999942</v>
      </c>
      <c r="MO226" s="608">
        <v>0.81600000000000072</v>
      </c>
      <c r="MP226" s="608">
        <v>0.7110000000000003</v>
      </c>
      <c r="MQ226" s="608">
        <v>0.72499999999999964</v>
      </c>
      <c r="MR226" s="608">
        <v>-0.23300000000000054</v>
      </c>
      <c r="MS226" s="608">
        <v>-0.15499999999999936</v>
      </c>
      <c r="MT226" s="608">
        <v>0.4529999999999994</v>
      </c>
      <c r="MU226" s="608">
        <v>0.37899999999999956</v>
      </c>
      <c r="MV226" s="608">
        <v>0.64400000000000013</v>
      </c>
      <c r="MW226" s="608">
        <v>0.71799999999999997</v>
      </c>
      <c r="MX226" s="608">
        <v>0.625</v>
      </c>
      <c r="MY226" s="608">
        <v>0.57399999999999984</v>
      </c>
      <c r="MZ226" s="608">
        <v>3.4000000000000696E-2</v>
      </c>
      <c r="NA226" s="608">
        <v>0.20800000000000018</v>
      </c>
      <c r="NB226" s="608">
        <v>0.14799999999999969</v>
      </c>
      <c r="NC226" s="608">
        <v>-0.37400000000000055</v>
      </c>
      <c r="ND226" s="608">
        <v>-0.18100000000000005</v>
      </c>
      <c r="NE226" s="608">
        <v>9.9999999999944578E-4</v>
      </c>
      <c r="NF226" s="608">
        <v>-0.13699999999999957</v>
      </c>
      <c r="NG226" s="608">
        <v>-0.1899999999999995</v>
      </c>
      <c r="NH226" s="608">
        <v>-0.36600000000000055</v>
      </c>
      <c r="NI226" s="608">
        <v>-0.41599999999999948</v>
      </c>
      <c r="NJ226" s="608">
        <v>-0.4610000000000003</v>
      </c>
      <c r="NK226" s="608">
        <v>-0.44700000000000006</v>
      </c>
      <c r="NL226" s="608">
        <v>-0.44400000000000084</v>
      </c>
      <c r="NM226" s="608">
        <v>-0.44399999999999995</v>
      </c>
      <c r="NN226" s="608">
        <v>-0.18700000000000028</v>
      </c>
      <c r="NO226" s="608">
        <v>-0.19500000000000028</v>
      </c>
      <c r="NP226" s="608">
        <v>9.2999999999999972E-2</v>
      </c>
      <c r="NQ226" s="608">
        <v>0.39100000000000001</v>
      </c>
      <c r="NR226" s="608">
        <v>0</v>
      </c>
      <c r="NS226" s="608">
        <v>0</v>
      </c>
      <c r="NT226" s="608">
        <v>0</v>
      </c>
      <c r="NU226" s="608">
        <v>0</v>
      </c>
      <c r="NV226" s="608">
        <v>0</v>
      </c>
      <c r="NW226" s="608">
        <v>2.6290000000000004</v>
      </c>
      <c r="NX226" s="608">
        <v>2.9360000000000008</v>
      </c>
      <c r="NY226" s="608">
        <v>3.2379999999999995</v>
      </c>
      <c r="NZ226" s="608">
        <v>3.6260000000000003</v>
      </c>
      <c r="OA226" s="608">
        <v>3.7480000000000002</v>
      </c>
      <c r="OB226" s="608">
        <v>3.8840000000000003</v>
      </c>
      <c r="OC226" s="608">
        <v>4.117</v>
      </c>
      <c r="OD226" s="608">
        <v>4.0730000000000004</v>
      </c>
      <c r="OE226" s="608">
        <v>4.3820000000000014</v>
      </c>
      <c r="OF226" s="608">
        <v>1.5609999999999991</v>
      </c>
      <c r="OG226" s="608">
        <v>1.5860000000000003</v>
      </c>
      <c r="OH226" s="608">
        <v>1.3499999999999996</v>
      </c>
      <c r="OI226" s="608">
        <v>0.94200000000000017</v>
      </c>
      <c r="OJ226" s="608">
        <v>0.65700000000000003</v>
      </c>
      <c r="OK226" s="608">
        <v>0.65000000000000036</v>
      </c>
      <c r="OL226" s="608">
        <v>0.36900000000000155</v>
      </c>
      <c r="OM226" s="608">
        <v>0.12699999999999889</v>
      </c>
      <c r="ON226" s="608">
        <v>0.21899999999999942</v>
      </c>
      <c r="OO226" s="608">
        <v>0.81600000000000072</v>
      </c>
      <c r="OP226" s="608">
        <v>0.7110000000000003</v>
      </c>
      <c r="OQ226" s="608">
        <v>0.72499999999999964</v>
      </c>
      <c r="OR226" s="608">
        <v>-0.23300000000000054</v>
      </c>
      <c r="OS226" s="608">
        <v>-0.15499999999999936</v>
      </c>
      <c r="OT226" s="608">
        <v>0.4529999999999994</v>
      </c>
      <c r="OU226" s="608">
        <v>0.37899999999999956</v>
      </c>
      <c r="OV226" s="608">
        <v>0.64400000000000013</v>
      </c>
      <c r="OW226" s="608">
        <v>0.71799999999999997</v>
      </c>
      <c r="OX226" s="608">
        <v>0.625</v>
      </c>
      <c r="OY226" s="608">
        <v>0.57399999999999984</v>
      </c>
      <c r="OZ226" s="608">
        <v>3.4000000000000696E-2</v>
      </c>
      <c r="PA226" s="608">
        <v>0.20800000000000018</v>
      </c>
      <c r="PB226" s="608">
        <v>0.14799999999999969</v>
      </c>
      <c r="PC226" s="608">
        <v>-0.37400000000000055</v>
      </c>
      <c r="PD226" s="608">
        <v>-0.18100000000000005</v>
      </c>
      <c r="PE226" s="608">
        <v>9.9999999999944578E-4</v>
      </c>
      <c r="PF226" s="608">
        <v>-0.13699999999999957</v>
      </c>
      <c r="PG226" s="608">
        <v>-0.1899999999999995</v>
      </c>
      <c r="PH226" s="608">
        <v>-0.36600000000000055</v>
      </c>
      <c r="PI226" s="608">
        <v>-0.41599999999999948</v>
      </c>
      <c r="PJ226" s="608">
        <v>-0.4610000000000003</v>
      </c>
      <c r="PK226" s="608">
        <v>-0.44700000000000006</v>
      </c>
      <c r="PL226" s="608">
        <v>-0.44400000000000084</v>
      </c>
      <c r="PM226" s="608">
        <v>-0.44399999999999995</v>
      </c>
      <c r="PN226" s="608">
        <v>-0.18700000000000028</v>
      </c>
      <c r="PO226" s="608">
        <v>-0.19500000000000028</v>
      </c>
      <c r="PP226" s="608">
        <v>9.2999999999999972E-2</v>
      </c>
      <c r="PQ226" s="608">
        <v>0.39100000000000001</v>
      </c>
      <c r="PR226" s="608">
        <v>0</v>
      </c>
      <c r="PS226" s="608">
        <v>0</v>
      </c>
      <c r="PT226" s="608">
        <v>0</v>
      </c>
      <c r="PU226" s="608">
        <v>0</v>
      </c>
      <c r="PV226" s="608">
        <v>0</v>
      </c>
      <c r="PW226" s="608">
        <v>2.6290000000000004</v>
      </c>
      <c r="PX226" s="608">
        <v>2.9360000000000008</v>
      </c>
      <c r="PY226" s="608">
        <v>3.2379999999999995</v>
      </c>
      <c r="PZ226" s="608">
        <v>3.6260000000000003</v>
      </c>
      <c r="QA226" s="608">
        <v>3.7480000000000002</v>
      </c>
      <c r="QB226" s="608">
        <v>3.8840000000000003</v>
      </c>
      <c r="QC226" s="608">
        <v>4.117</v>
      </c>
      <c r="QD226" s="608">
        <v>4.0730000000000004</v>
      </c>
      <c r="QE226" s="608">
        <v>4.3820000000000014</v>
      </c>
      <c r="QF226" s="608">
        <v>1.5609999999999991</v>
      </c>
      <c r="QG226" s="608">
        <v>1.5860000000000003</v>
      </c>
      <c r="QH226" s="608">
        <v>1.3499999999999996</v>
      </c>
      <c r="QI226" s="608">
        <v>0.94200000000000017</v>
      </c>
      <c r="QJ226" s="608">
        <v>0.65700000000000003</v>
      </c>
      <c r="QK226" s="608">
        <v>0.65000000000000036</v>
      </c>
      <c r="QL226" s="608">
        <v>0.36900000000000155</v>
      </c>
      <c r="QM226" s="608">
        <v>0.12699999999999889</v>
      </c>
      <c r="QN226" s="608">
        <v>0.21899999999999942</v>
      </c>
      <c r="QO226" s="608">
        <v>0.81600000000000072</v>
      </c>
      <c r="QP226" s="608">
        <v>0.7110000000000003</v>
      </c>
      <c r="QQ226" s="608">
        <v>0.72499999999999964</v>
      </c>
      <c r="QR226" s="608">
        <v>-0.23300000000000054</v>
      </c>
      <c r="QS226" s="608">
        <v>-0.15499999999999936</v>
      </c>
      <c r="QT226" s="608">
        <v>0.4529999999999994</v>
      </c>
      <c r="QU226" s="608">
        <v>0.37899999999999956</v>
      </c>
      <c r="QV226" s="608">
        <v>0.64400000000000013</v>
      </c>
      <c r="QW226" s="608">
        <v>0.71799999999999997</v>
      </c>
      <c r="QX226" s="608">
        <v>0.625</v>
      </c>
      <c r="QY226" s="608">
        <v>0.57399999999999984</v>
      </c>
      <c r="QZ226" s="608">
        <v>3.4000000000000696E-2</v>
      </c>
      <c r="RA226" s="608">
        <v>0.20800000000000018</v>
      </c>
      <c r="RB226" s="608">
        <v>0.14799999999999969</v>
      </c>
      <c r="RC226" s="608">
        <v>-0.37400000000000055</v>
      </c>
      <c r="RD226" s="608">
        <v>-0.18100000000000005</v>
      </c>
      <c r="RE226" s="608">
        <v>9.9999999999944578E-4</v>
      </c>
      <c r="RF226" s="608">
        <v>-0.13699999999999957</v>
      </c>
      <c r="RG226" s="608">
        <v>-0.1899999999999995</v>
      </c>
      <c r="RH226" s="608">
        <v>-0.36600000000000055</v>
      </c>
      <c r="RI226" s="608">
        <v>-0.41599999999999948</v>
      </c>
      <c r="RJ226" s="608">
        <v>-0.4610000000000003</v>
      </c>
      <c r="RK226" s="608">
        <v>-0.44700000000000006</v>
      </c>
      <c r="RL226" s="608">
        <v>-0.44400000000000084</v>
      </c>
      <c r="RM226" s="608">
        <v>-0.44399999999999995</v>
      </c>
      <c r="RN226" s="608">
        <v>-0.18700000000000028</v>
      </c>
      <c r="RO226" s="608">
        <v>-0.19500000000000028</v>
      </c>
      <c r="RP226" s="608">
        <v>9.2999999999999972E-2</v>
      </c>
      <c r="RQ226" s="608">
        <v>0.39100000000000001</v>
      </c>
      <c r="RR226" s="608">
        <v>0</v>
      </c>
      <c r="RS226" s="608">
        <v>0</v>
      </c>
      <c r="RT226" s="608">
        <v>0</v>
      </c>
      <c r="RU226" s="608">
        <v>0</v>
      </c>
      <c r="RV226" s="608">
        <v>0</v>
      </c>
      <c r="RW226" s="608">
        <v>2.6290000000000004</v>
      </c>
      <c r="RX226" s="608">
        <v>2.9360000000000008</v>
      </c>
      <c r="RY226" s="608">
        <v>3.2379999999999995</v>
      </c>
      <c r="RZ226" s="608">
        <v>3.6260000000000003</v>
      </c>
      <c r="SA226" s="608">
        <v>3.7480000000000002</v>
      </c>
      <c r="SB226" s="608">
        <v>3.8840000000000003</v>
      </c>
      <c r="SC226" s="608">
        <v>4.117</v>
      </c>
      <c r="SD226" s="608">
        <v>4.0730000000000004</v>
      </c>
      <c r="SE226" s="608">
        <v>4.3820000000000014</v>
      </c>
      <c r="SF226" s="608">
        <v>1.5609999999999991</v>
      </c>
      <c r="SG226" s="608">
        <v>1.5860000000000003</v>
      </c>
      <c r="SH226" s="608">
        <v>1.3499999999999996</v>
      </c>
      <c r="SI226" s="608">
        <v>0.94200000000000017</v>
      </c>
      <c r="SJ226" s="275">
        <f t="shared" si="1066"/>
        <v>0.94200000000000017</v>
      </c>
      <c r="SK226" s="262"/>
      <c r="SL226" s="250"/>
      <c r="SM226" s="250"/>
      <c r="SN226" s="250"/>
    </row>
    <row r="227" spans="1:508" outlineLevel="3" x14ac:dyDescent="0.25">
      <c r="A227" s="250"/>
      <c r="B227" s="259"/>
      <c r="C227" s="444">
        <f>INT($C$29)+3</f>
        <v>4</v>
      </c>
      <c r="D227" s="275"/>
      <c r="E227" s="324">
        <f t="shared" si="1065"/>
        <v>86</v>
      </c>
      <c r="F227" s="330"/>
      <c r="G227" s="275"/>
      <c r="H227" s="538"/>
      <c r="I227" s="549" t="s">
        <v>877</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1.8970000000000002</v>
      </c>
      <c r="BJ227" s="609">
        <v>1.657</v>
      </c>
      <c r="BK227" s="609">
        <v>1.5039999999999996</v>
      </c>
      <c r="BL227" s="609">
        <v>1.1859999999999999</v>
      </c>
      <c r="BM227" s="609">
        <v>9.0000000000000746E-2</v>
      </c>
      <c r="BN227" s="609">
        <v>0.14199999999999946</v>
      </c>
      <c r="BO227" s="609">
        <v>6.6000000000000725E-2</v>
      </c>
      <c r="BP227" s="609">
        <v>-8.1000000000000405E-2</v>
      </c>
      <c r="BQ227" s="609">
        <v>0.19399999999999995</v>
      </c>
      <c r="BR227" s="609">
        <v>0.32899999999999974</v>
      </c>
      <c r="BS227" s="609">
        <v>0.47200000000000042</v>
      </c>
      <c r="BT227" s="609">
        <v>0.59400000000000031</v>
      </c>
      <c r="BU227" s="609">
        <v>0.73800000000000043</v>
      </c>
      <c r="BV227" s="609">
        <v>0.86399999999999988</v>
      </c>
      <c r="BW227" s="609">
        <v>1.0189999999999992</v>
      </c>
      <c r="BX227" s="609">
        <v>1.3840000000000003</v>
      </c>
      <c r="BY227" s="609">
        <v>1.8150000000000004</v>
      </c>
      <c r="BZ227" s="609">
        <v>2.2729999999999997</v>
      </c>
      <c r="CA227" s="609">
        <v>2.8360000000000003</v>
      </c>
      <c r="CB227" s="609">
        <v>3.3060000000000009</v>
      </c>
      <c r="CC227" s="609">
        <v>3.9329999999999998</v>
      </c>
      <c r="CD227" s="609">
        <v>4.6059999999999999</v>
      </c>
      <c r="CE227" s="609">
        <v>5.4599999999999991</v>
      </c>
      <c r="CF227" s="609">
        <v>2.1090000000000009</v>
      </c>
      <c r="CG227" s="609">
        <v>2.378000000000001</v>
      </c>
      <c r="CH227" s="609">
        <v>2.3120000000000003</v>
      </c>
      <c r="CI227" s="609">
        <v>2.1889999999999992</v>
      </c>
      <c r="CJ227" s="609">
        <v>2.1589999999999989</v>
      </c>
      <c r="CK227" s="609">
        <v>2.0530000000000008</v>
      </c>
      <c r="CL227" s="609">
        <v>1.9380000000000006</v>
      </c>
      <c r="CM227" s="609">
        <v>1.7480000000000002</v>
      </c>
      <c r="CN227" s="609">
        <v>1.7090000000000005</v>
      </c>
      <c r="CO227" s="609">
        <v>1.9069999999999991</v>
      </c>
      <c r="CP227" s="609">
        <v>1.7140000000000004</v>
      </c>
      <c r="CQ227" s="609">
        <v>1.5370000000000008</v>
      </c>
      <c r="CR227" s="609">
        <v>0.57499999999999929</v>
      </c>
      <c r="CS227" s="609">
        <v>0.55300000000000082</v>
      </c>
      <c r="CT227" s="609">
        <v>0.55300000000000082</v>
      </c>
      <c r="CU227" s="609">
        <v>0.46299999999999919</v>
      </c>
      <c r="CV227" s="609">
        <v>0.4529999999999994</v>
      </c>
      <c r="CW227" s="609">
        <v>0.46400000000000041</v>
      </c>
      <c r="CX227" s="609">
        <v>0.43799999999999883</v>
      </c>
      <c r="CY227" s="609">
        <v>0.32399999999999984</v>
      </c>
      <c r="CZ227" s="609">
        <v>0.33699999999999974</v>
      </c>
      <c r="DA227" s="609">
        <v>0.37400000000000055</v>
      </c>
      <c r="DB227" s="609">
        <v>0.31700000000000017</v>
      </c>
      <c r="DC227" s="609">
        <v>-0.17999999999999972</v>
      </c>
      <c r="DD227" s="609">
        <v>-0.13900000000000023</v>
      </c>
      <c r="DE227" s="609">
        <v>2.5000000000000355E-2</v>
      </c>
      <c r="DF227" s="609">
        <v>-6.0999999999999943E-2</v>
      </c>
      <c r="DG227" s="609">
        <v>-0.1639999999999997</v>
      </c>
      <c r="DH227" s="609">
        <v>-0.44399999999999995</v>
      </c>
      <c r="DI227" s="609">
        <v>-0.44399999999999995</v>
      </c>
      <c r="DJ227" s="609">
        <v>-0.44200000000000017</v>
      </c>
      <c r="DK227" s="609">
        <v>-0.42500000000000071</v>
      </c>
      <c r="DL227" s="609">
        <v>-0.42600000000000016</v>
      </c>
      <c r="DM227" s="609">
        <v>-0.42900000000000027</v>
      </c>
      <c r="DN227" s="609">
        <v>-0.23299999999999965</v>
      </c>
      <c r="DO227" s="609">
        <v>-0.24799999999999933</v>
      </c>
      <c r="DP227" s="609">
        <v>3.4999999999999254E-2</v>
      </c>
      <c r="DQ227" s="609">
        <v>0.37800000000000011</v>
      </c>
      <c r="DR227" s="609">
        <v>0.72900000000000009</v>
      </c>
      <c r="DS227" s="609">
        <v>1.2890000000000006</v>
      </c>
      <c r="DT227" s="609">
        <v>1.742</v>
      </c>
      <c r="DU227" s="609">
        <v>2.2300000000000004</v>
      </c>
      <c r="DV227" s="609">
        <v>2.8089999999999993</v>
      </c>
      <c r="DW227" s="609">
        <v>3.2390000000000008</v>
      </c>
      <c r="DX227" s="609">
        <v>3.6469999999999994</v>
      </c>
      <c r="DY227" s="609">
        <v>3.9969999999999999</v>
      </c>
      <c r="DZ227" s="609">
        <v>4.4680000000000009</v>
      </c>
      <c r="EA227" s="609">
        <v>4.9310000000000009</v>
      </c>
      <c r="EB227" s="609">
        <v>5.4180000000000001</v>
      </c>
      <c r="EC227" s="609">
        <v>6.0440000000000005</v>
      </c>
      <c r="ED227" s="609">
        <v>6.2889999999999997</v>
      </c>
      <c r="EE227" s="609">
        <v>7.0150000000000006</v>
      </c>
      <c r="EF227" s="609">
        <v>3.5350000000000001</v>
      </c>
      <c r="EG227" s="609">
        <v>3.6229999999999993</v>
      </c>
      <c r="EH227" s="609">
        <v>3.1289999999999996</v>
      </c>
      <c r="EI227" s="609">
        <v>2.1459999999999999</v>
      </c>
      <c r="EJ227" s="609">
        <v>1.7229999999999999</v>
      </c>
      <c r="EK227" s="609">
        <v>1.1959999999999997</v>
      </c>
      <c r="EL227" s="609">
        <v>0.58200000000000074</v>
      </c>
      <c r="EM227" s="609">
        <v>-0.3069999999999995</v>
      </c>
      <c r="EN227" s="609">
        <v>-0.80100000000000016</v>
      </c>
      <c r="EO227" s="609">
        <v>-0.56700000000000017</v>
      </c>
      <c r="EP227" s="609">
        <v>-0.25</v>
      </c>
      <c r="EQ227" s="609">
        <v>-6.1999999999999389E-2</v>
      </c>
      <c r="ER227" s="609">
        <v>-1.3960000000000008</v>
      </c>
      <c r="ES227" s="609">
        <v>-1.0590000000000002</v>
      </c>
      <c r="ET227" s="609">
        <v>-0.88700000000000045</v>
      </c>
      <c r="EU227" s="609">
        <v>-0.80799999999999983</v>
      </c>
      <c r="EV227" s="609">
        <v>-0.74599999999999866</v>
      </c>
      <c r="EW227" s="609">
        <v>-0.68900000000000006</v>
      </c>
      <c r="EX227" s="609">
        <v>-0.72499999999999964</v>
      </c>
      <c r="EY227" s="609">
        <v>-0.9529999999999994</v>
      </c>
      <c r="EZ227" s="609">
        <v>-0.99900000000000055</v>
      </c>
      <c r="FA227" s="609">
        <v>-0.58599999999999941</v>
      </c>
      <c r="FB227" s="609">
        <v>-0.6509999999999998</v>
      </c>
      <c r="FC227" s="609">
        <v>-0.42700000000000049</v>
      </c>
      <c r="FD227" s="609">
        <v>-0.30700000000000038</v>
      </c>
      <c r="FE227" s="609">
        <v>-0.26799999999999979</v>
      </c>
      <c r="FF227" s="609">
        <v>-0.32699999999999996</v>
      </c>
      <c r="FG227" s="609">
        <v>-0.13300000000000001</v>
      </c>
      <c r="FH227" s="609">
        <v>-5.5000000000000604E-2</v>
      </c>
      <c r="FI227" s="609">
        <v>-5.8999999999999275E-2</v>
      </c>
      <c r="FJ227" s="609">
        <v>-6.5000000000000391E-2</v>
      </c>
      <c r="FK227" s="609">
        <v>-6.0999999999999943E-2</v>
      </c>
      <c r="FL227" s="609">
        <v>-6.7000000000000171E-2</v>
      </c>
      <c r="FM227" s="609">
        <v>-6.9999999999999396E-2</v>
      </c>
      <c r="FN227" s="609">
        <v>-4.4999999999999929E-2</v>
      </c>
      <c r="FO227" s="609">
        <v>-5.1999999999999602E-2</v>
      </c>
      <c r="FP227" s="609">
        <v>0.3100000000000005</v>
      </c>
      <c r="FQ227" s="609">
        <v>0.68599999999999994</v>
      </c>
      <c r="FR227" s="609">
        <v>1.077</v>
      </c>
      <c r="FS227" s="609">
        <v>1.4869999999999992</v>
      </c>
      <c r="FT227" s="609">
        <v>1.875</v>
      </c>
      <c r="FU227" s="609">
        <v>2.3639999999999999</v>
      </c>
      <c r="FV227" s="609">
        <v>3.1020000000000003</v>
      </c>
      <c r="FW227" s="609">
        <v>3.7350000000000003</v>
      </c>
      <c r="FX227" s="609">
        <v>4.1949999999999994</v>
      </c>
      <c r="FY227" s="609">
        <v>4.6639999999999988</v>
      </c>
      <c r="FZ227" s="609">
        <v>5.218</v>
      </c>
      <c r="GA227" s="609">
        <v>5.447000000000001</v>
      </c>
      <c r="GB227" s="609">
        <v>5.6550000000000002</v>
      </c>
      <c r="GC227" s="609">
        <v>6.152000000000001</v>
      </c>
      <c r="GD227" s="609">
        <v>6.339999999999999</v>
      </c>
      <c r="GE227" s="609">
        <v>7.1669999999999998</v>
      </c>
      <c r="GF227" s="609">
        <v>3.6760000000000002</v>
      </c>
      <c r="GG227" s="609">
        <v>3.4929999999999994</v>
      </c>
      <c r="GH227" s="609">
        <v>3.0229999999999997</v>
      </c>
      <c r="GI227" s="609">
        <v>2.0350000000000001</v>
      </c>
      <c r="GJ227" s="609">
        <v>1.6440000000000001</v>
      </c>
      <c r="GK227" s="609">
        <v>1.0670000000000002</v>
      </c>
      <c r="GL227" s="609">
        <v>0.49399999999999977</v>
      </c>
      <c r="GM227" s="609">
        <v>-7.7999999999999403E-2</v>
      </c>
      <c r="GN227" s="609">
        <v>-0.5860000000000003</v>
      </c>
      <c r="GO227" s="609">
        <v>-0.19200000000000017</v>
      </c>
      <c r="GP227" s="609">
        <v>0.13099999999999934</v>
      </c>
      <c r="GQ227" s="609">
        <v>0.46999999999999975</v>
      </c>
      <c r="GR227" s="609">
        <v>-1.0070000000000006</v>
      </c>
      <c r="GS227" s="609">
        <v>-0.62000000000000011</v>
      </c>
      <c r="GT227" s="609">
        <v>-0.40200000000000102</v>
      </c>
      <c r="GU227" s="609">
        <v>-0.30799999999999983</v>
      </c>
      <c r="GV227" s="609">
        <v>-0.31299999999999883</v>
      </c>
      <c r="GW227" s="609">
        <v>-0.27399999999999913</v>
      </c>
      <c r="GX227" s="609">
        <v>-0.32900000000000063</v>
      </c>
      <c r="GY227" s="609">
        <v>-0.68499999999999872</v>
      </c>
      <c r="GZ227" s="609">
        <v>-0.93200000000000038</v>
      </c>
      <c r="HA227" s="609">
        <v>-0.65999999999999925</v>
      </c>
      <c r="HB227" s="609">
        <v>-0.73000000000000043</v>
      </c>
      <c r="HC227" s="609">
        <v>-0.90399999999999903</v>
      </c>
      <c r="HD227" s="609">
        <v>-0.74300000000000033</v>
      </c>
      <c r="HE227" s="609">
        <v>-0.67799999999999994</v>
      </c>
      <c r="HF227" s="609">
        <v>-0.7840000000000007</v>
      </c>
      <c r="HG227" s="609">
        <v>-0.42100000000000026</v>
      </c>
      <c r="HH227" s="609">
        <v>-0.33999999999999986</v>
      </c>
      <c r="HI227" s="609">
        <v>-0.30299999999999994</v>
      </c>
      <c r="HJ227" s="609">
        <v>-0.29699999999999971</v>
      </c>
      <c r="HK227" s="609">
        <v>-0.26500000000000057</v>
      </c>
      <c r="HL227" s="609">
        <v>-0.27400000000000002</v>
      </c>
      <c r="HM227" s="609">
        <v>-0.27199999999999935</v>
      </c>
      <c r="HN227" s="609">
        <v>-8.1999999999999851E-2</v>
      </c>
      <c r="HO227" s="609">
        <v>-9.3999999999999417E-2</v>
      </c>
      <c r="HP227" s="609">
        <v>0.20000000000000018</v>
      </c>
      <c r="HQ227" s="609">
        <v>0.50900000000000034</v>
      </c>
      <c r="HR227" s="609">
        <v>0.83199999999999985</v>
      </c>
      <c r="HS227" s="609">
        <v>1.1760000000000002</v>
      </c>
      <c r="HT227" s="609">
        <v>1.5</v>
      </c>
      <c r="HU227" s="609">
        <v>1.7450000000000001</v>
      </c>
      <c r="HV227" s="609">
        <v>2.25</v>
      </c>
      <c r="HW227" s="609">
        <v>2.6979999999999995</v>
      </c>
      <c r="HX227" s="609">
        <v>3.0810000000000004</v>
      </c>
      <c r="HY227" s="609">
        <v>3.423</v>
      </c>
      <c r="HZ227" s="609">
        <v>3.7119999999999997</v>
      </c>
      <c r="IA227" s="609">
        <v>4.0450000000000008</v>
      </c>
      <c r="IB227" s="609">
        <v>4.3269999999999991</v>
      </c>
      <c r="IC227" s="609">
        <v>4.7879999999999994</v>
      </c>
      <c r="ID227" s="609">
        <v>5.0250000000000004</v>
      </c>
      <c r="IE227" s="609">
        <v>5.51</v>
      </c>
      <c r="IF227" s="609">
        <v>1.8250000000000002</v>
      </c>
      <c r="IG227" s="609">
        <v>1.7520000000000007</v>
      </c>
      <c r="IH227" s="609">
        <v>1.5459999999999994</v>
      </c>
      <c r="II227" s="609">
        <v>1.1580000000000004</v>
      </c>
      <c r="IJ227" s="609">
        <v>0.90700000000000003</v>
      </c>
      <c r="IK227" s="609">
        <v>0.63499999999999979</v>
      </c>
      <c r="IL227" s="609">
        <v>0.26699999999999946</v>
      </c>
      <c r="IM227" s="609">
        <v>-0.39999999999999947</v>
      </c>
      <c r="IN227" s="609">
        <v>-0.68100000000000005</v>
      </c>
      <c r="IO227" s="609">
        <v>-0.28300000000000036</v>
      </c>
      <c r="IP227" s="609">
        <v>0.14900000000000002</v>
      </c>
      <c r="IQ227" s="609">
        <v>0.20900000000000052</v>
      </c>
      <c r="IR227" s="609">
        <v>-1.1600000000000001</v>
      </c>
      <c r="IS227" s="609">
        <v>-0.81500000000000039</v>
      </c>
      <c r="IT227" s="609">
        <v>-0.61500000000000021</v>
      </c>
      <c r="IU227" s="609">
        <v>-0.5</v>
      </c>
      <c r="IV227" s="609">
        <v>-0.37400000000000055</v>
      </c>
      <c r="IW227" s="609">
        <v>-0.27299999999999969</v>
      </c>
      <c r="IX227" s="609">
        <v>-0.39400000000000013</v>
      </c>
      <c r="IY227" s="609">
        <v>-0.47699999999999854</v>
      </c>
      <c r="IZ227" s="609">
        <v>-0.76900000000000013</v>
      </c>
      <c r="JA227" s="609">
        <v>-0.58199999999999985</v>
      </c>
      <c r="JB227" s="609">
        <v>-0.66500000000000004</v>
      </c>
      <c r="JC227" s="609">
        <v>0.15299999999999869</v>
      </c>
      <c r="JD227" s="609">
        <v>0.19599999999999973</v>
      </c>
      <c r="JE227" s="609">
        <v>0.11300000000000132</v>
      </c>
      <c r="JF227" s="609">
        <v>0.15700000000000003</v>
      </c>
      <c r="JG227" s="609">
        <v>0.30799999999999983</v>
      </c>
      <c r="JH227" s="609">
        <v>0.38700000000000045</v>
      </c>
      <c r="JI227" s="609">
        <v>0.30700000000000038</v>
      </c>
      <c r="JJ227" s="609">
        <v>0.28800000000000026</v>
      </c>
      <c r="JK227" s="609">
        <v>0.34200000000000053</v>
      </c>
      <c r="JL227" s="609">
        <v>0.35599999999999987</v>
      </c>
      <c r="JM227" s="609">
        <v>0.41500000000000004</v>
      </c>
      <c r="JN227" s="609">
        <v>2.7000000000000135E-2</v>
      </c>
      <c r="JO227" s="609">
        <v>2.0000000000000462E-2</v>
      </c>
      <c r="JP227" s="609">
        <v>0.34700000000000042</v>
      </c>
      <c r="JQ227" s="609">
        <v>0.65399999999999991</v>
      </c>
      <c r="JR227" s="609">
        <v>1.0389999999999997</v>
      </c>
      <c r="JS227" s="609">
        <v>1.4130000000000003</v>
      </c>
      <c r="JT227" s="609">
        <v>1.7200000000000006</v>
      </c>
      <c r="JU227" s="609">
        <v>2.1160000000000005</v>
      </c>
      <c r="JV227" s="609">
        <v>2.7110000000000003</v>
      </c>
      <c r="JW227" s="609">
        <v>3.153999999999999</v>
      </c>
      <c r="JX227" s="609">
        <v>3.5430000000000001</v>
      </c>
      <c r="JY227" s="609">
        <v>3.9169999999999998</v>
      </c>
      <c r="JZ227" s="609">
        <v>4.3209999999999997</v>
      </c>
      <c r="KA227" s="609">
        <v>4.605999999999999</v>
      </c>
      <c r="KB227" s="609">
        <v>5.0360000000000005</v>
      </c>
      <c r="KC227" s="609">
        <v>5.4539999999999997</v>
      </c>
      <c r="KD227" s="609">
        <v>5.6639999999999997</v>
      </c>
      <c r="KE227" s="609">
        <v>6.15</v>
      </c>
      <c r="KF227" s="609">
        <v>1.5809999999999995</v>
      </c>
      <c r="KG227" s="609">
        <v>1.5099999999999998</v>
      </c>
      <c r="KH227" s="609">
        <v>0.9449999999999994</v>
      </c>
      <c r="KI227" s="609">
        <v>0.58899999999999864</v>
      </c>
      <c r="KJ227" s="609">
        <v>-3.5999999999999588E-2</v>
      </c>
      <c r="KK227" s="609">
        <v>-0.36000000000000032</v>
      </c>
      <c r="KL227" s="609">
        <v>-0.69199999999999928</v>
      </c>
      <c r="KM227" s="609">
        <v>-1.1970000000000001</v>
      </c>
      <c r="KN227" s="609">
        <v>-1.5809999999999995</v>
      </c>
      <c r="KO227" s="609">
        <v>-1.1029999999999998</v>
      </c>
      <c r="KP227" s="609">
        <v>-0.55899999999999928</v>
      </c>
      <c r="KQ227" s="609">
        <v>-0.40000000000000036</v>
      </c>
      <c r="KR227" s="609">
        <v>-1.7930000000000001</v>
      </c>
      <c r="KS227" s="609">
        <v>-1.1989999999999998</v>
      </c>
      <c r="KT227" s="609">
        <v>-0.76500000000000057</v>
      </c>
      <c r="KU227" s="609">
        <v>-0.27200000000000024</v>
      </c>
      <c r="KV227" s="609">
        <v>-0.23399999999999999</v>
      </c>
      <c r="KW227" s="609">
        <v>6.0000000000002274E-3</v>
      </c>
      <c r="KX227" s="609">
        <v>0.15199999999999925</v>
      </c>
      <c r="KY227" s="609">
        <v>-1.6000000000000014E-2</v>
      </c>
      <c r="KZ227" s="609">
        <v>1.2999999999999901E-2</v>
      </c>
      <c r="LA227" s="609">
        <v>-4.4000000000000483E-2</v>
      </c>
      <c r="LB227" s="609">
        <v>4.9999999999999822E-2</v>
      </c>
      <c r="LC227" s="609">
        <v>1.0070000000000006</v>
      </c>
      <c r="LD227" s="609">
        <v>1.073999999999999</v>
      </c>
      <c r="LE227" s="609">
        <v>0.95399999999999885</v>
      </c>
      <c r="LF227" s="609">
        <v>1.1920000000000002</v>
      </c>
      <c r="LG227" s="609">
        <v>1.1430000000000007</v>
      </c>
      <c r="LH227" s="609">
        <v>1.0040000000000004</v>
      </c>
      <c r="LI227" s="609">
        <v>0.75499999999999989</v>
      </c>
      <c r="LJ227" s="609">
        <v>0.73000000000000043</v>
      </c>
      <c r="LK227" s="609">
        <v>0.75900000000000034</v>
      </c>
      <c r="LL227" s="609">
        <v>0.81700000000000017</v>
      </c>
      <c r="LM227" s="609">
        <v>0.84499999999999975</v>
      </c>
      <c r="LN227" s="609">
        <v>0.18900000000000006</v>
      </c>
      <c r="LO227" s="609">
        <v>0.12800000000000011</v>
      </c>
      <c r="LP227" s="609">
        <v>0.48000000000000043</v>
      </c>
      <c r="LQ227" s="609">
        <v>0.71300000000000008</v>
      </c>
      <c r="LR227" s="609">
        <v>0.97100000000000009</v>
      </c>
      <c r="LS227" s="609">
        <v>1.2409999999999997</v>
      </c>
      <c r="LT227" s="609">
        <v>1.58</v>
      </c>
      <c r="LU227" s="609">
        <v>1.9260000000000002</v>
      </c>
      <c r="LV227" s="609">
        <v>2.4139999999999997</v>
      </c>
      <c r="LW227" s="609">
        <v>2.7430000000000003</v>
      </c>
      <c r="LX227" s="609">
        <v>3.0430000000000001</v>
      </c>
      <c r="LY227" s="609">
        <v>3.3840000000000003</v>
      </c>
      <c r="LZ227" s="609">
        <v>3.8170000000000011</v>
      </c>
      <c r="MA227" s="609">
        <v>4.080000000000001</v>
      </c>
      <c r="MB227" s="609">
        <v>4.5289999999999999</v>
      </c>
      <c r="MC227" s="609">
        <v>5.008</v>
      </c>
      <c r="MD227" s="609">
        <v>4.9990000000000006</v>
      </c>
      <c r="ME227" s="609">
        <v>5.6450000000000014</v>
      </c>
      <c r="MF227" s="609">
        <v>1.1040000000000001</v>
      </c>
      <c r="MG227" s="609">
        <v>1.3550000000000004</v>
      </c>
      <c r="MH227" s="609">
        <v>1.1630000000000003</v>
      </c>
      <c r="MI227" s="609">
        <v>0.77800000000000047</v>
      </c>
      <c r="MJ227" s="609">
        <v>0.52500000000000036</v>
      </c>
      <c r="MK227" s="609">
        <v>0.67399999999999949</v>
      </c>
      <c r="ML227" s="609">
        <v>0.5</v>
      </c>
      <c r="MM227" s="609">
        <v>0.18200000000000038</v>
      </c>
      <c r="MN227" s="609">
        <v>0.31099999999999994</v>
      </c>
      <c r="MO227" s="609">
        <v>1.1809999999999992</v>
      </c>
      <c r="MP227" s="609">
        <v>1.1170000000000009</v>
      </c>
      <c r="MQ227" s="609">
        <v>1.097999999999999</v>
      </c>
      <c r="MR227" s="609">
        <v>-3.6000000000001364E-2</v>
      </c>
      <c r="MS227" s="609">
        <v>0.17100000000000115</v>
      </c>
      <c r="MT227" s="609">
        <v>0.67900000000000027</v>
      </c>
      <c r="MU227" s="609">
        <v>0.81699999999999839</v>
      </c>
      <c r="MV227" s="609">
        <v>0.95199999999999996</v>
      </c>
      <c r="MW227" s="609">
        <v>1.1199999999999992</v>
      </c>
      <c r="MX227" s="609">
        <v>0.9789999999999992</v>
      </c>
      <c r="MY227" s="609">
        <v>0.90399999999999991</v>
      </c>
      <c r="MZ227" s="609">
        <v>0.41000000000000014</v>
      </c>
      <c r="NA227" s="609">
        <v>0.55999999999999961</v>
      </c>
      <c r="NB227" s="609">
        <v>0.53000000000000025</v>
      </c>
      <c r="NC227" s="609">
        <v>-2.1000000000000796E-2</v>
      </c>
      <c r="ND227" s="609">
        <v>7.8999999999999737E-2</v>
      </c>
      <c r="NE227" s="609">
        <v>0.11799999999999944</v>
      </c>
      <c r="NF227" s="609">
        <v>3.0000000000000249E-2</v>
      </c>
      <c r="NG227" s="609">
        <v>7.6000000000000512E-2</v>
      </c>
      <c r="NH227" s="609">
        <v>-0.1509999999999998</v>
      </c>
      <c r="NI227" s="609">
        <v>-0.23199999999999932</v>
      </c>
      <c r="NJ227" s="609">
        <v>-0.27299999999999969</v>
      </c>
      <c r="NK227" s="609">
        <v>-0.27300000000000058</v>
      </c>
      <c r="NL227" s="609">
        <v>-0.2840000000000007</v>
      </c>
      <c r="NM227" s="609">
        <v>-0.29699999999999971</v>
      </c>
      <c r="NN227" s="609">
        <v>-0.15500000000000025</v>
      </c>
      <c r="NO227" s="609">
        <v>-0.16800000000000015</v>
      </c>
      <c r="NP227" s="609">
        <v>0.12300000000000022</v>
      </c>
      <c r="NQ227" s="609">
        <v>0.42400000000000038</v>
      </c>
      <c r="NR227" s="609">
        <v>0</v>
      </c>
      <c r="NS227" s="609">
        <v>0</v>
      </c>
      <c r="NT227" s="609">
        <v>0</v>
      </c>
      <c r="NU227" s="609">
        <v>0</v>
      </c>
      <c r="NV227" s="609">
        <v>0</v>
      </c>
      <c r="NW227" s="609">
        <v>2.7430000000000003</v>
      </c>
      <c r="NX227" s="609">
        <v>3.0430000000000001</v>
      </c>
      <c r="NY227" s="609">
        <v>3.3840000000000003</v>
      </c>
      <c r="NZ227" s="609">
        <v>3.8170000000000011</v>
      </c>
      <c r="OA227" s="609">
        <v>4.080000000000001</v>
      </c>
      <c r="OB227" s="609">
        <v>4.5289999999999999</v>
      </c>
      <c r="OC227" s="609">
        <v>5.008</v>
      </c>
      <c r="OD227" s="609">
        <v>4.9990000000000006</v>
      </c>
      <c r="OE227" s="609">
        <v>5.6450000000000014</v>
      </c>
      <c r="OF227" s="609">
        <v>1.1040000000000001</v>
      </c>
      <c r="OG227" s="609">
        <v>1.3550000000000004</v>
      </c>
      <c r="OH227" s="609">
        <v>1.1630000000000003</v>
      </c>
      <c r="OI227" s="609">
        <v>0.77800000000000047</v>
      </c>
      <c r="OJ227" s="609">
        <v>0.52500000000000036</v>
      </c>
      <c r="OK227" s="609">
        <v>0.67399999999999949</v>
      </c>
      <c r="OL227" s="609">
        <v>0.5</v>
      </c>
      <c r="OM227" s="609">
        <v>0.18200000000000038</v>
      </c>
      <c r="ON227" s="609">
        <v>0.31099999999999994</v>
      </c>
      <c r="OO227" s="609">
        <v>1.1809999999999992</v>
      </c>
      <c r="OP227" s="609">
        <v>1.1170000000000009</v>
      </c>
      <c r="OQ227" s="609">
        <v>1.097999999999999</v>
      </c>
      <c r="OR227" s="609">
        <v>-3.6000000000001364E-2</v>
      </c>
      <c r="OS227" s="609">
        <v>0.17100000000000115</v>
      </c>
      <c r="OT227" s="609">
        <v>0.67900000000000027</v>
      </c>
      <c r="OU227" s="609">
        <v>0.81699999999999839</v>
      </c>
      <c r="OV227" s="609">
        <v>0.95199999999999996</v>
      </c>
      <c r="OW227" s="609">
        <v>1.1199999999999992</v>
      </c>
      <c r="OX227" s="609">
        <v>0.9789999999999992</v>
      </c>
      <c r="OY227" s="609">
        <v>0.90399999999999991</v>
      </c>
      <c r="OZ227" s="609">
        <v>0.41000000000000014</v>
      </c>
      <c r="PA227" s="609">
        <v>0.55999999999999961</v>
      </c>
      <c r="PB227" s="609">
        <v>0.53000000000000025</v>
      </c>
      <c r="PC227" s="609">
        <v>-2.1000000000000796E-2</v>
      </c>
      <c r="PD227" s="609">
        <v>7.8999999999999737E-2</v>
      </c>
      <c r="PE227" s="609">
        <v>0.11799999999999944</v>
      </c>
      <c r="PF227" s="609">
        <v>3.0000000000000249E-2</v>
      </c>
      <c r="PG227" s="609">
        <v>7.6000000000000512E-2</v>
      </c>
      <c r="PH227" s="609">
        <v>-0.1509999999999998</v>
      </c>
      <c r="PI227" s="609">
        <v>-0.23199999999999932</v>
      </c>
      <c r="PJ227" s="609">
        <v>-0.27299999999999969</v>
      </c>
      <c r="PK227" s="609">
        <v>-0.27300000000000058</v>
      </c>
      <c r="PL227" s="609">
        <v>-0.2840000000000007</v>
      </c>
      <c r="PM227" s="609">
        <v>-0.29699999999999971</v>
      </c>
      <c r="PN227" s="609">
        <v>-0.15500000000000025</v>
      </c>
      <c r="PO227" s="609">
        <v>-0.16800000000000015</v>
      </c>
      <c r="PP227" s="609">
        <v>0.12300000000000022</v>
      </c>
      <c r="PQ227" s="609">
        <v>0.42400000000000038</v>
      </c>
      <c r="PR227" s="609">
        <v>0</v>
      </c>
      <c r="PS227" s="609">
        <v>0</v>
      </c>
      <c r="PT227" s="609">
        <v>0</v>
      </c>
      <c r="PU227" s="609">
        <v>0</v>
      </c>
      <c r="PV227" s="609">
        <v>0</v>
      </c>
      <c r="PW227" s="609">
        <v>2.7430000000000003</v>
      </c>
      <c r="PX227" s="609">
        <v>3.0430000000000001</v>
      </c>
      <c r="PY227" s="609">
        <v>3.3840000000000003</v>
      </c>
      <c r="PZ227" s="609">
        <v>3.8170000000000011</v>
      </c>
      <c r="QA227" s="609">
        <v>4.080000000000001</v>
      </c>
      <c r="QB227" s="609">
        <v>4.5289999999999999</v>
      </c>
      <c r="QC227" s="609">
        <v>5.008</v>
      </c>
      <c r="QD227" s="609">
        <v>4.9990000000000006</v>
      </c>
      <c r="QE227" s="609">
        <v>5.6450000000000014</v>
      </c>
      <c r="QF227" s="609">
        <v>1.1040000000000001</v>
      </c>
      <c r="QG227" s="609">
        <v>1.3550000000000004</v>
      </c>
      <c r="QH227" s="609">
        <v>1.1630000000000003</v>
      </c>
      <c r="QI227" s="609">
        <v>0.77800000000000047</v>
      </c>
      <c r="QJ227" s="609">
        <v>0.52500000000000036</v>
      </c>
      <c r="QK227" s="609">
        <v>0.67399999999999949</v>
      </c>
      <c r="QL227" s="609">
        <v>0.5</v>
      </c>
      <c r="QM227" s="609">
        <v>0.18200000000000038</v>
      </c>
      <c r="QN227" s="609">
        <v>0.31099999999999994</v>
      </c>
      <c r="QO227" s="609">
        <v>1.1809999999999992</v>
      </c>
      <c r="QP227" s="609">
        <v>1.1170000000000009</v>
      </c>
      <c r="QQ227" s="609">
        <v>1.097999999999999</v>
      </c>
      <c r="QR227" s="609">
        <v>-3.6000000000001364E-2</v>
      </c>
      <c r="QS227" s="609">
        <v>0.17100000000000115</v>
      </c>
      <c r="QT227" s="609">
        <v>0.67900000000000027</v>
      </c>
      <c r="QU227" s="609">
        <v>0.81699999999999839</v>
      </c>
      <c r="QV227" s="609">
        <v>0.95199999999999996</v>
      </c>
      <c r="QW227" s="609">
        <v>1.1199999999999992</v>
      </c>
      <c r="QX227" s="609">
        <v>0.9789999999999992</v>
      </c>
      <c r="QY227" s="609">
        <v>0.90399999999999991</v>
      </c>
      <c r="QZ227" s="609">
        <v>0.41000000000000014</v>
      </c>
      <c r="RA227" s="609">
        <v>0.55999999999999961</v>
      </c>
      <c r="RB227" s="609">
        <v>0.53000000000000025</v>
      </c>
      <c r="RC227" s="609">
        <v>-2.1000000000000796E-2</v>
      </c>
      <c r="RD227" s="609">
        <v>7.8999999999999737E-2</v>
      </c>
      <c r="RE227" s="609">
        <v>0.11799999999999944</v>
      </c>
      <c r="RF227" s="609">
        <v>3.0000000000000249E-2</v>
      </c>
      <c r="RG227" s="609">
        <v>7.6000000000000512E-2</v>
      </c>
      <c r="RH227" s="609">
        <v>-0.1509999999999998</v>
      </c>
      <c r="RI227" s="609">
        <v>-0.23199999999999932</v>
      </c>
      <c r="RJ227" s="609">
        <v>-0.27299999999999969</v>
      </c>
      <c r="RK227" s="609">
        <v>-0.27300000000000058</v>
      </c>
      <c r="RL227" s="609">
        <v>-0.2840000000000007</v>
      </c>
      <c r="RM227" s="609">
        <v>-0.29699999999999971</v>
      </c>
      <c r="RN227" s="609">
        <v>-0.15500000000000025</v>
      </c>
      <c r="RO227" s="609">
        <v>-0.16800000000000015</v>
      </c>
      <c r="RP227" s="609">
        <v>0.12300000000000022</v>
      </c>
      <c r="RQ227" s="609">
        <v>0.42400000000000038</v>
      </c>
      <c r="RR227" s="609">
        <v>0</v>
      </c>
      <c r="RS227" s="609">
        <v>0</v>
      </c>
      <c r="RT227" s="609">
        <v>0</v>
      </c>
      <c r="RU227" s="609">
        <v>0</v>
      </c>
      <c r="RV227" s="609">
        <v>0</v>
      </c>
      <c r="RW227" s="609">
        <v>2.7430000000000003</v>
      </c>
      <c r="RX227" s="609">
        <v>3.0430000000000001</v>
      </c>
      <c r="RY227" s="609">
        <v>3.3840000000000003</v>
      </c>
      <c r="RZ227" s="609">
        <v>3.8170000000000011</v>
      </c>
      <c r="SA227" s="609">
        <v>4.080000000000001</v>
      </c>
      <c r="SB227" s="609">
        <v>4.5289999999999999</v>
      </c>
      <c r="SC227" s="609">
        <v>5.008</v>
      </c>
      <c r="SD227" s="609">
        <v>4.9990000000000006</v>
      </c>
      <c r="SE227" s="609">
        <v>5.6450000000000014</v>
      </c>
      <c r="SF227" s="609">
        <v>1.1040000000000001</v>
      </c>
      <c r="SG227" s="609">
        <v>1.3550000000000004</v>
      </c>
      <c r="SH227" s="609">
        <v>1.1630000000000003</v>
      </c>
      <c r="SI227" s="609">
        <v>0.77800000000000047</v>
      </c>
      <c r="SJ227" s="275">
        <f t="shared" si="1066"/>
        <v>0.77800000000000047</v>
      </c>
      <c r="SK227" s="262"/>
      <c r="SL227" s="250"/>
      <c r="SM227" s="250"/>
      <c r="SN227" s="250"/>
    </row>
    <row r="228" spans="1:508" outlineLevel="2" x14ac:dyDescent="0.25">
      <c r="A228" s="250"/>
      <c r="B228" s="259"/>
      <c r="C228" s="444">
        <f>INT($C$29)+2</f>
        <v>3</v>
      </c>
      <c r="D228" s="275"/>
      <c r="E228" s="324">
        <f t="shared" si="1065"/>
        <v>87</v>
      </c>
      <c r="F228" s="330"/>
      <c r="G228" s="275"/>
      <c r="H228" s="534"/>
      <c r="I228" s="534" t="s">
        <v>576</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66"/>
        <v>0</v>
      </c>
      <c r="SK228" s="262"/>
      <c r="SL228" s="250"/>
      <c r="SM228" s="250"/>
      <c r="SN228" s="250"/>
    </row>
    <row r="229" spans="1:508" outlineLevel="3" x14ac:dyDescent="0.25">
      <c r="A229" s="250"/>
      <c r="B229" s="259"/>
      <c r="C229" s="444">
        <f>INT($C$29)+3</f>
        <v>4</v>
      </c>
      <c r="D229" s="275"/>
      <c r="E229" s="324">
        <f t="shared" si="1065"/>
        <v>88</v>
      </c>
      <c r="F229" s="330"/>
      <c r="G229" s="275"/>
      <c r="H229" s="536"/>
      <c r="I229" s="536" t="s">
        <v>577</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66"/>
        <v>0</v>
      </c>
      <c r="SK229" s="262"/>
      <c r="SL229" s="250"/>
      <c r="SM229" s="250"/>
      <c r="SN229" s="250"/>
    </row>
    <row r="230" spans="1:508" outlineLevel="3" x14ac:dyDescent="0.25">
      <c r="A230" s="250"/>
      <c r="B230" s="259"/>
      <c r="C230" s="444">
        <f>INT($C$29)+3</f>
        <v>4</v>
      </c>
      <c r="D230" s="275"/>
      <c r="E230" s="324">
        <f t="shared" si="1065"/>
        <v>89</v>
      </c>
      <c r="F230" s="330"/>
      <c r="G230" s="275"/>
      <c r="H230" s="536"/>
      <c r="I230" s="536" t="s">
        <v>578</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66"/>
        <v>0</v>
      </c>
      <c r="SK230" s="262"/>
      <c r="SL230" s="250"/>
      <c r="SM230" s="250"/>
      <c r="SN230" s="250"/>
    </row>
    <row r="231" spans="1:508" outlineLevel="3" x14ac:dyDescent="0.25">
      <c r="A231" s="250"/>
      <c r="B231" s="259"/>
      <c r="C231" s="444">
        <f>INT($C$29)+3</f>
        <v>4</v>
      </c>
      <c r="D231" s="275"/>
      <c r="E231" s="324">
        <f t="shared" si="1065"/>
        <v>90</v>
      </c>
      <c r="F231" s="330"/>
      <c r="G231" s="275"/>
      <c r="H231" s="540"/>
      <c r="I231" s="540" t="s">
        <v>709</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66"/>
        <v>0</v>
      </c>
      <c r="SK231" s="262"/>
      <c r="SL231" s="250"/>
      <c r="SM231" s="250"/>
      <c r="SN231" s="250"/>
    </row>
    <row r="232" spans="1:508" outlineLevel="2" x14ac:dyDescent="0.25">
      <c r="A232" s="250"/>
      <c r="B232" s="259"/>
      <c r="C232" s="444">
        <f>INT($C$29)+2</f>
        <v>3</v>
      </c>
      <c r="D232" s="275"/>
      <c r="E232" s="324">
        <f t="shared" si="1065"/>
        <v>91</v>
      </c>
      <c r="F232" s="330"/>
      <c r="G232" s="275"/>
      <c r="H232" s="542"/>
      <c r="I232" s="542" t="s">
        <v>710</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66"/>
        <v>0</v>
      </c>
      <c r="SK232" s="262"/>
      <c r="SL232" s="250"/>
      <c r="SM232" s="250"/>
      <c r="SN232" s="250"/>
    </row>
    <row r="233" spans="1:508" outlineLevel="2" x14ac:dyDescent="0.25">
      <c r="A233" s="250"/>
      <c r="B233" s="259"/>
      <c r="C233" s="444">
        <f>INT($C$29)+2</f>
        <v>3</v>
      </c>
      <c r="D233" s="275"/>
      <c r="E233" s="324">
        <f t="shared" si="1065"/>
        <v>92</v>
      </c>
      <c r="F233" s="330"/>
      <c r="G233" s="275"/>
      <c r="H233" s="461"/>
      <c r="I233" s="461" t="s">
        <v>711</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66"/>
        <v>0</v>
      </c>
      <c r="SK233" s="262"/>
      <c r="SL233" s="250"/>
      <c r="SM233" s="250"/>
      <c r="SN233" s="250"/>
    </row>
    <row r="234" spans="1:508" outlineLevel="3" x14ac:dyDescent="0.25">
      <c r="A234" s="250"/>
      <c r="B234" s="259"/>
      <c r="C234" s="444">
        <f t="shared" ref="C234:C282" si="1069">INT($C$29)+3</f>
        <v>4</v>
      </c>
      <c r="D234" s="275"/>
      <c r="E234" s="324">
        <f t="shared" si="1065"/>
        <v>93</v>
      </c>
      <c r="F234" s="330"/>
      <c r="G234" s="275"/>
      <c r="H234" s="494"/>
      <c r="I234" s="494" t="s">
        <v>712</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66"/>
        <v>0</v>
      </c>
      <c r="SK234" s="262"/>
      <c r="SL234" s="250"/>
      <c r="SM234" s="250"/>
      <c r="SN234" s="250"/>
    </row>
    <row r="235" spans="1:508" outlineLevel="2" x14ac:dyDescent="0.25">
      <c r="A235" s="250"/>
      <c r="B235" s="259"/>
      <c r="C235" s="444">
        <f>INT($C$29)+2</f>
        <v>3</v>
      </c>
      <c r="D235" s="275"/>
      <c r="E235" s="324">
        <f t="shared" si="1065"/>
        <v>94</v>
      </c>
      <c r="F235" s="330"/>
      <c r="G235" s="275"/>
      <c r="H235" s="495"/>
      <c r="I235" s="495" t="s">
        <v>713</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66"/>
        <v>0</v>
      </c>
      <c r="SK235" s="262"/>
      <c r="SL235" s="250"/>
      <c r="SM235" s="250"/>
      <c r="SN235" s="250"/>
    </row>
    <row r="236" spans="1:508" outlineLevel="3" x14ac:dyDescent="0.25">
      <c r="A236" s="250"/>
      <c r="B236" s="259"/>
      <c r="C236" s="444">
        <f>INT($C$29)+3</f>
        <v>4</v>
      </c>
      <c r="D236" s="275"/>
      <c r="E236" s="324">
        <f t="shared" si="1065"/>
        <v>95</v>
      </c>
      <c r="F236" s="330"/>
      <c r="G236" s="275"/>
      <c r="H236" s="346"/>
      <c r="I236" s="346" t="s">
        <v>714</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66"/>
        <v>0</v>
      </c>
      <c r="SK236" s="262"/>
      <c r="SL236" s="250"/>
      <c r="SM236" s="250"/>
      <c r="SN236" s="250"/>
    </row>
    <row r="237" spans="1:508" outlineLevel="2" x14ac:dyDescent="0.25">
      <c r="A237" s="250"/>
      <c r="B237" s="259"/>
      <c r="C237" s="444">
        <f>INT($C$29)+2</f>
        <v>3</v>
      </c>
      <c r="D237" s="275"/>
      <c r="E237" s="324">
        <f t="shared" si="1065"/>
        <v>96</v>
      </c>
      <c r="F237" s="330"/>
      <c r="G237" s="275"/>
      <c r="H237" s="542"/>
      <c r="I237" s="542" t="s">
        <v>715</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66"/>
        <v>0</v>
      </c>
      <c r="SK237" s="262"/>
      <c r="SL237" s="250"/>
      <c r="SM237" s="250"/>
      <c r="SN237" s="250"/>
    </row>
    <row r="238" spans="1:508" outlineLevel="2" x14ac:dyDescent="0.25">
      <c r="A238" s="250"/>
      <c r="B238" s="259"/>
      <c r="C238" s="444">
        <f>INT($C$29)+2</f>
        <v>3</v>
      </c>
      <c r="D238" s="275"/>
      <c r="E238" s="324">
        <f t="shared" si="1065"/>
        <v>97</v>
      </c>
      <c r="F238" s="330"/>
      <c r="G238" s="275"/>
      <c r="H238" s="534" t="str">
        <f>Sheep!$H$249&amp;" Merino BBT"</f>
        <v>Win Merino BBT</v>
      </c>
      <c r="I238" s="534" t="s">
        <v>871</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66"/>
        <v>0</v>
      </c>
      <c r="SK238" s="262"/>
      <c r="SL238" s="250"/>
      <c r="SM238" s="250"/>
      <c r="SN238" s="250"/>
    </row>
    <row r="239" spans="1:508" outlineLevel="3" x14ac:dyDescent="0.25">
      <c r="A239" s="250"/>
      <c r="B239" s="259"/>
      <c r="C239" s="444">
        <f>INT($C$29)+3</f>
        <v>4</v>
      </c>
      <c r="D239" s="275"/>
      <c r="E239" s="324">
        <f t="shared" si="1065"/>
        <v>98</v>
      </c>
      <c r="F239" s="330"/>
      <c r="G239" s="275"/>
      <c r="H239" s="536"/>
      <c r="I239" s="551" t="s">
        <v>872</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66"/>
        <v>-1.5724838605982825</v>
      </c>
      <c r="SK239" s="262"/>
      <c r="SL239" s="250"/>
      <c r="SM239" s="250"/>
      <c r="SN239" s="250"/>
    </row>
    <row r="240" spans="1:508" outlineLevel="3" x14ac:dyDescent="0.25">
      <c r="A240" s="250"/>
      <c r="B240" s="259"/>
      <c r="C240" s="444">
        <f>INT($C$29)+3</f>
        <v>4</v>
      </c>
      <c r="D240" s="275"/>
      <c r="E240" s="324">
        <f t="shared" si="1065"/>
        <v>99</v>
      </c>
      <c r="F240" s="330"/>
      <c r="G240" s="275"/>
      <c r="H240" s="536"/>
      <c r="I240" s="548" t="s">
        <v>874</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66"/>
        <v>1.4780013704841721E-2</v>
      </c>
      <c r="SK240" s="262"/>
      <c r="SL240" s="250"/>
      <c r="SM240" s="250"/>
      <c r="SN240" s="250"/>
    </row>
    <row r="241" spans="1:508" outlineLevel="3" x14ac:dyDescent="0.25">
      <c r="A241" s="250"/>
      <c r="B241" s="259"/>
      <c r="C241" s="444">
        <f t="shared" ref="C241:C244" si="1070">INT($C$29)+3</f>
        <v>4</v>
      </c>
      <c r="D241" s="275"/>
      <c r="E241" s="324">
        <f t="shared" si="1065"/>
        <v>100</v>
      </c>
      <c r="F241" s="330"/>
      <c r="G241" s="275"/>
      <c r="H241" s="536"/>
      <c r="I241" s="551" t="s">
        <v>873</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66"/>
        <v>-1.2124020744773158</v>
      </c>
      <c r="SK241" s="262"/>
      <c r="SL241" s="250"/>
      <c r="SM241" s="250"/>
      <c r="SN241" s="250"/>
    </row>
    <row r="242" spans="1:508" outlineLevel="3" x14ac:dyDescent="0.25">
      <c r="A242" s="250"/>
      <c r="B242" s="259"/>
      <c r="C242" s="444">
        <f t="shared" si="1070"/>
        <v>4</v>
      </c>
      <c r="D242" s="275"/>
      <c r="E242" s="324">
        <f t="shared" si="1065"/>
        <v>101</v>
      </c>
      <c r="F242" s="330"/>
      <c r="G242" s="275"/>
      <c r="H242" s="536"/>
      <c r="I242" s="548" t="s">
        <v>875</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66"/>
        <v>-0.32516030150646102</v>
      </c>
      <c r="SK242" s="262"/>
      <c r="SL242" s="250"/>
      <c r="SM242" s="250"/>
      <c r="SN242" s="250"/>
    </row>
    <row r="243" spans="1:508" outlineLevel="3" x14ac:dyDescent="0.25">
      <c r="A243" s="250"/>
      <c r="B243" s="259"/>
      <c r="C243" s="444">
        <f t="shared" si="1070"/>
        <v>4</v>
      </c>
      <c r="D243" s="275"/>
      <c r="E243" s="324">
        <f t="shared" si="1065"/>
        <v>102</v>
      </c>
      <c r="F243" s="330"/>
      <c r="G243" s="275"/>
      <c r="H243" s="536"/>
      <c r="I243" s="548" t="s">
        <v>878</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66"/>
        <v>1.4780013704841721E-2</v>
      </c>
      <c r="SK243" s="262"/>
      <c r="SL243" s="250"/>
      <c r="SM243" s="250"/>
      <c r="SN243" s="250"/>
    </row>
    <row r="244" spans="1:508" outlineLevel="3" x14ac:dyDescent="0.25">
      <c r="A244" s="250"/>
      <c r="B244" s="259"/>
      <c r="C244" s="444">
        <f t="shared" si="1070"/>
        <v>4</v>
      </c>
      <c r="D244" s="275"/>
      <c r="E244" s="324">
        <f t="shared" si="1065"/>
        <v>103</v>
      </c>
      <c r="F244" s="330"/>
      <c r="G244" s="275"/>
      <c r="H244" s="536"/>
      <c r="I244" s="551" t="s">
        <v>879</v>
      </c>
      <c r="J244" s="537"/>
      <c r="K244" s="795">
        <f>K241</f>
        <v>0</v>
      </c>
      <c r="L244" s="795">
        <f t="shared" ref="L244:BW244" si="1071">L241</f>
        <v>0</v>
      </c>
      <c r="M244" s="795">
        <f t="shared" si="1071"/>
        <v>0</v>
      </c>
      <c r="N244" s="795">
        <f t="shared" si="1071"/>
        <v>0</v>
      </c>
      <c r="O244" s="795">
        <f t="shared" si="1071"/>
        <v>0</v>
      </c>
      <c r="P244" s="795">
        <f t="shared" si="1071"/>
        <v>0</v>
      </c>
      <c r="Q244" s="795">
        <f t="shared" si="1071"/>
        <v>0</v>
      </c>
      <c r="R244" s="795">
        <f t="shared" si="1071"/>
        <v>0</v>
      </c>
      <c r="S244" s="795">
        <f t="shared" si="1071"/>
        <v>0</v>
      </c>
      <c r="T244" s="795">
        <f t="shared" si="1071"/>
        <v>0</v>
      </c>
      <c r="U244" s="795">
        <f t="shared" si="1071"/>
        <v>0</v>
      </c>
      <c r="V244" s="795">
        <f t="shared" si="1071"/>
        <v>0</v>
      </c>
      <c r="W244" s="795">
        <f t="shared" si="1071"/>
        <v>0</v>
      </c>
      <c r="X244" s="795">
        <f t="shared" si="1071"/>
        <v>0</v>
      </c>
      <c r="Y244" s="795">
        <f t="shared" si="1071"/>
        <v>0</v>
      </c>
      <c r="Z244" s="795">
        <f t="shared" si="1071"/>
        <v>0</v>
      </c>
      <c r="AA244" s="795">
        <f t="shared" si="1071"/>
        <v>0</v>
      </c>
      <c r="AB244" s="795">
        <f t="shared" si="1071"/>
        <v>0</v>
      </c>
      <c r="AC244" s="795">
        <f t="shared" si="1071"/>
        <v>0</v>
      </c>
      <c r="AD244" s="795">
        <f t="shared" si="1071"/>
        <v>0</v>
      </c>
      <c r="AE244" s="795">
        <f t="shared" si="1071"/>
        <v>0</v>
      </c>
      <c r="AF244" s="795">
        <f t="shared" si="1071"/>
        <v>0</v>
      </c>
      <c r="AG244" s="795">
        <f t="shared" si="1071"/>
        <v>0</v>
      </c>
      <c r="AH244" s="795">
        <f t="shared" si="1071"/>
        <v>0</v>
      </c>
      <c r="AI244" s="795">
        <f t="shared" si="1071"/>
        <v>0</v>
      </c>
      <c r="AJ244" s="795">
        <f t="shared" si="1071"/>
        <v>0</v>
      </c>
      <c r="AK244" s="795">
        <f t="shared" si="1071"/>
        <v>0</v>
      </c>
      <c r="AL244" s="795">
        <f t="shared" si="1071"/>
        <v>0</v>
      </c>
      <c r="AM244" s="795">
        <f t="shared" si="1071"/>
        <v>0</v>
      </c>
      <c r="AN244" s="795">
        <f t="shared" si="1071"/>
        <v>0</v>
      </c>
      <c r="AO244" s="795">
        <f t="shared" si="1071"/>
        <v>0</v>
      </c>
      <c r="AP244" s="795">
        <f t="shared" si="1071"/>
        <v>0</v>
      </c>
      <c r="AQ244" s="795">
        <f t="shared" si="1071"/>
        <v>0</v>
      </c>
      <c r="AR244" s="795">
        <f t="shared" si="1071"/>
        <v>0</v>
      </c>
      <c r="AS244" s="795">
        <f t="shared" si="1071"/>
        <v>0</v>
      </c>
      <c r="AT244" s="795">
        <f t="shared" si="1071"/>
        <v>0</v>
      </c>
      <c r="AU244" s="795">
        <f t="shared" si="1071"/>
        <v>0</v>
      </c>
      <c r="AV244" s="795">
        <f t="shared" si="1071"/>
        <v>0</v>
      </c>
      <c r="AW244" s="795">
        <f t="shared" si="1071"/>
        <v>0</v>
      </c>
      <c r="AX244" s="795">
        <f t="shared" si="1071"/>
        <v>0</v>
      </c>
      <c r="AY244" s="795">
        <f t="shared" si="1071"/>
        <v>0</v>
      </c>
      <c r="AZ244" s="795">
        <f t="shared" si="1071"/>
        <v>0</v>
      </c>
      <c r="BA244" s="795">
        <f t="shared" si="1071"/>
        <v>0</v>
      </c>
      <c r="BB244" s="795">
        <f t="shared" si="1071"/>
        <v>0</v>
      </c>
      <c r="BC244" s="795">
        <f t="shared" si="1071"/>
        <v>0</v>
      </c>
      <c r="BD244" s="795">
        <f t="shared" si="1071"/>
        <v>0</v>
      </c>
      <c r="BE244" s="795">
        <f t="shared" si="1071"/>
        <v>0</v>
      </c>
      <c r="BF244" s="795">
        <f t="shared" si="1071"/>
        <v>0</v>
      </c>
      <c r="BG244" s="795">
        <f t="shared" si="1071"/>
        <v>0</v>
      </c>
      <c r="BH244" s="795">
        <f t="shared" si="1071"/>
        <v>0</v>
      </c>
      <c r="BI244" s="795">
        <f t="shared" si="1071"/>
        <v>0</v>
      </c>
      <c r="BJ244" s="795">
        <f t="shared" si="1071"/>
        <v>0</v>
      </c>
      <c r="BK244" s="795">
        <f t="shared" si="1071"/>
        <v>0</v>
      </c>
      <c r="BL244" s="795">
        <f t="shared" si="1071"/>
        <v>0</v>
      </c>
      <c r="BM244" s="795">
        <f t="shared" si="1071"/>
        <v>0</v>
      </c>
      <c r="BN244" s="795">
        <f t="shared" si="1071"/>
        <v>0</v>
      </c>
      <c r="BO244" s="795">
        <f t="shared" si="1071"/>
        <v>0</v>
      </c>
      <c r="BP244" s="795">
        <f t="shared" si="1071"/>
        <v>0</v>
      </c>
      <c r="BQ244" s="795">
        <f t="shared" si="1071"/>
        <v>0</v>
      </c>
      <c r="BR244" s="795">
        <f t="shared" si="1071"/>
        <v>0</v>
      </c>
      <c r="BS244" s="795">
        <f t="shared" si="1071"/>
        <v>0</v>
      </c>
      <c r="BT244" s="795">
        <f t="shared" si="1071"/>
        <v>0</v>
      </c>
      <c r="BU244" s="795">
        <f t="shared" si="1071"/>
        <v>0</v>
      </c>
      <c r="BV244" s="795">
        <f t="shared" si="1071"/>
        <v>0</v>
      </c>
      <c r="BW244" s="795">
        <f t="shared" si="1071"/>
        <v>0</v>
      </c>
      <c r="BX244" s="795">
        <f t="shared" ref="BX244:EI244" si="1072">BX241</f>
        <v>0</v>
      </c>
      <c r="BY244" s="795">
        <f t="shared" si="1072"/>
        <v>0</v>
      </c>
      <c r="BZ244" s="795">
        <f t="shared" si="1072"/>
        <v>0</v>
      </c>
      <c r="CA244" s="795">
        <f t="shared" si="1072"/>
        <v>0</v>
      </c>
      <c r="CB244" s="795">
        <f t="shared" si="1072"/>
        <v>0</v>
      </c>
      <c r="CC244" s="795">
        <f t="shared" si="1072"/>
        <v>0</v>
      </c>
      <c r="CD244" s="795">
        <f t="shared" si="1072"/>
        <v>0</v>
      </c>
      <c r="CE244" s="795">
        <f t="shared" si="1072"/>
        <v>0</v>
      </c>
      <c r="CF244" s="795">
        <f t="shared" si="1072"/>
        <v>0</v>
      </c>
      <c r="CG244" s="795">
        <f t="shared" si="1072"/>
        <v>0</v>
      </c>
      <c r="CH244" s="795">
        <f t="shared" si="1072"/>
        <v>0</v>
      </c>
      <c r="CI244" s="795">
        <f t="shared" si="1072"/>
        <v>0</v>
      </c>
      <c r="CJ244" s="795">
        <f t="shared" si="1072"/>
        <v>0</v>
      </c>
      <c r="CK244" s="795">
        <f t="shared" si="1072"/>
        <v>0</v>
      </c>
      <c r="CL244" s="795">
        <f t="shared" si="1072"/>
        <v>0</v>
      </c>
      <c r="CM244" s="795">
        <f t="shared" si="1072"/>
        <v>0</v>
      </c>
      <c r="CN244" s="795">
        <f t="shared" si="1072"/>
        <v>0</v>
      </c>
      <c r="CO244" s="795">
        <f t="shared" si="1072"/>
        <v>0</v>
      </c>
      <c r="CP244" s="795">
        <f t="shared" si="1072"/>
        <v>0</v>
      </c>
      <c r="CQ244" s="795">
        <f t="shared" si="1072"/>
        <v>0</v>
      </c>
      <c r="CR244" s="795">
        <f t="shared" si="1072"/>
        <v>0</v>
      </c>
      <c r="CS244" s="795">
        <f t="shared" si="1072"/>
        <v>0</v>
      </c>
      <c r="CT244" s="795">
        <f t="shared" si="1072"/>
        <v>0</v>
      </c>
      <c r="CU244" s="795">
        <f t="shared" si="1072"/>
        <v>0</v>
      </c>
      <c r="CV244" s="795">
        <f t="shared" si="1072"/>
        <v>0</v>
      </c>
      <c r="CW244" s="795">
        <f t="shared" si="1072"/>
        <v>0</v>
      </c>
      <c r="CX244" s="795">
        <f t="shared" si="1072"/>
        <v>0</v>
      </c>
      <c r="CY244" s="795">
        <f t="shared" si="1072"/>
        <v>0</v>
      </c>
      <c r="CZ244" s="795">
        <f t="shared" si="1072"/>
        <v>0</v>
      </c>
      <c r="DA244" s="795">
        <f t="shared" si="1072"/>
        <v>0</v>
      </c>
      <c r="DB244" s="795">
        <f t="shared" si="1072"/>
        <v>0</v>
      </c>
      <c r="DC244" s="795">
        <f t="shared" si="1072"/>
        <v>0</v>
      </c>
      <c r="DD244" s="795">
        <f t="shared" si="1072"/>
        <v>0</v>
      </c>
      <c r="DE244" s="795">
        <f t="shared" si="1072"/>
        <v>0</v>
      </c>
      <c r="DF244" s="795">
        <f t="shared" si="1072"/>
        <v>0</v>
      </c>
      <c r="DG244" s="795">
        <f t="shared" si="1072"/>
        <v>0.28202980703834779</v>
      </c>
      <c r="DH244" s="795">
        <f t="shared" si="1072"/>
        <v>0.28202980703834779</v>
      </c>
      <c r="DI244" s="795">
        <f t="shared" si="1072"/>
        <v>0.28202980703834779</v>
      </c>
      <c r="DJ244" s="795">
        <f t="shared" si="1072"/>
        <v>0.28202980703834779</v>
      </c>
      <c r="DK244" s="795">
        <f t="shared" si="1072"/>
        <v>0.28202980703834779</v>
      </c>
      <c r="DL244" s="795">
        <f t="shared" si="1072"/>
        <v>0.28202980703834779</v>
      </c>
      <c r="DM244" s="795">
        <f t="shared" si="1072"/>
        <v>0.28202980703834779</v>
      </c>
      <c r="DN244" s="795">
        <f t="shared" si="1072"/>
        <v>0.33963557389356414</v>
      </c>
      <c r="DO244" s="795">
        <f t="shared" si="1072"/>
        <v>0.33963557389356414</v>
      </c>
      <c r="DP244" s="795">
        <f t="shared" si="1072"/>
        <v>0.33963557389356414</v>
      </c>
      <c r="DQ244" s="795">
        <f t="shared" si="1072"/>
        <v>0.33963557389356414</v>
      </c>
      <c r="DR244" s="795">
        <f t="shared" si="1072"/>
        <v>0.33963557389356414</v>
      </c>
      <c r="DS244" s="795">
        <f t="shared" si="1072"/>
        <v>0.33963557389356414</v>
      </c>
      <c r="DT244" s="795">
        <f t="shared" si="1072"/>
        <v>0.33963557389356414</v>
      </c>
      <c r="DU244" s="795">
        <f t="shared" si="1072"/>
        <v>0.33871761051527915</v>
      </c>
      <c r="DV244" s="795">
        <f t="shared" si="1072"/>
        <v>0.33871761051527915</v>
      </c>
      <c r="DW244" s="795">
        <f t="shared" si="1072"/>
        <v>0.33871761051527915</v>
      </c>
      <c r="DX244" s="795">
        <f t="shared" si="1072"/>
        <v>0.33871761051527915</v>
      </c>
      <c r="DY244" s="795">
        <f t="shared" si="1072"/>
        <v>-0.13841036047530952</v>
      </c>
      <c r="DZ244" s="795">
        <f t="shared" si="1072"/>
        <v>-0.13841036047530952</v>
      </c>
      <c r="EA244" s="795">
        <f t="shared" si="1072"/>
        <v>-1.7233334004382543</v>
      </c>
      <c r="EB244" s="795">
        <f t="shared" si="1072"/>
        <v>-1.7233334004382543</v>
      </c>
      <c r="EC244" s="795">
        <f t="shared" si="1072"/>
        <v>-1.7233334004382543</v>
      </c>
      <c r="ED244" s="795">
        <f t="shared" si="1072"/>
        <v>-4.2102928624872007</v>
      </c>
      <c r="EE244" s="795">
        <f t="shared" si="1072"/>
        <v>-4.2102928624872007</v>
      </c>
      <c r="EF244" s="795">
        <f t="shared" si="1072"/>
        <v>-4.2102928624872007</v>
      </c>
      <c r="EG244" s="795">
        <f t="shared" si="1072"/>
        <v>-4.2102928624872007</v>
      </c>
      <c r="EH244" s="795">
        <f t="shared" si="1072"/>
        <v>-3.0587011954731889</v>
      </c>
      <c r="EI244" s="795">
        <f t="shared" si="1072"/>
        <v>-3.0587011954731889</v>
      </c>
      <c r="EJ244" s="795">
        <f t="shared" ref="EJ244:GU244" si="1073">EJ241</f>
        <v>-3.0587011954731889</v>
      </c>
      <c r="EK244" s="795">
        <f t="shared" si="1073"/>
        <v>-3.0587011954731889</v>
      </c>
      <c r="EL244" s="795">
        <f t="shared" si="1073"/>
        <v>-3.0587011954731889</v>
      </c>
      <c r="EM244" s="795">
        <f t="shared" si="1073"/>
        <v>-3.0587011954731889</v>
      </c>
      <c r="EN244" s="795">
        <f t="shared" si="1073"/>
        <v>-3.0587011954731889</v>
      </c>
      <c r="EO244" s="795">
        <f t="shared" si="1073"/>
        <v>-3.0587011954731889</v>
      </c>
      <c r="EP244" s="795">
        <f t="shared" si="1073"/>
        <v>-2.8897245744466016</v>
      </c>
      <c r="EQ244" s="795">
        <f t="shared" si="1073"/>
        <v>-2.8897245744466016</v>
      </c>
      <c r="ER244" s="795">
        <f t="shared" si="1073"/>
        <v>-2.8897245744466016</v>
      </c>
      <c r="ES244" s="795">
        <f t="shared" si="1073"/>
        <v>-2.8897245744466016</v>
      </c>
      <c r="ET244" s="795">
        <f t="shared" si="1073"/>
        <v>-2.8897245744466016</v>
      </c>
      <c r="EU244" s="795">
        <f t="shared" si="1073"/>
        <v>-2.8897245744466016</v>
      </c>
      <c r="EV244" s="795">
        <f t="shared" si="1073"/>
        <v>-2.8897245744466016</v>
      </c>
      <c r="EW244" s="795">
        <f t="shared" si="1073"/>
        <v>-0.65224307695005734</v>
      </c>
      <c r="EX244" s="795">
        <f t="shared" si="1073"/>
        <v>-0.65224307695005734</v>
      </c>
      <c r="EY244" s="795">
        <f t="shared" si="1073"/>
        <v>-0.65224307695005734</v>
      </c>
      <c r="EZ244" s="795">
        <f t="shared" si="1073"/>
        <v>-0.65224307695005734</v>
      </c>
      <c r="FA244" s="795">
        <f t="shared" si="1073"/>
        <v>-0.65224307695005734</v>
      </c>
      <c r="FB244" s="795">
        <f t="shared" si="1073"/>
        <v>-0.73092561693484459</v>
      </c>
      <c r="FC244" s="795">
        <f t="shared" si="1073"/>
        <v>-0.73092561693484459</v>
      </c>
      <c r="FD244" s="795">
        <f t="shared" si="1073"/>
        <v>-0.73092561693484459</v>
      </c>
      <c r="FE244" s="795">
        <f t="shared" si="1073"/>
        <v>-0.73092561693484459</v>
      </c>
      <c r="FF244" s="795">
        <f t="shared" si="1073"/>
        <v>-0.45744987235393797</v>
      </c>
      <c r="FG244" s="795">
        <f t="shared" si="1073"/>
        <v>-0.4224142359276124</v>
      </c>
      <c r="FH244" s="795">
        <f t="shared" si="1073"/>
        <v>-0.4224142359276124</v>
      </c>
      <c r="FI244" s="795">
        <f t="shared" si="1073"/>
        <v>-0.4224142359276124</v>
      </c>
      <c r="FJ244" s="795">
        <f t="shared" si="1073"/>
        <v>-0.4224142359276124</v>
      </c>
      <c r="FK244" s="795">
        <f t="shared" si="1073"/>
        <v>-0.4224142359276124</v>
      </c>
      <c r="FL244" s="795">
        <f t="shared" si="1073"/>
        <v>-0.4224142359276124</v>
      </c>
      <c r="FM244" s="795">
        <f t="shared" si="1073"/>
        <v>-0.4224142359276124</v>
      </c>
      <c r="FN244" s="795">
        <f t="shared" si="1073"/>
        <v>-0.26321756976751232</v>
      </c>
      <c r="FO244" s="795">
        <f t="shared" si="1073"/>
        <v>-0.26321756976751232</v>
      </c>
      <c r="FP244" s="795">
        <f t="shared" si="1073"/>
        <v>-0.26321756976751232</v>
      </c>
      <c r="FQ244" s="795">
        <f t="shared" si="1073"/>
        <v>-0.26321756976751232</v>
      </c>
      <c r="FR244" s="795">
        <f t="shared" si="1073"/>
        <v>-0.26321756976751232</v>
      </c>
      <c r="FS244" s="795">
        <f t="shared" si="1073"/>
        <v>-0.26321756976751232</v>
      </c>
      <c r="FT244" s="795">
        <f t="shared" si="1073"/>
        <v>-0.26321756976751232</v>
      </c>
      <c r="FU244" s="795">
        <f t="shared" si="1073"/>
        <v>-0.22913250123092066</v>
      </c>
      <c r="FV244" s="795">
        <f t="shared" si="1073"/>
        <v>-0.22913250123092066</v>
      </c>
      <c r="FW244" s="795">
        <f t="shared" si="1073"/>
        <v>-0.22913250123092066</v>
      </c>
      <c r="FX244" s="795">
        <f t="shared" si="1073"/>
        <v>-0.22913250123092066</v>
      </c>
      <c r="FY244" s="795">
        <f t="shared" si="1073"/>
        <v>-0.48443626166359266</v>
      </c>
      <c r="FZ244" s="795">
        <f t="shared" si="1073"/>
        <v>-0.48443626166359266</v>
      </c>
      <c r="GA244" s="795">
        <f t="shared" si="1073"/>
        <v>-2.2354096108541954</v>
      </c>
      <c r="GB244" s="795">
        <f t="shared" si="1073"/>
        <v>-2.2354096108541954</v>
      </c>
      <c r="GC244" s="795">
        <f t="shared" si="1073"/>
        <v>-2.2354096108541954</v>
      </c>
      <c r="GD244" s="795">
        <f t="shared" si="1073"/>
        <v>-3.4815469654109759</v>
      </c>
      <c r="GE244" s="795">
        <f t="shared" si="1073"/>
        <v>-3.4815469654109759</v>
      </c>
      <c r="GF244" s="795">
        <f t="shared" si="1073"/>
        <v>-3.4815469654109759</v>
      </c>
      <c r="GG244" s="795">
        <f t="shared" si="1073"/>
        <v>-3.4815469654109759</v>
      </c>
      <c r="GH244" s="795">
        <f t="shared" si="1073"/>
        <v>-1.7152244823976144</v>
      </c>
      <c r="GI244" s="795">
        <f t="shared" si="1073"/>
        <v>-1.6825430575051303</v>
      </c>
      <c r="GJ244" s="795">
        <f t="shared" si="1073"/>
        <v>-1.6825430575051303</v>
      </c>
      <c r="GK244" s="795">
        <f t="shared" si="1073"/>
        <v>-1.6825430575051303</v>
      </c>
      <c r="GL244" s="795">
        <f t="shared" si="1073"/>
        <v>-1.6825430575051303</v>
      </c>
      <c r="GM244" s="795">
        <f t="shared" si="1073"/>
        <v>-1.6825430575051303</v>
      </c>
      <c r="GN244" s="795">
        <f t="shared" si="1073"/>
        <v>-1.6825430575051303</v>
      </c>
      <c r="GO244" s="795">
        <f t="shared" si="1073"/>
        <v>-1.6825430575051303</v>
      </c>
      <c r="GP244" s="795">
        <f t="shared" si="1073"/>
        <v>-0.39660068220934086</v>
      </c>
      <c r="GQ244" s="795">
        <f t="shared" si="1073"/>
        <v>-0.39660068220934086</v>
      </c>
      <c r="GR244" s="795">
        <f t="shared" si="1073"/>
        <v>-0.39660068220934086</v>
      </c>
      <c r="GS244" s="795">
        <f t="shared" si="1073"/>
        <v>-0.39660068220934086</v>
      </c>
      <c r="GT244" s="795">
        <f t="shared" si="1073"/>
        <v>-0.39660068220934086</v>
      </c>
      <c r="GU244" s="795">
        <f t="shared" si="1073"/>
        <v>-0.39660068220934086</v>
      </c>
      <c r="GV244" s="795">
        <f t="shared" ref="GV244:JG244" si="1074">GV241</f>
        <v>-0.39660068220934086</v>
      </c>
      <c r="GW244" s="795">
        <f t="shared" si="1074"/>
        <v>0.33034200191336005</v>
      </c>
      <c r="GX244" s="795">
        <f t="shared" si="1074"/>
        <v>0.33034200191336005</v>
      </c>
      <c r="GY244" s="795">
        <f t="shared" si="1074"/>
        <v>0.33034200191336005</v>
      </c>
      <c r="GZ244" s="795">
        <f t="shared" si="1074"/>
        <v>0.33034200191336005</v>
      </c>
      <c r="HA244" s="795">
        <f t="shared" si="1074"/>
        <v>0.33034200191336005</v>
      </c>
      <c r="HB244" s="795">
        <f t="shared" si="1074"/>
        <v>1.8315225365453713E-2</v>
      </c>
      <c r="HC244" s="795">
        <f t="shared" si="1074"/>
        <v>1.8315225365453713E-2</v>
      </c>
      <c r="HD244" s="795">
        <f t="shared" si="1074"/>
        <v>1.8315225365453713E-2</v>
      </c>
      <c r="HE244" s="795">
        <f t="shared" si="1074"/>
        <v>1.8315225365453713E-2</v>
      </c>
      <c r="HF244" s="795">
        <f t="shared" si="1074"/>
        <v>7.0694679800622495E-3</v>
      </c>
      <c r="HG244" s="795">
        <f t="shared" si="1074"/>
        <v>-0.22976336255154273</v>
      </c>
      <c r="HH244" s="795">
        <f t="shared" si="1074"/>
        <v>-0.22976336255154273</v>
      </c>
      <c r="HI244" s="795">
        <f t="shared" si="1074"/>
        <v>-0.22976336255154273</v>
      </c>
      <c r="HJ244" s="795">
        <f t="shared" si="1074"/>
        <v>-0.22976336255154273</v>
      </c>
      <c r="HK244" s="795">
        <f t="shared" si="1074"/>
        <v>-0.22976336255154273</v>
      </c>
      <c r="HL244" s="795">
        <f t="shared" si="1074"/>
        <v>-0.22976336255154273</v>
      </c>
      <c r="HM244" s="795">
        <f t="shared" si="1074"/>
        <v>-0.22976336255154273</v>
      </c>
      <c r="HN244" s="795">
        <f t="shared" si="1074"/>
        <v>-0.28019934846218941</v>
      </c>
      <c r="HO244" s="795">
        <f t="shared" si="1074"/>
        <v>-0.28019934846218941</v>
      </c>
      <c r="HP244" s="795">
        <f t="shared" si="1074"/>
        <v>-0.28019934846218941</v>
      </c>
      <c r="HQ244" s="795">
        <f t="shared" si="1074"/>
        <v>-0.28019934846218941</v>
      </c>
      <c r="HR244" s="795">
        <f t="shared" si="1074"/>
        <v>-0.28019934846218941</v>
      </c>
      <c r="HS244" s="795">
        <f t="shared" si="1074"/>
        <v>-0.28019934846218941</v>
      </c>
      <c r="HT244" s="795">
        <f t="shared" si="1074"/>
        <v>-0.28019934846218941</v>
      </c>
      <c r="HU244" s="795">
        <f t="shared" si="1074"/>
        <v>-0.2689816318797833</v>
      </c>
      <c r="HV244" s="795">
        <f t="shared" si="1074"/>
        <v>-0.2689816318797833</v>
      </c>
      <c r="HW244" s="795">
        <f t="shared" si="1074"/>
        <v>-0.2689816318797833</v>
      </c>
      <c r="HX244" s="795">
        <f t="shared" si="1074"/>
        <v>-0.2689816318797833</v>
      </c>
      <c r="HY244" s="795">
        <f t="shared" si="1074"/>
        <v>-0.56517563860752595</v>
      </c>
      <c r="HZ244" s="795">
        <f t="shared" si="1074"/>
        <v>-0.56517563860752595</v>
      </c>
      <c r="IA244" s="795">
        <f t="shared" si="1074"/>
        <v>-2.3437334245960288</v>
      </c>
      <c r="IB244" s="795">
        <f t="shared" si="1074"/>
        <v>-2.3437334245960288</v>
      </c>
      <c r="IC244" s="795">
        <f t="shared" si="1074"/>
        <v>-2.3437334245960288</v>
      </c>
      <c r="ID244" s="795">
        <f t="shared" si="1074"/>
        <v>-3.4910578278108906</v>
      </c>
      <c r="IE244" s="795">
        <f t="shared" si="1074"/>
        <v>-3.4910578278108906</v>
      </c>
      <c r="IF244" s="795">
        <f t="shared" si="1074"/>
        <v>-3.4910578278108906</v>
      </c>
      <c r="IG244" s="795">
        <f t="shared" si="1074"/>
        <v>-3.4910578278108906</v>
      </c>
      <c r="IH244" s="795">
        <f t="shared" si="1074"/>
        <v>-1.711737834333805</v>
      </c>
      <c r="II244" s="795">
        <f t="shared" si="1074"/>
        <v>-1.6645945765846832</v>
      </c>
      <c r="IJ244" s="795">
        <f t="shared" si="1074"/>
        <v>-1.6645945765846832</v>
      </c>
      <c r="IK244" s="795">
        <f t="shared" si="1074"/>
        <v>-1.6645945765846832</v>
      </c>
      <c r="IL244" s="795">
        <f t="shared" si="1074"/>
        <v>-1.6645945765846832</v>
      </c>
      <c r="IM244" s="795">
        <f t="shared" si="1074"/>
        <v>-1.6645945765846832</v>
      </c>
      <c r="IN244" s="795">
        <f t="shared" si="1074"/>
        <v>-1.6645945765846832</v>
      </c>
      <c r="IO244" s="795">
        <f t="shared" si="1074"/>
        <v>-1.6645945765846832</v>
      </c>
      <c r="IP244" s="795">
        <f t="shared" si="1074"/>
        <v>-0.61609191171100086</v>
      </c>
      <c r="IQ244" s="795">
        <f t="shared" si="1074"/>
        <v>-0.61609191171100086</v>
      </c>
      <c r="IR244" s="795">
        <f t="shared" si="1074"/>
        <v>-0.61609191171100086</v>
      </c>
      <c r="IS244" s="795">
        <f t="shared" si="1074"/>
        <v>-0.61609191171100086</v>
      </c>
      <c r="IT244" s="795">
        <f t="shared" si="1074"/>
        <v>-0.61609191171100086</v>
      </c>
      <c r="IU244" s="795">
        <f t="shared" si="1074"/>
        <v>-0.61609191171100086</v>
      </c>
      <c r="IV244" s="795">
        <f t="shared" si="1074"/>
        <v>-0.61609191171100086</v>
      </c>
      <c r="IW244" s="795">
        <f t="shared" si="1074"/>
        <v>0.29298738669873003</v>
      </c>
      <c r="IX244" s="795">
        <f t="shared" si="1074"/>
        <v>0.29298738669873003</v>
      </c>
      <c r="IY244" s="795">
        <f t="shared" si="1074"/>
        <v>0.29298738669873003</v>
      </c>
      <c r="IZ244" s="795">
        <f t="shared" si="1074"/>
        <v>0.29298738669873003</v>
      </c>
      <c r="JA244" s="795">
        <f t="shared" si="1074"/>
        <v>0.29298738669873003</v>
      </c>
      <c r="JB244" s="795">
        <f t="shared" si="1074"/>
        <v>0.21361454245599987</v>
      </c>
      <c r="JC244" s="795">
        <f t="shared" si="1074"/>
        <v>0.21361454245599987</v>
      </c>
      <c r="JD244" s="795">
        <f t="shared" si="1074"/>
        <v>0.21361454245599987</v>
      </c>
      <c r="JE244" s="795">
        <f t="shared" si="1074"/>
        <v>0.21361454245599987</v>
      </c>
      <c r="JF244" s="795">
        <f t="shared" si="1074"/>
        <v>0.13645750208681573</v>
      </c>
      <c r="JG244" s="795">
        <f t="shared" si="1074"/>
        <v>-0.20075065688958205</v>
      </c>
      <c r="JH244" s="795">
        <f t="shared" ref="JH244:LS244" si="1075">JH241</f>
        <v>-0.20075065688958205</v>
      </c>
      <c r="JI244" s="795">
        <f t="shared" si="1075"/>
        <v>-0.20075065688958205</v>
      </c>
      <c r="JJ244" s="795">
        <f t="shared" si="1075"/>
        <v>-0.20075065688958205</v>
      </c>
      <c r="JK244" s="795">
        <f t="shared" si="1075"/>
        <v>-0.20075065688958205</v>
      </c>
      <c r="JL244" s="795">
        <f t="shared" si="1075"/>
        <v>-0.20075065688958205</v>
      </c>
      <c r="JM244" s="795">
        <f t="shared" si="1075"/>
        <v>-0.20075065688958205</v>
      </c>
      <c r="JN244" s="795">
        <f t="shared" si="1075"/>
        <v>-0.26321756976751232</v>
      </c>
      <c r="JO244" s="795">
        <f t="shared" si="1075"/>
        <v>-0.26321756976751232</v>
      </c>
      <c r="JP244" s="795">
        <f t="shared" si="1075"/>
        <v>-0.26321756976751232</v>
      </c>
      <c r="JQ244" s="795">
        <f t="shared" si="1075"/>
        <v>-0.26321756976751232</v>
      </c>
      <c r="JR244" s="795">
        <f t="shared" si="1075"/>
        <v>-0.26321756976751232</v>
      </c>
      <c r="JS244" s="795">
        <f t="shared" si="1075"/>
        <v>-0.26321756976751232</v>
      </c>
      <c r="JT244" s="795">
        <f t="shared" si="1075"/>
        <v>-0.26321756976751232</v>
      </c>
      <c r="JU244" s="795">
        <f t="shared" si="1075"/>
        <v>-0.30883076252863884</v>
      </c>
      <c r="JV244" s="795">
        <f t="shared" si="1075"/>
        <v>-0.30883076252863884</v>
      </c>
      <c r="JW244" s="795">
        <f t="shared" si="1075"/>
        <v>-0.30883076252863884</v>
      </c>
      <c r="JX244" s="795">
        <f t="shared" si="1075"/>
        <v>-0.30883076252863884</v>
      </c>
      <c r="JY244" s="795">
        <f t="shared" si="1075"/>
        <v>-0.48443626166358822</v>
      </c>
      <c r="JZ244" s="795">
        <f t="shared" si="1075"/>
        <v>-0.48443626166358822</v>
      </c>
      <c r="KA244" s="795">
        <f t="shared" si="1075"/>
        <v>-2.5308381937864706</v>
      </c>
      <c r="KB244" s="795">
        <f t="shared" si="1075"/>
        <v>-2.5308381937864706</v>
      </c>
      <c r="KC244" s="795">
        <f t="shared" si="1075"/>
        <v>-2.5308381937864706</v>
      </c>
      <c r="KD244" s="795">
        <f t="shared" si="1075"/>
        <v>-4.4620531356734219</v>
      </c>
      <c r="KE244" s="795">
        <f t="shared" si="1075"/>
        <v>-4.4620531356734219</v>
      </c>
      <c r="KF244" s="795">
        <f t="shared" si="1075"/>
        <v>-4.4620531356734219</v>
      </c>
      <c r="KG244" s="795">
        <f t="shared" si="1075"/>
        <v>-4.4620531356734219</v>
      </c>
      <c r="KH244" s="795">
        <f t="shared" si="1075"/>
        <v>-1.5750036118465456</v>
      </c>
      <c r="KI244" s="795">
        <f t="shared" si="1075"/>
        <v>-1.5724838605982825</v>
      </c>
      <c r="KJ244" s="795">
        <f t="shared" si="1075"/>
        <v>-1.5724838605982825</v>
      </c>
      <c r="KK244" s="795">
        <f t="shared" si="1075"/>
        <v>-1.5724838605982825</v>
      </c>
      <c r="KL244" s="795">
        <f t="shared" si="1075"/>
        <v>-1.5724838605982825</v>
      </c>
      <c r="KM244" s="795">
        <f t="shared" si="1075"/>
        <v>-1.5724838605982825</v>
      </c>
      <c r="KN244" s="795">
        <f t="shared" si="1075"/>
        <v>-1.5724838605982825</v>
      </c>
      <c r="KO244" s="795">
        <f t="shared" si="1075"/>
        <v>-1.5724838605982825</v>
      </c>
      <c r="KP244" s="795">
        <f t="shared" si="1075"/>
        <v>-0.55027175751003021</v>
      </c>
      <c r="KQ244" s="795">
        <f t="shared" si="1075"/>
        <v>-0.55027175751003021</v>
      </c>
      <c r="KR244" s="795">
        <f t="shared" si="1075"/>
        <v>-0.55027175751003021</v>
      </c>
      <c r="KS244" s="795">
        <f t="shared" si="1075"/>
        <v>-0.55027175751003021</v>
      </c>
      <c r="KT244" s="795">
        <f t="shared" si="1075"/>
        <v>-0.55027175751003021</v>
      </c>
      <c r="KU244" s="795">
        <f t="shared" si="1075"/>
        <v>-0.55027175751003021</v>
      </c>
      <c r="KV244" s="795">
        <f t="shared" si="1075"/>
        <v>-0.55027175751003021</v>
      </c>
      <c r="KW244" s="795">
        <f t="shared" si="1075"/>
        <v>7.7672006258039161E-2</v>
      </c>
      <c r="KX244" s="795">
        <f t="shared" si="1075"/>
        <v>7.7672006258039161E-2</v>
      </c>
      <c r="KY244" s="795">
        <f t="shared" si="1075"/>
        <v>7.7672006258039161E-2</v>
      </c>
      <c r="KZ244" s="795">
        <f t="shared" si="1075"/>
        <v>7.7672006258039161E-2</v>
      </c>
      <c r="LA244" s="795">
        <f t="shared" si="1075"/>
        <v>7.7672006258039161E-2</v>
      </c>
      <c r="LB244" s="795">
        <f t="shared" si="1075"/>
        <v>-0.2401653595613551</v>
      </c>
      <c r="LC244" s="795">
        <f t="shared" si="1075"/>
        <v>-0.2401653595613551</v>
      </c>
      <c r="LD244" s="795">
        <f t="shared" si="1075"/>
        <v>-0.2401653595613551</v>
      </c>
      <c r="LE244" s="795">
        <f t="shared" si="1075"/>
        <v>-0.2401653595613551</v>
      </c>
      <c r="LF244" s="795">
        <f t="shared" si="1075"/>
        <v>-5.8875890561379762E-2</v>
      </c>
      <c r="LG244" s="795">
        <f t="shared" si="1075"/>
        <v>-0.38703857255021834</v>
      </c>
      <c r="LH244" s="795">
        <f t="shared" si="1075"/>
        <v>-0.38703857255021834</v>
      </c>
      <c r="LI244" s="795">
        <f t="shared" si="1075"/>
        <v>-0.38703857255021834</v>
      </c>
      <c r="LJ244" s="795">
        <f t="shared" si="1075"/>
        <v>-0.38703857255021834</v>
      </c>
      <c r="LK244" s="795">
        <f t="shared" si="1075"/>
        <v>-0.38703857255021834</v>
      </c>
      <c r="LL244" s="795">
        <f t="shared" si="1075"/>
        <v>-0.38703857255021834</v>
      </c>
      <c r="LM244" s="795">
        <f t="shared" si="1075"/>
        <v>-0.38703857255021834</v>
      </c>
      <c r="LN244" s="795">
        <f t="shared" si="1075"/>
        <v>-0.26321756976751232</v>
      </c>
      <c r="LO244" s="795">
        <f t="shared" si="1075"/>
        <v>-0.26321756976751232</v>
      </c>
      <c r="LP244" s="795">
        <f t="shared" si="1075"/>
        <v>-0.26321756976751232</v>
      </c>
      <c r="LQ244" s="795">
        <f t="shared" si="1075"/>
        <v>-0.26321756976751232</v>
      </c>
      <c r="LR244" s="795">
        <f t="shared" si="1075"/>
        <v>-0.26321756976751232</v>
      </c>
      <c r="LS244" s="795">
        <f t="shared" si="1075"/>
        <v>-0.26321756976751232</v>
      </c>
      <c r="LT244" s="795">
        <f t="shared" ref="LT244:OE244" si="1076">LT241</f>
        <v>-0.26321756976751232</v>
      </c>
      <c r="LU244" s="795">
        <f t="shared" si="1076"/>
        <v>-0.30883076252863884</v>
      </c>
      <c r="LV244" s="795">
        <f t="shared" si="1076"/>
        <v>-0.30883076252863884</v>
      </c>
      <c r="LW244" s="795">
        <f t="shared" si="1076"/>
        <v>-0.30883076252863884</v>
      </c>
      <c r="LX244" s="795">
        <f t="shared" si="1076"/>
        <v>-0.30883076252863884</v>
      </c>
      <c r="LY244" s="795">
        <f t="shared" si="1076"/>
        <v>-0.48443626166358822</v>
      </c>
      <c r="LZ244" s="795">
        <f t="shared" si="1076"/>
        <v>-0.48443626166358822</v>
      </c>
      <c r="MA244" s="795">
        <f t="shared" si="1076"/>
        <v>-2.5209905743553955</v>
      </c>
      <c r="MB244" s="795">
        <f t="shared" si="1076"/>
        <v>-2.5209905743553955</v>
      </c>
      <c r="MC244" s="795">
        <f t="shared" si="1076"/>
        <v>-2.5209905743553955</v>
      </c>
      <c r="MD244" s="795">
        <f t="shared" si="1076"/>
        <v>-4.4709577831245557</v>
      </c>
      <c r="ME244" s="795">
        <f t="shared" si="1076"/>
        <v>-4.4709577831245557</v>
      </c>
      <c r="MF244" s="795">
        <f t="shared" si="1076"/>
        <v>-4.4709577831245557</v>
      </c>
      <c r="MG244" s="795">
        <f t="shared" si="1076"/>
        <v>-4.4709577831245557</v>
      </c>
      <c r="MH244" s="795">
        <f t="shared" si="1076"/>
        <v>-1.2455180953627316</v>
      </c>
      <c r="MI244" s="795">
        <f t="shared" si="1076"/>
        <v>-1.2124020744773158</v>
      </c>
      <c r="MJ244" s="795">
        <f t="shared" si="1076"/>
        <v>-1.2124020744773158</v>
      </c>
      <c r="MK244" s="795">
        <f t="shared" si="1076"/>
        <v>-1.2124020744773158</v>
      </c>
      <c r="ML244" s="795">
        <f t="shared" si="1076"/>
        <v>-1.2124020744773158</v>
      </c>
      <c r="MM244" s="795">
        <f t="shared" si="1076"/>
        <v>-1.2124020744773158</v>
      </c>
      <c r="MN244" s="795">
        <f t="shared" si="1076"/>
        <v>-1.2124020744773158</v>
      </c>
      <c r="MO244" s="795">
        <f t="shared" si="1076"/>
        <v>-1.2124020744773158</v>
      </c>
      <c r="MP244" s="795">
        <f t="shared" si="1076"/>
        <v>-0.33222491336132975</v>
      </c>
      <c r="MQ244" s="795">
        <f t="shared" si="1076"/>
        <v>-0.33222491336132975</v>
      </c>
      <c r="MR244" s="795">
        <f t="shared" si="1076"/>
        <v>-0.33222491336132975</v>
      </c>
      <c r="MS244" s="795">
        <f t="shared" si="1076"/>
        <v>-0.33222491336132975</v>
      </c>
      <c r="MT244" s="795">
        <f t="shared" si="1076"/>
        <v>-0.33222491336132975</v>
      </c>
      <c r="MU244" s="795">
        <f t="shared" si="1076"/>
        <v>-0.33222491336132975</v>
      </c>
      <c r="MV244" s="795">
        <f t="shared" si="1076"/>
        <v>-0.33222491336132975</v>
      </c>
      <c r="MW244" s="795">
        <f t="shared" si="1076"/>
        <v>-4.9056264086280166E-2</v>
      </c>
      <c r="MX244" s="795">
        <f t="shared" si="1076"/>
        <v>-4.9056264086280166E-2</v>
      </c>
      <c r="MY244" s="795">
        <f t="shared" si="1076"/>
        <v>-4.9056264086280166E-2</v>
      </c>
      <c r="MZ244" s="795">
        <f t="shared" si="1076"/>
        <v>-4.9056264086280166E-2</v>
      </c>
      <c r="NA244" s="795">
        <f t="shared" si="1076"/>
        <v>-4.9056264086280166E-2</v>
      </c>
      <c r="NB244" s="795">
        <f t="shared" si="1076"/>
        <v>-0.3963012060751403</v>
      </c>
      <c r="NC244" s="795">
        <f t="shared" si="1076"/>
        <v>-0.3963012060751403</v>
      </c>
      <c r="ND244" s="795">
        <f t="shared" si="1076"/>
        <v>-0.3963012060751403</v>
      </c>
      <c r="NE244" s="795">
        <f t="shared" si="1076"/>
        <v>-0.3963012060751403</v>
      </c>
      <c r="NF244" s="795">
        <f t="shared" si="1076"/>
        <v>-0.16233905319940778</v>
      </c>
      <c r="NG244" s="795">
        <f t="shared" si="1076"/>
        <v>-0.4928555236128167</v>
      </c>
      <c r="NH244" s="795">
        <f t="shared" si="1076"/>
        <v>-0.4928555236128167</v>
      </c>
      <c r="NI244" s="795">
        <f t="shared" si="1076"/>
        <v>-0.4928555236128167</v>
      </c>
      <c r="NJ244" s="795">
        <f t="shared" si="1076"/>
        <v>-0.4928555236128167</v>
      </c>
      <c r="NK244" s="795">
        <f t="shared" si="1076"/>
        <v>-0.4928555236128167</v>
      </c>
      <c r="NL244" s="795">
        <f t="shared" si="1076"/>
        <v>-0.4928555236128167</v>
      </c>
      <c r="NM244" s="795">
        <f t="shared" si="1076"/>
        <v>-0.4928555236128167</v>
      </c>
      <c r="NN244" s="795">
        <f t="shared" si="1076"/>
        <v>-0.26321756976751232</v>
      </c>
      <c r="NO244" s="795">
        <f t="shared" si="1076"/>
        <v>-0.26321756976751232</v>
      </c>
      <c r="NP244" s="795">
        <f t="shared" si="1076"/>
        <v>-0.26321756976751232</v>
      </c>
      <c r="NQ244" s="795">
        <f t="shared" si="1076"/>
        <v>-0.26321756976751232</v>
      </c>
      <c r="NR244" s="795">
        <f t="shared" si="1076"/>
        <v>-0.26321756976751232</v>
      </c>
      <c r="NS244" s="795">
        <f t="shared" si="1076"/>
        <v>-0.26321756976751232</v>
      </c>
      <c r="NT244" s="795">
        <f t="shared" si="1076"/>
        <v>-0.26321756976751232</v>
      </c>
      <c r="NU244" s="795">
        <f t="shared" si="1076"/>
        <v>-0.30883076252863884</v>
      </c>
      <c r="NV244" s="795">
        <f t="shared" si="1076"/>
        <v>-0.30883076252863884</v>
      </c>
      <c r="NW244" s="795">
        <f t="shared" si="1076"/>
        <v>-0.30883076252863884</v>
      </c>
      <c r="NX244" s="795">
        <f t="shared" si="1076"/>
        <v>-0.30883076252863884</v>
      </c>
      <c r="NY244" s="795">
        <f t="shared" si="1076"/>
        <v>-0.48443626166358822</v>
      </c>
      <c r="NZ244" s="795">
        <f t="shared" si="1076"/>
        <v>-0.48443626166358822</v>
      </c>
      <c r="OA244" s="795">
        <f t="shared" si="1076"/>
        <v>-2.5209905743553955</v>
      </c>
      <c r="OB244" s="795">
        <f t="shared" si="1076"/>
        <v>-2.5209905743553955</v>
      </c>
      <c r="OC244" s="795">
        <f t="shared" si="1076"/>
        <v>-2.5209905743553955</v>
      </c>
      <c r="OD244" s="795">
        <f t="shared" si="1076"/>
        <v>-4.4709577831245557</v>
      </c>
      <c r="OE244" s="795">
        <f t="shared" si="1076"/>
        <v>-4.4709577831245557</v>
      </c>
      <c r="OF244" s="795">
        <f t="shared" ref="OF244:QQ244" si="1077">OF241</f>
        <v>-4.4709577831245557</v>
      </c>
      <c r="OG244" s="795">
        <f t="shared" si="1077"/>
        <v>-4.4709577831245557</v>
      </c>
      <c r="OH244" s="795">
        <f t="shared" si="1077"/>
        <v>-1.2455180953627316</v>
      </c>
      <c r="OI244" s="795">
        <f t="shared" si="1077"/>
        <v>-1.2124020744773158</v>
      </c>
      <c r="OJ244" s="795">
        <f t="shared" si="1077"/>
        <v>-1.2124020744773158</v>
      </c>
      <c r="OK244" s="795">
        <f t="shared" si="1077"/>
        <v>-1.2124020744773158</v>
      </c>
      <c r="OL244" s="795">
        <f t="shared" si="1077"/>
        <v>-1.2124020744773158</v>
      </c>
      <c r="OM244" s="795">
        <f t="shared" si="1077"/>
        <v>-1.2124020744773158</v>
      </c>
      <c r="ON244" s="795">
        <f t="shared" si="1077"/>
        <v>-1.2124020744773158</v>
      </c>
      <c r="OO244" s="795">
        <f t="shared" si="1077"/>
        <v>-1.2124020744773158</v>
      </c>
      <c r="OP244" s="795">
        <f t="shared" si="1077"/>
        <v>-0.33222491336132975</v>
      </c>
      <c r="OQ244" s="795">
        <f t="shared" si="1077"/>
        <v>-0.33222491336132975</v>
      </c>
      <c r="OR244" s="795">
        <f t="shared" si="1077"/>
        <v>-0.33222491336132975</v>
      </c>
      <c r="OS244" s="795">
        <f t="shared" si="1077"/>
        <v>-0.33222491336132975</v>
      </c>
      <c r="OT244" s="795">
        <f t="shared" si="1077"/>
        <v>-0.33222491336132975</v>
      </c>
      <c r="OU244" s="795">
        <f t="shared" si="1077"/>
        <v>-0.33222491336132975</v>
      </c>
      <c r="OV244" s="795">
        <f t="shared" si="1077"/>
        <v>-0.33222491336132975</v>
      </c>
      <c r="OW244" s="795">
        <f t="shared" si="1077"/>
        <v>-4.9056264086280166E-2</v>
      </c>
      <c r="OX244" s="795">
        <f t="shared" si="1077"/>
        <v>-4.9056264086280166E-2</v>
      </c>
      <c r="OY244" s="795">
        <f t="shared" si="1077"/>
        <v>-4.9056264086280166E-2</v>
      </c>
      <c r="OZ244" s="795">
        <f t="shared" si="1077"/>
        <v>-4.9056264086280166E-2</v>
      </c>
      <c r="PA244" s="795">
        <f t="shared" si="1077"/>
        <v>-4.9056264086280166E-2</v>
      </c>
      <c r="PB244" s="795">
        <f t="shared" si="1077"/>
        <v>-0.3963012060751403</v>
      </c>
      <c r="PC244" s="795">
        <f t="shared" si="1077"/>
        <v>-0.3963012060751403</v>
      </c>
      <c r="PD244" s="795">
        <f t="shared" si="1077"/>
        <v>-0.3963012060751403</v>
      </c>
      <c r="PE244" s="795">
        <f t="shared" si="1077"/>
        <v>-0.3963012060751403</v>
      </c>
      <c r="PF244" s="795">
        <f t="shared" si="1077"/>
        <v>-0.16233905319940778</v>
      </c>
      <c r="PG244" s="795">
        <f t="shared" si="1077"/>
        <v>-0.4928555236128167</v>
      </c>
      <c r="PH244" s="795">
        <f t="shared" si="1077"/>
        <v>-0.4928555236128167</v>
      </c>
      <c r="PI244" s="795">
        <f t="shared" si="1077"/>
        <v>-0.4928555236128167</v>
      </c>
      <c r="PJ244" s="795">
        <f t="shared" si="1077"/>
        <v>-0.4928555236128167</v>
      </c>
      <c r="PK244" s="795">
        <f t="shared" si="1077"/>
        <v>-0.4928555236128167</v>
      </c>
      <c r="PL244" s="795">
        <f t="shared" si="1077"/>
        <v>-0.4928555236128167</v>
      </c>
      <c r="PM244" s="795">
        <f t="shared" si="1077"/>
        <v>-0.4928555236128167</v>
      </c>
      <c r="PN244" s="795">
        <f t="shared" si="1077"/>
        <v>-0.26321756976751232</v>
      </c>
      <c r="PO244" s="795">
        <f t="shared" si="1077"/>
        <v>-0.26321756976751232</v>
      </c>
      <c r="PP244" s="795">
        <f t="shared" si="1077"/>
        <v>-0.26321756976751232</v>
      </c>
      <c r="PQ244" s="795">
        <f t="shared" si="1077"/>
        <v>-0.26321756976751232</v>
      </c>
      <c r="PR244" s="795">
        <f t="shared" si="1077"/>
        <v>-0.26321756976751232</v>
      </c>
      <c r="PS244" s="795">
        <f t="shared" si="1077"/>
        <v>-0.26321756976751232</v>
      </c>
      <c r="PT244" s="795">
        <f t="shared" si="1077"/>
        <v>-0.26321756976751232</v>
      </c>
      <c r="PU244" s="795">
        <f t="shared" si="1077"/>
        <v>-0.30883076252863884</v>
      </c>
      <c r="PV244" s="795">
        <f t="shared" si="1077"/>
        <v>-0.30883076252863884</v>
      </c>
      <c r="PW244" s="795">
        <f t="shared" si="1077"/>
        <v>-0.30883076252863884</v>
      </c>
      <c r="PX244" s="795">
        <f t="shared" si="1077"/>
        <v>-0.30883076252863884</v>
      </c>
      <c r="PY244" s="795">
        <f t="shared" si="1077"/>
        <v>-0.48443626166358822</v>
      </c>
      <c r="PZ244" s="795">
        <f t="shared" si="1077"/>
        <v>-0.48443626166358822</v>
      </c>
      <c r="QA244" s="795">
        <f t="shared" si="1077"/>
        <v>-2.5209905743553955</v>
      </c>
      <c r="QB244" s="795">
        <f t="shared" si="1077"/>
        <v>-2.5209905743553955</v>
      </c>
      <c r="QC244" s="795">
        <f t="shared" si="1077"/>
        <v>-2.5209905743553955</v>
      </c>
      <c r="QD244" s="795">
        <f t="shared" si="1077"/>
        <v>-4.4709577831245557</v>
      </c>
      <c r="QE244" s="795">
        <f t="shared" si="1077"/>
        <v>-4.4709577831245557</v>
      </c>
      <c r="QF244" s="795">
        <f t="shared" si="1077"/>
        <v>-4.4709577831245557</v>
      </c>
      <c r="QG244" s="795">
        <f t="shared" si="1077"/>
        <v>-4.4709577831245557</v>
      </c>
      <c r="QH244" s="795">
        <f t="shared" si="1077"/>
        <v>-1.2455180953627316</v>
      </c>
      <c r="QI244" s="795">
        <f t="shared" si="1077"/>
        <v>-1.2124020744773158</v>
      </c>
      <c r="QJ244" s="795">
        <f t="shared" si="1077"/>
        <v>-1.2124020744773158</v>
      </c>
      <c r="QK244" s="795">
        <f t="shared" si="1077"/>
        <v>-1.2124020744773158</v>
      </c>
      <c r="QL244" s="795">
        <f t="shared" si="1077"/>
        <v>-1.2124020744773158</v>
      </c>
      <c r="QM244" s="795">
        <f t="shared" si="1077"/>
        <v>-1.2124020744773158</v>
      </c>
      <c r="QN244" s="795">
        <f t="shared" si="1077"/>
        <v>-1.2124020744773158</v>
      </c>
      <c r="QO244" s="795">
        <f t="shared" si="1077"/>
        <v>-1.2124020744773158</v>
      </c>
      <c r="QP244" s="795">
        <f t="shared" si="1077"/>
        <v>-0.33222491336132975</v>
      </c>
      <c r="QQ244" s="795">
        <f t="shared" si="1077"/>
        <v>-0.33222491336132975</v>
      </c>
      <c r="QR244" s="795">
        <f t="shared" ref="QR244:SI244" si="1078">QR241</f>
        <v>-0.33222491336132975</v>
      </c>
      <c r="QS244" s="795">
        <f t="shared" si="1078"/>
        <v>-0.33222491336132975</v>
      </c>
      <c r="QT244" s="795">
        <f t="shared" si="1078"/>
        <v>-0.33222491336132975</v>
      </c>
      <c r="QU244" s="795">
        <f t="shared" si="1078"/>
        <v>-0.33222491336132975</v>
      </c>
      <c r="QV244" s="795">
        <f t="shared" si="1078"/>
        <v>-0.33222491336132975</v>
      </c>
      <c r="QW244" s="795">
        <f t="shared" si="1078"/>
        <v>-4.9056264086280166E-2</v>
      </c>
      <c r="QX244" s="795">
        <f t="shared" si="1078"/>
        <v>-4.9056264086280166E-2</v>
      </c>
      <c r="QY244" s="795">
        <f t="shared" si="1078"/>
        <v>-4.9056264086280166E-2</v>
      </c>
      <c r="QZ244" s="795">
        <f t="shared" si="1078"/>
        <v>-4.9056264086280166E-2</v>
      </c>
      <c r="RA244" s="795">
        <f t="shared" si="1078"/>
        <v>-4.9056264086280166E-2</v>
      </c>
      <c r="RB244" s="795">
        <f t="shared" si="1078"/>
        <v>-0.3963012060751403</v>
      </c>
      <c r="RC244" s="795">
        <f t="shared" si="1078"/>
        <v>-0.3963012060751403</v>
      </c>
      <c r="RD244" s="795">
        <f t="shared" si="1078"/>
        <v>-0.3963012060751403</v>
      </c>
      <c r="RE244" s="795">
        <f t="shared" si="1078"/>
        <v>-0.3963012060751403</v>
      </c>
      <c r="RF244" s="795">
        <f t="shared" si="1078"/>
        <v>-0.16233905319940778</v>
      </c>
      <c r="RG244" s="795">
        <f t="shared" si="1078"/>
        <v>-0.4928555236128167</v>
      </c>
      <c r="RH244" s="795">
        <f t="shared" si="1078"/>
        <v>-0.4928555236128167</v>
      </c>
      <c r="RI244" s="795">
        <f t="shared" si="1078"/>
        <v>-0.4928555236128167</v>
      </c>
      <c r="RJ244" s="795">
        <f t="shared" si="1078"/>
        <v>-0.4928555236128167</v>
      </c>
      <c r="RK244" s="795">
        <f t="shared" si="1078"/>
        <v>-0.4928555236128167</v>
      </c>
      <c r="RL244" s="795">
        <f t="shared" si="1078"/>
        <v>-0.4928555236128167</v>
      </c>
      <c r="RM244" s="795">
        <f t="shared" si="1078"/>
        <v>-0.4928555236128167</v>
      </c>
      <c r="RN244" s="795">
        <f t="shared" si="1078"/>
        <v>-0.26321756976751232</v>
      </c>
      <c r="RO244" s="795">
        <f t="shared" si="1078"/>
        <v>-0.26321756976751232</v>
      </c>
      <c r="RP244" s="795">
        <f t="shared" si="1078"/>
        <v>-0.26321756976751232</v>
      </c>
      <c r="RQ244" s="795">
        <f t="shared" si="1078"/>
        <v>-0.26321756976751232</v>
      </c>
      <c r="RR244" s="795">
        <f t="shared" si="1078"/>
        <v>-0.26321756976751232</v>
      </c>
      <c r="RS244" s="795">
        <f t="shared" si="1078"/>
        <v>-0.26321756976751232</v>
      </c>
      <c r="RT244" s="795">
        <f t="shared" si="1078"/>
        <v>-0.26321756976751232</v>
      </c>
      <c r="RU244" s="795">
        <f t="shared" si="1078"/>
        <v>-0.30883076252863884</v>
      </c>
      <c r="RV244" s="795">
        <f t="shared" si="1078"/>
        <v>-0.30883076252863884</v>
      </c>
      <c r="RW244" s="795">
        <f t="shared" si="1078"/>
        <v>-0.30883076252863884</v>
      </c>
      <c r="RX244" s="795">
        <f t="shared" si="1078"/>
        <v>-0.30883076252863884</v>
      </c>
      <c r="RY244" s="795">
        <f t="shared" si="1078"/>
        <v>-0.48443626166358822</v>
      </c>
      <c r="RZ244" s="795">
        <f t="shared" si="1078"/>
        <v>-0.48443626166358822</v>
      </c>
      <c r="SA244" s="795">
        <f t="shared" si="1078"/>
        <v>-2.5209905743553955</v>
      </c>
      <c r="SB244" s="795">
        <f t="shared" si="1078"/>
        <v>-2.5209905743553955</v>
      </c>
      <c r="SC244" s="795">
        <f t="shared" si="1078"/>
        <v>-2.5209905743553955</v>
      </c>
      <c r="SD244" s="795">
        <f t="shared" si="1078"/>
        <v>-4.4709577831245557</v>
      </c>
      <c r="SE244" s="795">
        <f t="shared" si="1078"/>
        <v>-4.4709577831245557</v>
      </c>
      <c r="SF244" s="795">
        <f t="shared" si="1078"/>
        <v>-4.4709577831245557</v>
      </c>
      <c r="SG244" s="795">
        <f t="shared" si="1078"/>
        <v>-4.4709577831245557</v>
      </c>
      <c r="SH244" s="795">
        <f t="shared" si="1078"/>
        <v>-1.2455180953627316</v>
      </c>
      <c r="SI244" s="795">
        <f t="shared" si="1078"/>
        <v>-1.2124020744773158</v>
      </c>
      <c r="SJ244" s="275">
        <f t="shared" si="1066"/>
        <v>-1.2124020744773158</v>
      </c>
      <c r="SK244" s="262"/>
      <c r="SL244" s="250"/>
      <c r="SM244" s="250"/>
      <c r="SN244" s="250"/>
    </row>
    <row r="245" spans="1:508" outlineLevel="3" x14ac:dyDescent="0.25">
      <c r="A245" s="250"/>
      <c r="B245" s="259"/>
      <c r="C245" s="444">
        <f>INT($C$29)+3</f>
        <v>4</v>
      </c>
      <c r="D245" s="275"/>
      <c r="E245" s="324">
        <f t="shared" si="1065"/>
        <v>104</v>
      </c>
      <c r="F245" s="330"/>
      <c r="G245" s="275"/>
      <c r="H245" s="536"/>
      <c r="I245" s="548" t="s">
        <v>875</v>
      </c>
      <c r="J245" s="537"/>
      <c r="K245" s="795">
        <f t="shared" ref="K245:BV245" si="1079">K242</f>
        <v>0</v>
      </c>
      <c r="L245" s="795">
        <f t="shared" si="1079"/>
        <v>0</v>
      </c>
      <c r="M245" s="795">
        <f t="shared" si="1079"/>
        <v>0</v>
      </c>
      <c r="N245" s="795">
        <f t="shared" si="1079"/>
        <v>0</v>
      </c>
      <c r="O245" s="795">
        <f t="shared" si="1079"/>
        <v>0</v>
      </c>
      <c r="P245" s="795">
        <f t="shared" si="1079"/>
        <v>0</v>
      </c>
      <c r="Q245" s="795">
        <f t="shared" si="1079"/>
        <v>0</v>
      </c>
      <c r="R245" s="795">
        <f t="shared" si="1079"/>
        <v>0</v>
      </c>
      <c r="S245" s="795">
        <f t="shared" si="1079"/>
        <v>0</v>
      </c>
      <c r="T245" s="795">
        <f t="shared" si="1079"/>
        <v>0</v>
      </c>
      <c r="U245" s="795">
        <f t="shared" si="1079"/>
        <v>0</v>
      </c>
      <c r="V245" s="795">
        <f t="shared" si="1079"/>
        <v>0</v>
      </c>
      <c r="W245" s="795">
        <f t="shared" si="1079"/>
        <v>0</v>
      </c>
      <c r="X245" s="795">
        <f t="shared" si="1079"/>
        <v>0</v>
      </c>
      <c r="Y245" s="795">
        <f t="shared" si="1079"/>
        <v>0</v>
      </c>
      <c r="Z245" s="795">
        <f t="shared" si="1079"/>
        <v>0</v>
      </c>
      <c r="AA245" s="795">
        <f t="shared" si="1079"/>
        <v>0</v>
      </c>
      <c r="AB245" s="795">
        <f t="shared" si="1079"/>
        <v>0</v>
      </c>
      <c r="AC245" s="795">
        <f t="shared" si="1079"/>
        <v>0</v>
      </c>
      <c r="AD245" s="795">
        <f t="shared" si="1079"/>
        <v>0</v>
      </c>
      <c r="AE245" s="795">
        <f t="shared" si="1079"/>
        <v>0</v>
      </c>
      <c r="AF245" s="795">
        <f t="shared" si="1079"/>
        <v>0</v>
      </c>
      <c r="AG245" s="795">
        <f t="shared" si="1079"/>
        <v>0</v>
      </c>
      <c r="AH245" s="795">
        <f t="shared" si="1079"/>
        <v>0</v>
      </c>
      <c r="AI245" s="795">
        <f t="shared" si="1079"/>
        <v>0</v>
      </c>
      <c r="AJ245" s="795">
        <f t="shared" si="1079"/>
        <v>0</v>
      </c>
      <c r="AK245" s="795">
        <f t="shared" si="1079"/>
        <v>0</v>
      </c>
      <c r="AL245" s="795">
        <f t="shared" si="1079"/>
        <v>0</v>
      </c>
      <c r="AM245" s="795">
        <f t="shared" si="1079"/>
        <v>0</v>
      </c>
      <c r="AN245" s="795">
        <f t="shared" si="1079"/>
        <v>0</v>
      </c>
      <c r="AO245" s="795">
        <f t="shared" si="1079"/>
        <v>0</v>
      </c>
      <c r="AP245" s="795">
        <f t="shared" si="1079"/>
        <v>0</v>
      </c>
      <c r="AQ245" s="795">
        <f t="shared" si="1079"/>
        <v>0</v>
      </c>
      <c r="AR245" s="795">
        <f t="shared" si="1079"/>
        <v>0</v>
      </c>
      <c r="AS245" s="795">
        <f t="shared" si="1079"/>
        <v>0</v>
      </c>
      <c r="AT245" s="795">
        <f t="shared" si="1079"/>
        <v>0</v>
      </c>
      <c r="AU245" s="795">
        <f t="shared" si="1079"/>
        <v>0</v>
      </c>
      <c r="AV245" s="795">
        <f t="shared" si="1079"/>
        <v>0</v>
      </c>
      <c r="AW245" s="795">
        <f t="shared" si="1079"/>
        <v>0</v>
      </c>
      <c r="AX245" s="795">
        <f t="shared" si="1079"/>
        <v>0</v>
      </c>
      <c r="AY245" s="795">
        <f t="shared" si="1079"/>
        <v>0</v>
      </c>
      <c r="AZ245" s="795">
        <f t="shared" si="1079"/>
        <v>0</v>
      </c>
      <c r="BA245" s="795">
        <f t="shared" si="1079"/>
        <v>0</v>
      </c>
      <c r="BB245" s="795">
        <f t="shared" si="1079"/>
        <v>0</v>
      </c>
      <c r="BC245" s="795">
        <f t="shared" si="1079"/>
        <v>0</v>
      </c>
      <c r="BD245" s="795">
        <f t="shared" si="1079"/>
        <v>0</v>
      </c>
      <c r="BE245" s="795">
        <f t="shared" si="1079"/>
        <v>0</v>
      </c>
      <c r="BF245" s="795">
        <f t="shared" si="1079"/>
        <v>0</v>
      </c>
      <c r="BG245" s="795">
        <f t="shared" si="1079"/>
        <v>0</v>
      </c>
      <c r="BH245" s="795">
        <f t="shared" si="1079"/>
        <v>0</v>
      </c>
      <c r="BI245" s="795">
        <f t="shared" si="1079"/>
        <v>0</v>
      </c>
      <c r="BJ245" s="795">
        <f t="shared" si="1079"/>
        <v>0</v>
      </c>
      <c r="BK245" s="795">
        <f t="shared" si="1079"/>
        <v>0</v>
      </c>
      <c r="BL245" s="795">
        <f t="shared" si="1079"/>
        <v>0</v>
      </c>
      <c r="BM245" s="795">
        <f t="shared" si="1079"/>
        <v>0</v>
      </c>
      <c r="BN245" s="795">
        <f t="shared" si="1079"/>
        <v>0</v>
      </c>
      <c r="BO245" s="795">
        <f t="shared" si="1079"/>
        <v>0</v>
      </c>
      <c r="BP245" s="795">
        <f t="shared" si="1079"/>
        <v>0</v>
      </c>
      <c r="BQ245" s="795">
        <f t="shared" si="1079"/>
        <v>0</v>
      </c>
      <c r="BR245" s="795">
        <f t="shared" si="1079"/>
        <v>0</v>
      </c>
      <c r="BS245" s="795">
        <f t="shared" si="1079"/>
        <v>0</v>
      </c>
      <c r="BT245" s="795">
        <f t="shared" si="1079"/>
        <v>0</v>
      </c>
      <c r="BU245" s="795">
        <f t="shared" si="1079"/>
        <v>0</v>
      </c>
      <c r="BV245" s="795">
        <f t="shared" si="1079"/>
        <v>0</v>
      </c>
      <c r="BW245" s="795">
        <f t="shared" ref="BW245:EH245" si="1080">BW242</f>
        <v>0</v>
      </c>
      <c r="BX245" s="795">
        <f t="shared" si="1080"/>
        <v>0</v>
      </c>
      <c r="BY245" s="795">
        <f t="shared" si="1080"/>
        <v>0</v>
      </c>
      <c r="BZ245" s="795">
        <f t="shared" si="1080"/>
        <v>0</v>
      </c>
      <c r="CA245" s="795">
        <f t="shared" si="1080"/>
        <v>0</v>
      </c>
      <c r="CB245" s="795">
        <f t="shared" si="1080"/>
        <v>0</v>
      </c>
      <c r="CC245" s="795">
        <f t="shared" si="1080"/>
        <v>0</v>
      </c>
      <c r="CD245" s="795">
        <f t="shared" si="1080"/>
        <v>0</v>
      </c>
      <c r="CE245" s="795">
        <f t="shared" si="1080"/>
        <v>0</v>
      </c>
      <c r="CF245" s="795">
        <f t="shared" si="1080"/>
        <v>0</v>
      </c>
      <c r="CG245" s="795">
        <f t="shared" si="1080"/>
        <v>0</v>
      </c>
      <c r="CH245" s="795">
        <f t="shared" si="1080"/>
        <v>0</v>
      </c>
      <c r="CI245" s="795">
        <f t="shared" si="1080"/>
        <v>0</v>
      </c>
      <c r="CJ245" s="795">
        <f t="shared" si="1080"/>
        <v>0</v>
      </c>
      <c r="CK245" s="795">
        <f t="shared" si="1080"/>
        <v>0</v>
      </c>
      <c r="CL245" s="795">
        <f t="shared" si="1080"/>
        <v>0</v>
      </c>
      <c r="CM245" s="795">
        <f t="shared" si="1080"/>
        <v>0</v>
      </c>
      <c r="CN245" s="795">
        <f t="shared" si="1080"/>
        <v>0</v>
      </c>
      <c r="CO245" s="795">
        <f t="shared" si="1080"/>
        <v>0</v>
      </c>
      <c r="CP245" s="795">
        <f t="shared" si="1080"/>
        <v>0</v>
      </c>
      <c r="CQ245" s="795">
        <f t="shared" si="1080"/>
        <v>0</v>
      </c>
      <c r="CR245" s="795">
        <f t="shared" si="1080"/>
        <v>0</v>
      </c>
      <c r="CS245" s="795">
        <f t="shared" si="1080"/>
        <v>0</v>
      </c>
      <c r="CT245" s="795">
        <f t="shared" si="1080"/>
        <v>0</v>
      </c>
      <c r="CU245" s="795">
        <f t="shared" si="1080"/>
        <v>0</v>
      </c>
      <c r="CV245" s="795">
        <f t="shared" si="1080"/>
        <v>0</v>
      </c>
      <c r="CW245" s="795">
        <f t="shared" si="1080"/>
        <v>0</v>
      </c>
      <c r="CX245" s="795">
        <f t="shared" si="1080"/>
        <v>0</v>
      </c>
      <c r="CY245" s="795">
        <f t="shared" si="1080"/>
        <v>0</v>
      </c>
      <c r="CZ245" s="795">
        <f t="shared" si="1080"/>
        <v>0</v>
      </c>
      <c r="DA245" s="795">
        <f t="shared" si="1080"/>
        <v>0</v>
      </c>
      <c r="DB245" s="795">
        <f t="shared" si="1080"/>
        <v>0</v>
      </c>
      <c r="DC245" s="795">
        <f t="shared" si="1080"/>
        <v>0</v>
      </c>
      <c r="DD245" s="795">
        <f t="shared" si="1080"/>
        <v>0</v>
      </c>
      <c r="DE245" s="795">
        <f t="shared" si="1080"/>
        <v>0</v>
      </c>
      <c r="DF245" s="795">
        <f t="shared" si="1080"/>
        <v>0</v>
      </c>
      <c r="DG245" s="795">
        <f t="shared" si="1080"/>
        <v>0.28202980703834779</v>
      </c>
      <c r="DH245" s="795">
        <f t="shared" si="1080"/>
        <v>0.28202980703834779</v>
      </c>
      <c r="DI245" s="795">
        <f t="shared" si="1080"/>
        <v>0.28202980703834779</v>
      </c>
      <c r="DJ245" s="795">
        <f t="shared" si="1080"/>
        <v>0.28202980703834779</v>
      </c>
      <c r="DK245" s="795">
        <f t="shared" si="1080"/>
        <v>0.28202980703834779</v>
      </c>
      <c r="DL245" s="795">
        <f t="shared" si="1080"/>
        <v>0.28202980703834779</v>
      </c>
      <c r="DM245" s="795">
        <f t="shared" si="1080"/>
        <v>0.28202980703834779</v>
      </c>
      <c r="DN245" s="795">
        <f t="shared" si="1080"/>
        <v>0.33963557389356414</v>
      </c>
      <c r="DO245" s="795">
        <f t="shared" si="1080"/>
        <v>0.33963557389356414</v>
      </c>
      <c r="DP245" s="795">
        <f t="shared" si="1080"/>
        <v>0.33963557389356414</v>
      </c>
      <c r="DQ245" s="795">
        <f t="shared" si="1080"/>
        <v>0.33963557389356414</v>
      </c>
      <c r="DR245" s="795">
        <f t="shared" si="1080"/>
        <v>0.33963557389356414</v>
      </c>
      <c r="DS245" s="795">
        <f t="shared" si="1080"/>
        <v>0.33963557389356414</v>
      </c>
      <c r="DT245" s="795">
        <f t="shared" si="1080"/>
        <v>0.33963557389356414</v>
      </c>
      <c r="DU245" s="795">
        <f t="shared" si="1080"/>
        <v>0.33871761051527915</v>
      </c>
      <c r="DV245" s="795">
        <f t="shared" si="1080"/>
        <v>0.33871761051527915</v>
      </c>
      <c r="DW245" s="795">
        <f t="shared" si="1080"/>
        <v>0.33871761051527915</v>
      </c>
      <c r="DX245" s="795">
        <f t="shared" si="1080"/>
        <v>0.33871761051527915</v>
      </c>
      <c r="DY245" s="795">
        <f t="shared" si="1080"/>
        <v>0.12687616376903765</v>
      </c>
      <c r="DZ245" s="795">
        <f t="shared" si="1080"/>
        <v>0.12687616376903765</v>
      </c>
      <c r="EA245" s="795">
        <f t="shared" si="1080"/>
        <v>-0.67948574074422563</v>
      </c>
      <c r="EB245" s="795">
        <f t="shared" si="1080"/>
        <v>-0.67948574074422563</v>
      </c>
      <c r="EC245" s="795">
        <f t="shared" si="1080"/>
        <v>-0.67948574074422563</v>
      </c>
      <c r="ED245" s="795">
        <f t="shared" si="1080"/>
        <v>-1.0830196562288563</v>
      </c>
      <c r="EE245" s="795">
        <f t="shared" si="1080"/>
        <v>-1.0830196562288563</v>
      </c>
      <c r="EF245" s="795">
        <f t="shared" si="1080"/>
        <v>-1.0830196562288563</v>
      </c>
      <c r="EG245" s="795">
        <f t="shared" si="1080"/>
        <v>-1.0830196562288563</v>
      </c>
      <c r="EH245" s="795">
        <f t="shared" si="1080"/>
        <v>-0.36950034262097908</v>
      </c>
      <c r="EI245" s="795">
        <f t="shared" ref="EI245:GT245" si="1081">EI242</f>
        <v>-0.36580533919476999</v>
      </c>
      <c r="EJ245" s="795">
        <f t="shared" si="1081"/>
        <v>-0.36580533919476999</v>
      </c>
      <c r="EK245" s="795">
        <f t="shared" si="1081"/>
        <v>-0.36580533919476999</v>
      </c>
      <c r="EL245" s="795">
        <f t="shared" si="1081"/>
        <v>-0.36580533919476999</v>
      </c>
      <c r="EM245" s="795">
        <f t="shared" si="1081"/>
        <v>-0.36580533919476999</v>
      </c>
      <c r="EN245" s="795">
        <f t="shared" si="1081"/>
        <v>-0.36580533919476999</v>
      </c>
      <c r="EO245" s="795">
        <f t="shared" si="1081"/>
        <v>-0.36580533919476999</v>
      </c>
      <c r="EP245" s="795">
        <f t="shared" si="1081"/>
        <v>2.2013410420719026E-2</v>
      </c>
      <c r="EQ245" s="795">
        <f t="shared" si="1081"/>
        <v>2.2013410420719026E-2</v>
      </c>
      <c r="ER245" s="795">
        <f t="shared" si="1081"/>
        <v>2.2013410420719026E-2</v>
      </c>
      <c r="ES245" s="795">
        <f t="shared" si="1081"/>
        <v>2.2013410420719026E-2</v>
      </c>
      <c r="ET245" s="795">
        <f t="shared" si="1081"/>
        <v>2.2013410420719026E-2</v>
      </c>
      <c r="EU245" s="795">
        <f t="shared" si="1081"/>
        <v>2.2013410420719026E-2</v>
      </c>
      <c r="EV245" s="795">
        <f t="shared" si="1081"/>
        <v>2.2013410420719026E-2</v>
      </c>
      <c r="EW245" s="795">
        <f t="shared" si="1081"/>
        <v>0.16670190446019006</v>
      </c>
      <c r="EX245" s="795">
        <f t="shared" si="1081"/>
        <v>0.16670190446019006</v>
      </c>
      <c r="EY245" s="795">
        <f t="shared" si="1081"/>
        <v>0.16670190446019006</v>
      </c>
      <c r="EZ245" s="795">
        <f t="shared" si="1081"/>
        <v>0.16670190446019006</v>
      </c>
      <c r="FA245" s="795">
        <f t="shared" si="1081"/>
        <v>0.16670190446019006</v>
      </c>
      <c r="FB245" s="795">
        <f t="shared" si="1081"/>
        <v>0.33571855205063272</v>
      </c>
      <c r="FC245" s="795">
        <f t="shared" si="1081"/>
        <v>0.33571855205063272</v>
      </c>
      <c r="FD245" s="795">
        <f t="shared" si="1081"/>
        <v>0.33571855205063272</v>
      </c>
      <c r="FE245" s="795">
        <f t="shared" si="1081"/>
        <v>0.33571855205063272</v>
      </c>
      <c r="FF245" s="795">
        <f t="shared" si="1081"/>
        <v>0.30374971616146595</v>
      </c>
      <c r="FG245" s="795">
        <f t="shared" si="1081"/>
        <v>0.23683283053160498</v>
      </c>
      <c r="FH245" s="795">
        <f t="shared" si="1081"/>
        <v>0.23683283053160498</v>
      </c>
      <c r="FI245" s="795">
        <f t="shared" si="1081"/>
        <v>0.23683283053160498</v>
      </c>
      <c r="FJ245" s="795">
        <f t="shared" si="1081"/>
        <v>0.23683283053160498</v>
      </c>
      <c r="FK245" s="795">
        <f t="shared" si="1081"/>
        <v>0.23683283053160498</v>
      </c>
      <c r="FL245" s="795">
        <f t="shared" si="1081"/>
        <v>0.23683283053160498</v>
      </c>
      <c r="FM245" s="795">
        <f t="shared" si="1081"/>
        <v>0.23683283053160498</v>
      </c>
      <c r="FN245" s="795">
        <f t="shared" si="1081"/>
        <v>-0.27170845911485042</v>
      </c>
      <c r="FO245" s="795">
        <f t="shared" si="1081"/>
        <v>-0.27170845911485042</v>
      </c>
      <c r="FP245" s="795">
        <f t="shared" si="1081"/>
        <v>-0.27170845911485042</v>
      </c>
      <c r="FQ245" s="795">
        <f t="shared" si="1081"/>
        <v>-0.27170845911485042</v>
      </c>
      <c r="FR245" s="795">
        <f t="shared" si="1081"/>
        <v>-0.27170845911485042</v>
      </c>
      <c r="FS245" s="795">
        <f t="shared" si="1081"/>
        <v>-0.27170845911485042</v>
      </c>
      <c r="FT245" s="795">
        <f t="shared" si="1081"/>
        <v>-0.27170845911485042</v>
      </c>
      <c r="FU245" s="795">
        <f t="shared" si="1081"/>
        <v>-0.22913250123092066</v>
      </c>
      <c r="FV245" s="795">
        <f t="shared" si="1081"/>
        <v>-0.22913250123092066</v>
      </c>
      <c r="FW245" s="795">
        <f t="shared" si="1081"/>
        <v>-0.22913250123092066</v>
      </c>
      <c r="FX245" s="795">
        <f t="shared" si="1081"/>
        <v>-0.22913250123092066</v>
      </c>
      <c r="FY245" s="795">
        <f t="shared" si="1081"/>
        <v>-0.2768207209506226</v>
      </c>
      <c r="FZ245" s="795">
        <f t="shared" si="1081"/>
        <v>-0.2768207209506226</v>
      </c>
      <c r="GA245" s="795">
        <f t="shared" si="1081"/>
        <v>-0.73857145733067853</v>
      </c>
      <c r="GB245" s="795">
        <f t="shared" si="1081"/>
        <v>-0.73857145733067853</v>
      </c>
      <c r="GC245" s="795">
        <f t="shared" si="1081"/>
        <v>-0.73857145733067853</v>
      </c>
      <c r="GD245" s="795">
        <f t="shared" si="1081"/>
        <v>-1.0720693560260202</v>
      </c>
      <c r="GE245" s="795">
        <f t="shared" si="1081"/>
        <v>-1.0720693560260202</v>
      </c>
      <c r="GF245" s="795">
        <f t="shared" si="1081"/>
        <v>-1.0720693560260202</v>
      </c>
      <c r="GG245" s="795">
        <f t="shared" si="1081"/>
        <v>-1.0720693560260202</v>
      </c>
      <c r="GH245" s="795">
        <f t="shared" si="1081"/>
        <v>-0.36211033576856266</v>
      </c>
      <c r="GI245" s="795">
        <f t="shared" si="1081"/>
        <v>-0.32885530493267723</v>
      </c>
      <c r="GJ245" s="795">
        <f t="shared" si="1081"/>
        <v>-0.32885530493267723</v>
      </c>
      <c r="GK245" s="795">
        <f t="shared" si="1081"/>
        <v>-0.32885530493267723</v>
      </c>
      <c r="GL245" s="795">
        <f t="shared" si="1081"/>
        <v>-0.32885530493267723</v>
      </c>
      <c r="GM245" s="795">
        <f t="shared" si="1081"/>
        <v>-0.32885530493267723</v>
      </c>
      <c r="GN245" s="795">
        <f t="shared" si="1081"/>
        <v>-0.32885530493267723</v>
      </c>
      <c r="GO245" s="795">
        <f t="shared" si="1081"/>
        <v>-0.32885530493267723</v>
      </c>
      <c r="GP245" s="795">
        <f t="shared" si="1081"/>
        <v>1.956747592952901E-2</v>
      </c>
      <c r="GQ245" s="795">
        <f t="shared" si="1081"/>
        <v>1.956747592952901E-2</v>
      </c>
      <c r="GR245" s="795">
        <f t="shared" si="1081"/>
        <v>1.956747592952901E-2</v>
      </c>
      <c r="GS245" s="795">
        <f t="shared" si="1081"/>
        <v>1.956747592952901E-2</v>
      </c>
      <c r="GT245" s="795">
        <f t="shared" si="1081"/>
        <v>1.956747592952901E-2</v>
      </c>
      <c r="GU245" s="795">
        <f t="shared" ref="GU245:JF245" si="1082">GU242</f>
        <v>1.956747592952901E-2</v>
      </c>
      <c r="GV245" s="795">
        <f t="shared" si="1082"/>
        <v>1.956747592952901E-2</v>
      </c>
      <c r="GW245" s="795">
        <f t="shared" si="1082"/>
        <v>0.51318262865956044</v>
      </c>
      <c r="GX245" s="795">
        <f t="shared" si="1082"/>
        <v>0.51318262865956044</v>
      </c>
      <c r="GY245" s="795">
        <f t="shared" si="1082"/>
        <v>0.51318262865956044</v>
      </c>
      <c r="GZ245" s="795">
        <f t="shared" si="1082"/>
        <v>0.51318262865956044</v>
      </c>
      <c r="HA245" s="795">
        <f t="shared" si="1082"/>
        <v>0.51318262865956044</v>
      </c>
      <c r="HB245" s="795">
        <f t="shared" si="1082"/>
        <v>4.7109074826957809E-2</v>
      </c>
      <c r="HC245" s="795">
        <f t="shared" si="1082"/>
        <v>4.7109074826957809E-2</v>
      </c>
      <c r="HD245" s="795">
        <f t="shared" si="1082"/>
        <v>4.7109074826957809E-2</v>
      </c>
      <c r="HE245" s="795">
        <f t="shared" si="1082"/>
        <v>4.7109074826957809E-2</v>
      </c>
      <c r="HF245" s="795">
        <f t="shared" si="1082"/>
        <v>9.4261648907538742E-3</v>
      </c>
      <c r="HG245" s="795">
        <f t="shared" si="1082"/>
        <v>-0.2274066656408511</v>
      </c>
      <c r="HH245" s="795">
        <f t="shared" si="1082"/>
        <v>-0.2274066656408511</v>
      </c>
      <c r="HI245" s="795">
        <f t="shared" si="1082"/>
        <v>-0.2274066656408511</v>
      </c>
      <c r="HJ245" s="795">
        <f t="shared" si="1082"/>
        <v>-0.2274066656408511</v>
      </c>
      <c r="HK245" s="795">
        <f t="shared" si="1082"/>
        <v>-0.2274066656408511</v>
      </c>
      <c r="HL245" s="795">
        <f t="shared" si="1082"/>
        <v>-0.2274066656408511</v>
      </c>
      <c r="HM245" s="795">
        <f t="shared" si="1082"/>
        <v>-0.2274066656408511</v>
      </c>
      <c r="HN245" s="795">
        <f t="shared" si="1082"/>
        <v>-0.28019934846218941</v>
      </c>
      <c r="HO245" s="795">
        <f t="shared" si="1082"/>
        <v>-0.28019934846218941</v>
      </c>
      <c r="HP245" s="795">
        <f t="shared" si="1082"/>
        <v>-0.28019934846218941</v>
      </c>
      <c r="HQ245" s="795">
        <f t="shared" si="1082"/>
        <v>-0.28019934846218941</v>
      </c>
      <c r="HR245" s="795">
        <f t="shared" si="1082"/>
        <v>-0.28019934846218941</v>
      </c>
      <c r="HS245" s="795">
        <f t="shared" si="1082"/>
        <v>-0.28019934846218941</v>
      </c>
      <c r="HT245" s="795">
        <f t="shared" si="1082"/>
        <v>-0.28019934846218941</v>
      </c>
      <c r="HU245" s="795">
        <f t="shared" si="1082"/>
        <v>-0.2689816318797833</v>
      </c>
      <c r="HV245" s="795">
        <f t="shared" si="1082"/>
        <v>-0.2689816318797833</v>
      </c>
      <c r="HW245" s="795">
        <f t="shared" si="1082"/>
        <v>-0.2689816318797833</v>
      </c>
      <c r="HX245" s="795">
        <f t="shared" si="1082"/>
        <v>-0.2689816318797833</v>
      </c>
      <c r="HY245" s="795">
        <f t="shared" si="1082"/>
        <v>-0.31142331106945331</v>
      </c>
      <c r="HZ245" s="795">
        <f t="shared" si="1082"/>
        <v>-0.31142331106945331</v>
      </c>
      <c r="IA245" s="795">
        <f t="shared" si="1082"/>
        <v>-0.5810095464334708</v>
      </c>
      <c r="IB245" s="795">
        <f t="shared" si="1082"/>
        <v>-0.5810095464334708</v>
      </c>
      <c r="IC245" s="795">
        <f t="shared" si="1082"/>
        <v>-0.5810095464334708</v>
      </c>
      <c r="ID245" s="795">
        <f t="shared" si="1082"/>
        <v>-0.89419237767192605</v>
      </c>
      <c r="IE245" s="795">
        <f t="shared" si="1082"/>
        <v>-0.89419237767192605</v>
      </c>
      <c r="IF245" s="795">
        <f t="shared" si="1082"/>
        <v>-0.89419237767192605</v>
      </c>
      <c r="IG245" s="795">
        <f t="shared" si="1082"/>
        <v>-0.89419237767192605</v>
      </c>
      <c r="IH245" s="795">
        <f t="shared" si="1082"/>
        <v>-0.26973525011331212</v>
      </c>
      <c r="II245" s="795">
        <f t="shared" si="1082"/>
        <v>-0.23648021927742313</v>
      </c>
      <c r="IJ245" s="795">
        <f t="shared" si="1082"/>
        <v>-0.23648021927742313</v>
      </c>
      <c r="IK245" s="795">
        <f t="shared" si="1082"/>
        <v>-0.23648021927742313</v>
      </c>
      <c r="IL245" s="795">
        <f t="shared" si="1082"/>
        <v>-0.23648021927742313</v>
      </c>
      <c r="IM245" s="795">
        <f t="shared" si="1082"/>
        <v>-0.23648021927742313</v>
      </c>
      <c r="IN245" s="795">
        <f t="shared" si="1082"/>
        <v>-0.23648021927742313</v>
      </c>
      <c r="IO245" s="795">
        <f t="shared" si="1082"/>
        <v>-0.23648021927742313</v>
      </c>
      <c r="IP245" s="795">
        <f t="shared" si="1082"/>
        <v>-0.15417895266357107</v>
      </c>
      <c r="IQ245" s="795">
        <f t="shared" si="1082"/>
        <v>-0.15417895266357107</v>
      </c>
      <c r="IR245" s="795">
        <f t="shared" si="1082"/>
        <v>-0.15417895266357107</v>
      </c>
      <c r="IS245" s="795">
        <f t="shared" si="1082"/>
        <v>-0.15417895266357107</v>
      </c>
      <c r="IT245" s="795">
        <f t="shared" si="1082"/>
        <v>-0.15417895266357107</v>
      </c>
      <c r="IU245" s="795">
        <f t="shared" si="1082"/>
        <v>-0.15417895266357107</v>
      </c>
      <c r="IV245" s="795">
        <f t="shared" si="1082"/>
        <v>-0.15417895266357107</v>
      </c>
      <c r="IW245" s="795">
        <f t="shared" si="1082"/>
        <v>0.44569455438960048</v>
      </c>
      <c r="IX245" s="795">
        <f t="shared" si="1082"/>
        <v>0.44569455438960048</v>
      </c>
      <c r="IY245" s="795">
        <f t="shared" si="1082"/>
        <v>0.44569455438960048</v>
      </c>
      <c r="IZ245" s="795">
        <f t="shared" si="1082"/>
        <v>0.44569455438960048</v>
      </c>
      <c r="JA245" s="795">
        <f t="shared" si="1082"/>
        <v>0.44569455438960048</v>
      </c>
      <c r="JB245" s="795">
        <f t="shared" si="1082"/>
        <v>0.1747632666758907</v>
      </c>
      <c r="JC245" s="795">
        <f t="shared" si="1082"/>
        <v>0.1747632666758907</v>
      </c>
      <c r="JD245" s="795">
        <f t="shared" si="1082"/>
        <v>0.1747632666758907</v>
      </c>
      <c r="JE245" s="795">
        <f t="shared" si="1082"/>
        <v>0.1747632666758907</v>
      </c>
      <c r="JF245" s="795">
        <f t="shared" si="1082"/>
        <v>8.9615682145913311E-2</v>
      </c>
      <c r="JG245" s="795">
        <f t="shared" ref="JG245:LR245" si="1083">JG242</f>
        <v>-0.24090078826749561</v>
      </c>
      <c r="JH245" s="795">
        <f t="shared" si="1083"/>
        <v>-0.24090078826749561</v>
      </c>
      <c r="JI245" s="795">
        <f t="shared" si="1083"/>
        <v>-0.24090078826749561</v>
      </c>
      <c r="JJ245" s="795">
        <f t="shared" si="1083"/>
        <v>-0.24090078826749561</v>
      </c>
      <c r="JK245" s="795">
        <f t="shared" si="1083"/>
        <v>-0.24090078826749561</v>
      </c>
      <c r="JL245" s="795">
        <f t="shared" si="1083"/>
        <v>-0.24090078826749561</v>
      </c>
      <c r="JM245" s="795">
        <f t="shared" si="1083"/>
        <v>-0.24090078826749561</v>
      </c>
      <c r="JN245" s="795">
        <f t="shared" si="1083"/>
        <v>-0.26321756976751232</v>
      </c>
      <c r="JO245" s="795">
        <f t="shared" si="1083"/>
        <v>-0.26321756976751232</v>
      </c>
      <c r="JP245" s="795">
        <f t="shared" si="1083"/>
        <v>-0.26321756976751232</v>
      </c>
      <c r="JQ245" s="795">
        <f t="shared" si="1083"/>
        <v>-0.26321756976751232</v>
      </c>
      <c r="JR245" s="795">
        <f t="shared" si="1083"/>
        <v>-0.26321756976751232</v>
      </c>
      <c r="JS245" s="795">
        <f t="shared" si="1083"/>
        <v>-0.26321756976751232</v>
      </c>
      <c r="JT245" s="795">
        <f t="shared" si="1083"/>
        <v>-0.26321756976751232</v>
      </c>
      <c r="JU245" s="795">
        <f t="shared" si="1083"/>
        <v>-0.30883076252863884</v>
      </c>
      <c r="JV245" s="795">
        <f t="shared" si="1083"/>
        <v>-0.30883076252863884</v>
      </c>
      <c r="JW245" s="795">
        <f t="shared" si="1083"/>
        <v>-0.30883076252863884</v>
      </c>
      <c r="JX245" s="795">
        <f t="shared" si="1083"/>
        <v>-0.30883076252863884</v>
      </c>
      <c r="JY245" s="795">
        <f t="shared" si="1083"/>
        <v>-0.34602590118827603</v>
      </c>
      <c r="JZ245" s="795">
        <f t="shared" si="1083"/>
        <v>-0.34602590118827603</v>
      </c>
      <c r="KA245" s="795">
        <f t="shared" si="1083"/>
        <v>-2.048304841663759</v>
      </c>
      <c r="KB245" s="795">
        <f t="shared" si="1083"/>
        <v>-2.048304841663759</v>
      </c>
      <c r="KC245" s="795">
        <f t="shared" si="1083"/>
        <v>-2.048304841663759</v>
      </c>
      <c r="KD245" s="795">
        <f t="shared" si="1083"/>
        <v>-3.0519008429995464</v>
      </c>
      <c r="KE245" s="795">
        <f t="shared" si="1083"/>
        <v>-3.0519008429995464</v>
      </c>
      <c r="KF245" s="795">
        <f t="shared" si="1083"/>
        <v>-3.0519008429995464</v>
      </c>
      <c r="KG245" s="795">
        <f t="shared" si="1083"/>
        <v>-3.0519008429995464</v>
      </c>
      <c r="KH245" s="795">
        <f t="shared" si="1083"/>
        <v>-0.38257860982902692</v>
      </c>
      <c r="KI245" s="795">
        <f t="shared" si="1083"/>
        <v>-0.38123365344469562</v>
      </c>
      <c r="KJ245" s="795">
        <f t="shared" si="1083"/>
        <v>-0.38123365344469562</v>
      </c>
      <c r="KK245" s="795">
        <f t="shared" si="1083"/>
        <v>-0.38123365344469562</v>
      </c>
      <c r="KL245" s="795">
        <f t="shared" si="1083"/>
        <v>-0.38123365344469562</v>
      </c>
      <c r="KM245" s="795">
        <f t="shared" si="1083"/>
        <v>-0.38123365344469562</v>
      </c>
      <c r="KN245" s="795">
        <f t="shared" si="1083"/>
        <v>-0.38123365344469562</v>
      </c>
      <c r="KO245" s="795">
        <f t="shared" si="1083"/>
        <v>-0.38123365344469562</v>
      </c>
      <c r="KP245" s="795">
        <f t="shared" si="1083"/>
        <v>2.4459344911909042E-2</v>
      </c>
      <c r="KQ245" s="795">
        <f t="shared" si="1083"/>
        <v>2.4459344911909042E-2</v>
      </c>
      <c r="KR245" s="795">
        <f t="shared" si="1083"/>
        <v>2.4459344911909042E-2</v>
      </c>
      <c r="KS245" s="795">
        <f t="shared" si="1083"/>
        <v>2.4459344911909042E-2</v>
      </c>
      <c r="KT245" s="795">
        <f t="shared" si="1083"/>
        <v>2.4459344911909042E-2</v>
      </c>
      <c r="KU245" s="795">
        <f t="shared" si="1083"/>
        <v>2.4459344911909042E-2</v>
      </c>
      <c r="KV245" s="795">
        <f t="shared" si="1083"/>
        <v>2.4459344911909042E-2</v>
      </c>
      <c r="KW245" s="795">
        <f t="shared" si="1083"/>
        <v>0.37525613020494042</v>
      </c>
      <c r="KX245" s="795">
        <f t="shared" si="1083"/>
        <v>0.37525613020494042</v>
      </c>
      <c r="KY245" s="795">
        <f t="shared" si="1083"/>
        <v>0.37525613020494042</v>
      </c>
      <c r="KZ245" s="795">
        <f t="shared" si="1083"/>
        <v>0.37525613020494042</v>
      </c>
      <c r="LA245" s="795">
        <f t="shared" si="1083"/>
        <v>0.37525613020494042</v>
      </c>
      <c r="LB245" s="795">
        <f t="shared" si="1083"/>
        <v>6.3759621589863258E-2</v>
      </c>
      <c r="LC245" s="795">
        <f t="shared" si="1083"/>
        <v>6.3759621589863258E-2</v>
      </c>
      <c r="LD245" s="795">
        <f t="shared" si="1083"/>
        <v>6.3759621589863258E-2</v>
      </c>
      <c r="LE245" s="795">
        <f t="shared" si="1083"/>
        <v>6.3759621589863258E-2</v>
      </c>
      <c r="LF245" s="795">
        <f t="shared" si="1083"/>
        <v>0.19668269915368963</v>
      </c>
      <c r="LG245" s="795">
        <f t="shared" si="1083"/>
        <v>-0.16060052551166315</v>
      </c>
      <c r="LH245" s="795">
        <f t="shared" si="1083"/>
        <v>-0.16060052551166315</v>
      </c>
      <c r="LI245" s="795">
        <f t="shared" si="1083"/>
        <v>-0.16060052551166315</v>
      </c>
      <c r="LJ245" s="795">
        <f t="shared" si="1083"/>
        <v>-0.16060052551166315</v>
      </c>
      <c r="LK245" s="795">
        <f t="shared" si="1083"/>
        <v>-0.16060052551166315</v>
      </c>
      <c r="LL245" s="795">
        <f t="shared" si="1083"/>
        <v>-0.16060052551166315</v>
      </c>
      <c r="LM245" s="795">
        <f t="shared" si="1083"/>
        <v>-0.16060052551166315</v>
      </c>
      <c r="LN245" s="795">
        <f t="shared" si="1083"/>
        <v>-0.25472668042017421</v>
      </c>
      <c r="LO245" s="795">
        <f t="shared" si="1083"/>
        <v>-0.25472668042017421</v>
      </c>
      <c r="LP245" s="795">
        <f t="shared" si="1083"/>
        <v>-0.25472668042017421</v>
      </c>
      <c r="LQ245" s="795">
        <f t="shared" si="1083"/>
        <v>-0.25472668042017421</v>
      </c>
      <c r="LR245" s="795">
        <f t="shared" si="1083"/>
        <v>-0.25472668042017421</v>
      </c>
      <c r="LS245" s="795">
        <f t="shared" ref="LS245:OD245" si="1084">LS242</f>
        <v>-0.25472668042017421</v>
      </c>
      <c r="LT245" s="795">
        <f t="shared" si="1084"/>
        <v>-0.25472668042017421</v>
      </c>
      <c r="LU245" s="795">
        <f t="shared" si="1084"/>
        <v>-0.30883076252863884</v>
      </c>
      <c r="LV245" s="795">
        <f t="shared" si="1084"/>
        <v>-0.30883076252863884</v>
      </c>
      <c r="LW245" s="795">
        <f t="shared" si="1084"/>
        <v>-0.30883076252863884</v>
      </c>
      <c r="LX245" s="795">
        <f t="shared" si="1084"/>
        <v>-0.30883076252863884</v>
      </c>
      <c r="LY245" s="795">
        <f t="shared" si="1084"/>
        <v>-0.34602590118827603</v>
      </c>
      <c r="LZ245" s="795">
        <f t="shared" si="1084"/>
        <v>-0.34602590118827603</v>
      </c>
      <c r="MA245" s="795">
        <f t="shared" si="1084"/>
        <v>-2.0384572222326796</v>
      </c>
      <c r="MB245" s="795">
        <f t="shared" si="1084"/>
        <v>-2.0384572222326796</v>
      </c>
      <c r="MC245" s="795">
        <f t="shared" si="1084"/>
        <v>-2.0384572222326796</v>
      </c>
      <c r="MD245" s="795">
        <f t="shared" si="1084"/>
        <v>-3.0519008429995464</v>
      </c>
      <c r="ME245" s="795">
        <f t="shared" si="1084"/>
        <v>-3.0519008429995464</v>
      </c>
      <c r="MF245" s="795">
        <f t="shared" si="1084"/>
        <v>-3.0519008429995464</v>
      </c>
      <c r="MG245" s="795">
        <f t="shared" si="1084"/>
        <v>-3.0519008429995464</v>
      </c>
      <c r="MH245" s="795">
        <f t="shared" si="1084"/>
        <v>-0.33255030835887744</v>
      </c>
      <c r="MI245" s="795">
        <f t="shared" si="1084"/>
        <v>-0.32516030150646102</v>
      </c>
      <c r="MJ245" s="795">
        <f t="shared" si="1084"/>
        <v>-0.32516030150646102</v>
      </c>
      <c r="MK245" s="795">
        <f t="shared" si="1084"/>
        <v>-0.32516030150646102</v>
      </c>
      <c r="ML245" s="795">
        <f t="shared" si="1084"/>
        <v>-0.32516030150646102</v>
      </c>
      <c r="MM245" s="795">
        <f t="shared" si="1084"/>
        <v>-0.32516030150646102</v>
      </c>
      <c r="MN245" s="795">
        <f t="shared" si="1084"/>
        <v>-0.32516030150646102</v>
      </c>
      <c r="MO245" s="795">
        <f t="shared" si="1084"/>
        <v>-0.32516030150646102</v>
      </c>
      <c r="MP245" s="795">
        <f t="shared" si="1084"/>
        <v>2.2013410420719026E-2</v>
      </c>
      <c r="MQ245" s="795">
        <f t="shared" si="1084"/>
        <v>2.2013410420719026E-2</v>
      </c>
      <c r="MR245" s="795">
        <f t="shared" si="1084"/>
        <v>2.2013410420719026E-2</v>
      </c>
      <c r="MS245" s="795">
        <f t="shared" si="1084"/>
        <v>2.2013410420719026E-2</v>
      </c>
      <c r="MT245" s="795">
        <f t="shared" si="1084"/>
        <v>2.2013410420719026E-2</v>
      </c>
      <c r="MU245" s="795">
        <f t="shared" si="1084"/>
        <v>2.2013410420719026E-2</v>
      </c>
      <c r="MV245" s="795">
        <f t="shared" si="1084"/>
        <v>2.2013410420719026E-2</v>
      </c>
      <c r="MW245" s="795">
        <f t="shared" si="1084"/>
        <v>0.37817965843754919</v>
      </c>
      <c r="MX245" s="795">
        <f t="shared" si="1084"/>
        <v>0.37817965843754919</v>
      </c>
      <c r="MY245" s="795">
        <f t="shared" si="1084"/>
        <v>0.37817965843754919</v>
      </c>
      <c r="MZ245" s="795">
        <f t="shared" si="1084"/>
        <v>0.37817965843754919</v>
      </c>
      <c r="NA245" s="795">
        <f t="shared" si="1084"/>
        <v>0.37817965843754919</v>
      </c>
      <c r="NB245" s="795">
        <f t="shared" si="1084"/>
        <v>6.930980384416241E-2</v>
      </c>
      <c r="NC245" s="795">
        <f t="shared" si="1084"/>
        <v>6.930980384416241E-2</v>
      </c>
      <c r="ND245" s="795">
        <f t="shared" si="1084"/>
        <v>6.930980384416241E-2</v>
      </c>
      <c r="NE245" s="795">
        <f t="shared" si="1084"/>
        <v>6.930980384416241E-2</v>
      </c>
      <c r="NF245" s="795">
        <f t="shared" si="1084"/>
        <v>0.19668269915368963</v>
      </c>
      <c r="NG245" s="795">
        <f t="shared" si="1084"/>
        <v>-0.13383377125971929</v>
      </c>
      <c r="NH245" s="795">
        <f t="shared" si="1084"/>
        <v>-0.13383377125971929</v>
      </c>
      <c r="NI245" s="795">
        <f t="shared" si="1084"/>
        <v>-0.13383377125971929</v>
      </c>
      <c r="NJ245" s="795">
        <f t="shared" si="1084"/>
        <v>-0.13383377125971929</v>
      </c>
      <c r="NK245" s="795">
        <f t="shared" si="1084"/>
        <v>-0.13383377125971929</v>
      </c>
      <c r="NL245" s="795">
        <f t="shared" si="1084"/>
        <v>-0.13383377125971929</v>
      </c>
      <c r="NM245" s="795">
        <f t="shared" si="1084"/>
        <v>-0.13383377125971929</v>
      </c>
      <c r="NN245" s="795">
        <f t="shared" si="1084"/>
        <v>-0.25472668042017421</v>
      </c>
      <c r="NO245" s="795">
        <f t="shared" si="1084"/>
        <v>-0.25472668042017421</v>
      </c>
      <c r="NP245" s="795">
        <f t="shared" si="1084"/>
        <v>-0.25472668042017421</v>
      </c>
      <c r="NQ245" s="795">
        <f t="shared" si="1084"/>
        <v>-0.25472668042017421</v>
      </c>
      <c r="NR245" s="795">
        <f t="shared" si="1084"/>
        <v>-0.25472668042017421</v>
      </c>
      <c r="NS245" s="795">
        <f t="shared" si="1084"/>
        <v>-0.25472668042017421</v>
      </c>
      <c r="NT245" s="795">
        <f t="shared" si="1084"/>
        <v>-0.25472668042017421</v>
      </c>
      <c r="NU245" s="795">
        <f t="shared" si="1084"/>
        <v>-0.30883076252863884</v>
      </c>
      <c r="NV245" s="795">
        <f t="shared" si="1084"/>
        <v>-0.30883076252863884</v>
      </c>
      <c r="NW245" s="795">
        <f t="shared" si="1084"/>
        <v>-0.30883076252863884</v>
      </c>
      <c r="NX245" s="795">
        <f t="shared" si="1084"/>
        <v>-0.30883076252863884</v>
      </c>
      <c r="NY245" s="795">
        <f t="shared" si="1084"/>
        <v>-0.34602590118827603</v>
      </c>
      <c r="NZ245" s="795">
        <f t="shared" si="1084"/>
        <v>-0.34602590118827603</v>
      </c>
      <c r="OA245" s="795">
        <f t="shared" si="1084"/>
        <v>-2.0384572222326796</v>
      </c>
      <c r="OB245" s="795">
        <f t="shared" si="1084"/>
        <v>-2.0384572222326796</v>
      </c>
      <c r="OC245" s="795">
        <f t="shared" si="1084"/>
        <v>-2.0384572222326796</v>
      </c>
      <c r="OD245" s="795">
        <f t="shared" si="1084"/>
        <v>-3.0519008429995464</v>
      </c>
      <c r="OE245" s="795">
        <f t="shared" ref="OE245:QP245" si="1085">OE242</f>
        <v>-3.0519008429995464</v>
      </c>
      <c r="OF245" s="795">
        <f t="shared" si="1085"/>
        <v>-3.0519008429995464</v>
      </c>
      <c r="OG245" s="795">
        <f t="shared" si="1085"/>
        <v>-3.0519008429995464</v>
      </c>
      <c r="OH245" s="795">
        <f t="shared" si="1085"/>
        <v>-0.33255030835887744</v>
      </c>
      <c r="OI245" s="795">
        <f t="shared" si="1085"/>
        <v>-0.32516030150646102</v>
      </c>
      <c r="OJ245" s="795">
        <f t="shared" si="1085"/>
        <v>-0.32516030150646102</v>
      </c>
      <c r="OK245" s="795">
        <f t="shared" si="1085"/>
        <v>-0.32516030150646102</v>
      </c>
      <c r="OL245" s="795">
        <f t="shared" si="1085"/>
        <v>-0.32516030150646102</v>
      </c>
      <c r="OM245" s="795">
        <f t="shared" si="1085"/>
        <v>-0.32516030150646102</v>
      </c>
      <c r="ON245" s="795">
        <f t="shared" si="1085"/>
        <v>-0.32516030150646102</v>
      </c>
      <c r="OO245" s="795">
        <f t="shared" si="1085"/>
        <v>-0.32516030150646102</v>
      </c>
      <c r="OP245" s="795">
        <f t="shared" si="1085"/>
        <v>2.2013410420719026E-2</v>
      </c>
      <c r="OQ245" s="795">
        <f t="shared" si="1085"/>
        <v>2.2013410420719026E-2</v>
      </c>
      <c r="OR245" s="795">
        <f t="shared" si="1085"/>
        <v>2.2013410420719026E-2</v>
      </c>
      <c r="OS245" s="795">
        <f t="shared" si="1085"/>
        <v>2.2013410420719026E-2</v>
      </c>
      <c r="OT245" s="795">
        <f t="shared" si="1085"/>
        <v>2.2013410420719026E-2</v>
      </c>
      <c r="OU245" s="795">
        <f t="shared" si="1085"/>
        <v>2.2013410420719026E-2</v>
      </c>
      <c r="OV245" s="795">
        <f t="shared" si="1085"/>
        <v>2.2013410420719026E-2</v>
      </c>
      <c r="OW245" s="795">
        <f t="shared" si="1085"/>
        <v>0.37817965843754919</v>
      </c>
      <c r="OX245" s="795">
        <f t="shared" si="1085"/>
        <v>0.37817965843754919</v>
      </c>
      <c r="OY245" s="795">
        <f t="shared" si="1085"/>
        <v>0.37817965843754919</v>
      </c>
      <c r="OZ245" s="795">
        <f t="shared" si="1085"/>
        <v>0.37817965843754919</v>
      </c>
      <c r="PA245" s="795">
        <f t="shared" si="1085"/>
        <v>0.37817965843754919</v>
      </c>
      <c r="PB245" s="795">
        <f t="shared" si="1085"/>
        <v>6.930980384416241E-2</v>
      </c>
      <c r="PC245" s="795">
        <f t="shared" si="1085"/>
        <v>6.930980384416241E-2</v>
      </c>
      <c r="PD245" s="795">
        <f t="shared" si="1085"/>
        <v>6.930980384416241E-2</v>
      </c>
      <c r="PE245" s="795">
        <f t="shared" si="1085"/>
        <v>6.930980384416241E-2</v>
      </c>
      <c r="PF245" s="795">
        <f t="shared" si="1085"/>
        <v>0.19668269915368963</v>
      </c>
      <c r="PG245" s="795">
        <f t="shared" si="1085"/>
        <v>-0.13383377125971929</v>
      </c>
      <c r="PH245" s="795">
        <f t="shared" si="1085"/>
        <v>-0.13383377125971929</v>
      </c>
      <c r="PI245" s="795">
        <f t="shared" si="1085"/>
        <v>-0.13383377125971929</v>
      </c>
      <c r="PJ245" s="795">
        <f t="shared" si="1085"/>
        <v>-0.13383377125971929</v>
      </c>
      <c r="PK245" s="795">
        <f t="shared" si="1085"/>
        <v>-0.13383377125971929</v>
      </c>
      <c r="PL245" s="795">
        <f t="shared" si="1085"/>
        <v>-0.13383377125971929</v>
      </c>
      <c r="PM245" s="795">
        <f t="shared" si="1085"/>
        <v>-0.13383377125971929</v>
      </c>
      <c r="PN245" s="795">
        <f t="shared" si="1085"/>
        <v>-0.25472668042017421</v>
      </c>
      <c r="PO245" s="795">
        <f t="shared" si="1085"/>
        <v>-0.25472668042017421</v>
      </c>
      <c r="PP245" s="795">
        <f t="shared" si="1085"/>
        <v>-0.25472668042017421</v>
      </c>
      <c r="PQ245" s="795">
        <f t="shared" si="1085"/>
        <v>-0.25472668042017421</v>
      </c>
      <c r="PR245" s="795">
        <f t="shared" si="1085"/>
        <v>-0.25472668042017421</v>
      </c>
      <c r="PS245" s="795">
        <f t="shared" si="1085"/>
        <v>-0.25472668042017421</v>
      </c>
      <c r="PT245" s="795">
        <f t="shared" si="1085"/>
        <v>-0.25472668042017421</v>
      </c>
      <c r="PU245" s="795">
        <f t="shared" si="1085"/>
        <v>-0.30883076252863884</v>
      </c>
      <c r="PV245" s="795">
        <f t="shared" si="1085"/>
        <v>-0.30883076252863884</v>
      </c>
      <c r="PW245" s="795">
        <f t="shared" si="1085"/>
        <v>-0.30883076252863884</v>
      </c>
      <c r="PX245" s="795">
        <f t="shared" si="1085"/>
        <v>-0.30883076252863884</v>
      </c>
      <c r="PY245" s="795">
        <f t="shared" si="1085"/>
        <v>-0.34602590118827603</v>
      </c>
      <c r="PZ245" s="795">
        <f t="shared" si="1085"/>
        <v>-0.34602590118827603</v>
      </c>
      <c r="QA245" s="795">
        <f t="shared" si="1085"/>
        <v>-2.0384572222326796</v>
      </c>
      <c r="QB245" s="795">
        <f t="shared" si="1085"/>
        <v>-2.0384572222326796</v>
      </c>
      <c r="QC245" s="795">
        <f t="shared" si="1085"/>
        <v>-2.0384572222326796</v>
      </c>
      <c r="QD245" s="795">
        <f t="shared" si="1085"/>
        <v>-3.0519008429995464</v>
      </c>
      <c r="QE245" s="795">
        <f t="shared" si="1085"/>
        <v>-3.0519008429995464</v>
      </c>
      <c r="QF245" s="795">
        <f t="shared" si="1085"/>
        <v>-3.0519008429995464</v>
      </c>
      <c r="QG245" s="795">
        <f t="shared" si="1085"/>
        <v>-3.0519008429995464</v>
      </c>
      <c r="QH245" s="795">
        <f t="shared" si="1085"/>
        <v>-0.33255030835887744</v>
      </c>
      <c r="QI245" s="795">
        <f t="shared" si="1085"/>
        <v>-0.32516030150646102</v>
      </c>
      <c r="QJ245" s="795">
        <f t="shared" si="1085"/>
        <v>-0.32516030150646102</v>
      </c>
      <c r="QK245" s="795">
        <f t="shared" si="1085"/>
        <v>-0.32516030150646102</v>
      </c>
      <c r="QL245" s="795">
        <f t="shared" si="1085"/>
        <v>-0.32516030150646102</v>
      </c>
      <c r="QM245" s="795">
        <f t="shared" si="1085"/>
        <v>-0.32516030150646102</v>
      </c>
      <c r="QN245" s="795">
        <f t="shared" si="1085"/>
        <v>-0.32516030150646102</v>
      </c>
      <c r="QO245" s="795">
        <f t="shared" si="1085"/>
        <v>-0.32516030150646102</v>
      </c>
      <c r="QP245" s="795">
        <f t="shared" si="1085"/>
        <v>2.2013410420719026E-2</v>
      </c>
      <c r="QQ245" s="795">
        <f t="shared" ref="QQ245:SI245" si="1086">QQ242</f>
        <v>2.2013410420719026E-2</v>
      </c>
      <c r="QR245" s="795">
        <f t="shared" si="1086"/>
        <v>2.2013410420719026E-2</v>
      </c>
      <c r="QS245" s="795">
        <f t="shared" si="1086"/>
        <v>2.2013410420719026E-2</v>
      </c>
      <c r="QT245" s="795">
        <f t="shared" si="1086"/>
        <v>2.2013410420719026E-2</v>
      </c>
      <c r="QU245" s="795">
        <f t="shared" si="1086"/>
        <v>2.2013410420719026E-2</v>
      </c>
      <c r="QV245" s="795">
        <f t="shared" si="1086"/>
        <v>2.2013410420719026E-2</v>
      </c>
      <c r="QW245" s="795">
        <f t="shared" si="1086"/>
        <v>0.37817965843754919</v>
      </c>
      <c r="QX245" s="795">
        <f t="shared" si="1086"/>
        <v>0.37817965843754919</v>
      </c>
      <c r="QY245" s="795">
        <f t="shared" si="1086"/>
        <v>0.37817965843754919</v>
      </c>
      <c r="QZ245" s="795">
        <f t="shared" si="1086"/>
        <v>0.37817965843754919</v>
      </c>
      <c r="RA245" s="795">
        <f t="shared" si="1086"/>
        <v>0.37817965843754919</v>
      </c>
      <c r="RB245" s="795">
        <f t="shared" si="1086"/>
        <v>6.930980384416241E-2</v>
      </c>
      <c r="RC245" s="795">
        <f t="shared" si="1086"/>
        <v>6.930980384416241E-2</v>
      </c>
      <c r="RD245" s="795">
        <f t="shared" si="1086"/>
        <v>6.930980384416241E-2</v>
      </c>
      <c r="RE245" s="795">
        <f t="shared" si="1086"/>
        <v>6.930980384416241E-2</v>
      </c>
      <c r="RF245" s="795">
        <f t="shared" si="1086"/>
        <v>0.19668269915368963</v>
      </c>
      <c r="RG245" s="795">
        <f t="shared" si="1086"/>
        <v>-0.13383377125971929</v>
      </c>
      <c r="RH245" s="795">
        <f t="shared" si="1086"/>
        <v>-0.13383377125971929</v>
      </c>
      <c r="RI245" s="795">
        <f t="shared" si="1086"/>
        <v>-0.13383377125971929</v>
      </c>
      <c r="RJ245" s="795">
        <f t="shared" si="1086"/>
        <v>-0.13383377125971929</v>
      </c>
      <c r="RK245" s="795">
        <f t="shared" si="1086"/>
        <v>-0.13383377125971929</v>
      </c>
      <c r="RL245" s="795">
        <f t="shared" si="1086"/>
        <v>-0.13383377125971929</v>
      </c>
      <c r="RM245" s="795">
        <f t="shared" si="1086"/>
        <v>-0.13383377125971929</v>
      </c>
      <c r="RN245" s="795">
        <f t="shared" si="1086"/>
        <v>-0.25472668042017421</v>
      </c>
      <c r="RO245" s="795">
        <f t="shared" si="1086"/>
        <v>-0.25472668042017421</v>
      </c>
      <c r="RP245" s="795">
        <f t="shared" si="1086"/>
        <v>-0.25472668042017421</v>
      </c>
      <c r="RQ245" s="795">
        <f t="shared" si="1086"/>
        <v>-0.25472668042017421</v>
      </c>
      <c r="RR245" s="795">
        <f t="shared" si="1086"/>
        <v>-0.25472668042017421</v>
      </c>
      <c r="RS245" s="795">
        <f t="shared" si="1086"/>
        <v>-0.25472668042017421</v>
      </c>
      <c r="RT245" s="795">
        <f t="shared" si="1086"/>
        <v>-0.25472668042017421</v>
      </c>
      <c r="RU245" s="795">
        <f t="shared" si="1086"/>
        <v>-0.30883076252863884</v>
      </c>
      <c r="RV245" s="795">
        <f t="shared" si="1086"/>
        <v>-0.30883076252863884</v>
      </c>
      <c r="RW245" s="795">
        <f t="shared" si="1086"/>
        <v>-0.30883076252863884</v>
      </c>
      <c r="RX245" s="795">
        <f t="shared" si="1086"/>
        <v>-0.30883076252863884</v>
      </c>
      <c r="RY245" s="795">
        <f t="shared" si="1086"/>
        <v>-0.34602590118827603</v>
      </c>
      <c r="RZ245" s="795">
        <f t="shared" si="1086"/>
        <v>-0.34602590118827603</v>
      </c>
      <c r="SA245" s="795">
        <f t="shared" si="1086"/>
        <v>-2.0384572222326796</v>
      </c>
      <c r="SB245" s="795">
        <f t="shared" si="1086"/>
        <v>-2.0384572222326796</v>
      </c>
      <c r="SC245" s="795">
        <f t="shared" si="1086"/>
        <v>-2.0384572222326796</v>
      </c>
      <c r="SD245" s="795">
        <f t="shared" si="1086"/>
        <v>-3.0519008429995464</v>
      </c>
      <c r="SE245" s="795">
        <f t="shared" si="1086"/>
        <v>-3.0519008429995464</v>
      </c>
      <c r="SF245" s="795">
        <f t="shared" si="1086"/>
        <v>-3.0519008429995464</v>
      </c>
      <c r="SG245" s="795">
        <f t="shared" si="1086"/>
        <v>-3.0519008429995464</v>
      </c>
      <c r="SH245" s="795">
        <f t="shared" si="1086"/>
        <v>-0.33255030835887744</v>
      </c>
      <c r="SI245" s="795">
        <f t="shared" si="1086"/>
        <v>-0.32516030150646102</v>
      </c>
      <c r="SJ245" s="275">
        <f t="shared" si="1066"/>
        <v>-0.32516030150646102</v>
      </c>
      <c r="SK245" s="262"/>
      <c r="SL245" s="250"/>
      <c r="SM245" s="250"/>
      <c r="SN245" s="250"/>
    </row>
    <row r="246" spans="1:508" outlineLevel="3" x14ac:dyDescent="0.25">
      <c r="A246" s="250"/>
      <c r="B246" s="259"/>
      <c r="C246" s="444">
        <f>INT($C$29)+3</f>
        <v>4</v>
      </c>
      <c r="D246" s="275"/>
      <c r="E246" s="324">
        <f t="shared" si="1065"/>
        <v>105</v>
      </c>
      <c r="F246" s="330"/>
      <c r="G246" s="275"/>
      <c r="H246" s="536"/>
      <c r="I246" s="548" t="s">
        <v>876</v>
      </c>
      <c r="J246" s="537"/>
      <c r="K246" s="795">
        <f t="shared" ref="K246:BV246" si="1087">K243</f>
        <v>0</v>
      </c>
      <c r="L246" s="795">
        <f t="shared" si="1087"/>
        <v>0</v>
      </c>
      <c r="M246" s="795">
        <f t="shared" si="1087"/>
        <v>0</v>
      </c>
      <c r="N246" s="795">
        <f t="shared" si="1087"/>
        <v>0</v>
      </c>
      <c r="O246" s="795">
        <f t="shared" si="1087"/>
        <v>0</v>
      </c>
      <c r="P246" s="795">
        <f t="shared" si="1087"/>
        <v>0</v>
      </c>
      <c r="Q246" s="795">
        <f t="shared" si="1087"/>
        <v>0</v>
      </c>
      <c r="R246" s="795">
        <f t="shared" si="1087"/>
        <v>0</v>
      </c>
      <c r="S246" s="795">
        <f t="shared" si="1087"/>
        <v>0</v>
      </c>
      <c r="T246" s="795">
        <f t="shared" si="1087"/>
        <v>0</v>
      </c>
      <c r="U246" s="795">
        <f t="shared" si="1087"/>
        <v>0</v>
      </c>
      <c r="V246" s="795">
        <f t="shared" si="1087"/>
        <v>0</v>
      </c>
      <c r="W246" s="795">
        <f t="shared" si="1087"/>
        <v>0</v>
      </c>
      <c r="X246" s="795">
        <f t="shared" si="1087"/>
        <v>0</v>
      </c>
      <c r="Y246" s="795">
        <f t="shared" si="1087"/>
        <v>0</v>
      </c>
      <c r="Z246" s="795">
        <f t="shared" si="1087"/>
        <v>0</v>
      </c>
      <c r="AA246" s="795">
        <f t="shared" si="1087"/>
        <v>0</v>
      </c>
      <c r="AB246" s="795">
        <f t="shared" si="1087"/>
        <v>0</v>
      </c>
      <c r="AC246" s="795">
        <f t="shared" si="1087"/>
        <v>0</v>
      </c>
      <c r="AD246" s="795">
        <f t="shared" si="1087"/>
        <v>0</v>
      </c>
      <c r="AE246" s="795">
        <f t="shared" si="1087"/>
        <v>0</v>
      </c>
      <c r="AF246" s="795">
        <f t="shared" si="1087"/>
        <v>0</v>
      </c>
      <c r="AG246" s="795">
        <f t="shared" si="1087"/>
        <v>0</v>
      </c>
      <c r="AH246" s="795">
        <f t="shared" si="1087"/>
        <v>0</v>
      </c>
      <c r="AI246" s="795">
        <f t="shared" si="1087"/>
        <v>0</v>
      </c>
      <c r="AJ246" s="795">
        <f t="shared" si="1087"/>
        <v>0</v>
      </c>
      <c r="AK246" s="795">
        <f t="shared" si="1087"/>
        <v>0</v>
      </c>
      <c r="AL246" s="795">
        <f t="shared" si="1087"/>
        <v>0</v>
      </c>
      <c r="AM246" s="795">
        <f t="shared" si="1087"/>
        <v>0</v>
      </c>
      <c r="AN246" s="795">
        <f t="shared" si="1087"/>
        <v>0</v>
      </c>
      <c r="AO246" s="795">
        <f t="shared" si="1087"/>
        <v>0</v>
      </c>
      <c r="AP246" s="795">
        <f t="shared" si="1087"/>
        <v>0</v>
      </c>
      <c r="AQ246" s="795">
        <f t="shared" si="1087"/>
        <v>0</v>
      </c>
      <c r="AR246" s="795">
        <f t="shared" si="1087"/>
        <v>0</v>
      </c>
      <c r="AS246" s="795">
        <f t="shared" si="1087"/>
        <v>0</v>
      </c>
      <c r="AT246" s="795">
        <f t="shared" si="1087"/>
        <v>0</v>
      </c>
      <c r="AU246" s="795">
        <f t="shared" si="1087"/>
        <v>0</v>
      </c>
      <c r="AV246" s="795">
        <f t="shared" si="1087"/>
        <v>0</v>
      </c>
      <c r="AW246" s="795">
        <f t="shared" si="1087"/>
        <v>0</v>
      </c>
      <c r="AX246" s="795">
        <f t="shared" si="1087"/>
        <v>0</v>
      </c>
      <c r="AY246" s="795">
        <f t="shared" si="1087"/>
        <v>0</v>
      </c>
      <c r="AZ246" s="795">
        <f t="shared" si="1087"/>
        <v>0</v>
      </c>
      <c r="BA246" s="795">
        <f t="shared" si="1087"/>
        <v>0</v>
      </c>
      <c r="BB246" s="795">
        <f t="shared" si="1087"/>
        <v>0</v>
      </c>
      <c r="BC246" s="795">
        <f t="shared" si="1087"/>
        <v>0</v>
      </c>
      <c r="BD246" s="795">
        <f t="shared" si="1087"/>
        <v>0</v>
      </c>
      <c r="BE246" s="795">
        <f t="shared" si="1087"/>
        <v>0</v>
      </c>
      <c r="BF246" s="795">
        <f t="shared" si="1087"/>
        <v>0</v>
      </c>
      <c r="BG246" s="795">
        <f t="shared" si="1087"/>
        <v>0</v>
      </c>
      <c r="BH246" s="795">
        <f t="shared" si="1087"/>
        <v>0</v>
      </c>
      <c r="BI246" s="795">
        <f t="shared" si="1087"/>
        <v>0</v>
      </c>
      <c r="BJ246" s="795">
        <f t="shared" si="1087"/>
        <v>0</v>
      </c>
      <c r="BK246" s="795">
        <f t="shared" si="1087"/>
        <v>0</v>
      </c>
      <c r="BL246" s="795">
        <f t="shared" si="1087"/>
        <v>0</v>
      </c>
      <c r="BM246" s="795">
        <f t="shared" si="1087"/>
        <v>0</v>
      </c>
      <c r="BN246" s="795">
        <f t="shared" si="1087"/>
        <v>0</v>
      </c>
      <c r="BO246" s="795">
        <f t="shared" si="1087"/>
        <v>0</v>
      </c>
      <c r="BP246" s="795">
        <f t="shared" si="1087"/>
        <v>0</v>
      </c>
      <c r="BQ246" s="795">
        <f t="shared" si="1087"/>
        <v>0</v>
      </c>
      <c r="BR246" s="795">
        <f t="shared" si="1087"/>
        <v>0</v>
      </c>
      <c r="BS246" s="795">
        <f t="shared" si="1087"/>
        <v>0</v>
      </c>
      <c r="BT246" s="795">
        <f t="shared" si="1087"/>
        <v>0</v>
      </c>
      <c r="BU246" s="795">
        <f t="shared" si="1087"/>
        <v>0</v>
      </c>
      <c r="BV246" s="795">
        <f t="shared" si="1087"/>
        <v>0</v>
      </c>
      <c r="BW246" s="795">
        <f t="shared" ref="BW246:EH246" si="1088">BW243</f>
        <v>0</v>
      </c>
      <c r="BX246" s="795">
        <f t="shared" si="1088"/>
        <v>0</v>
      </c>
      <c r="BY246" s="795">
        <f t="shared" si="1088"/>
        <v>0</v>
      </c>
      <c r="BZ246" s="795">
        <f t="shared" si="1088"/>
        <v>0</v>
      </c>
      <c r="CA246" s="795">
        <f t="shared" si="1088"/>
        <v>0</v>
      </c>
      <c r="CB246" s="795">
        <f t="shared" si="1088"/>
        <v>0</v>
      </c>
      <c r="CC246" s="795">
        <f t="shared" si="1088"/>
        <v>0</v>
      </c>
      <c r="CD246" s="795">
        <f t="shared" si="1088"/>
        <v>0</v>
      </c>
      <c r="CE246" s="795">
        <f t="shared" si="1088"/>
        <v>0</v>
      </c>
      <c r="CF246" s="795">
        <f t="shared" si="1088"/>
        <v>0</v>
      </c>
      <c r="CG246" s="795">
        <f t="shared" si="1088"/>
        <v>0</v>
      </c>
      <c r="CH246" s="795">
        <f t="shared" si="1088"/>
        <v>0</v>
      </c>
      <c r="CI246" s="795">
        <f t="shared" si="1088"/>
        <v>0</v>
      </c>
      <c r="CJ246" s="795">
        <f t="shared" si="1088"/>
        <v>0</v>
      </c>
      <c r="CK246" s="795">
        <f t="shared" si="1088"/>
        <v>0</v>
      </c>
      <c r="CL246" s="795">
        <f t="shared" si="1088"/>
        <v>0</v>
      </c>
      <c r="CM246" s="795">
        <f t="shared" si="1088"/>
        <v>0</v>
      </c>
      <c r="CN246" s="795">
        <f t="shared" si="1088"/>
        <v>0</v>
      </c>
      <c r="CO246" s="795">
        <f t="shared" si="1088"/>
        <v>0</v>
      </c>
      <c r="CP246" s="795">
        <f t="shared" si="1088"/>
        <v>0</v>
      </c>
      <c r="CQ246" s="795">
        <f t="shared" si="1088"/>
        <v>0</v>
      </c>
      <c r="CR246" s="795">
        <f t="shared" si="1088"/>
        <v>0</v>
      </c>
      <c r="CS246" s="795">
        <f t="shared" si="1088"/>
        <v>0</v>
      </c>
      <c r="CT246" s="795">
        <f t="shared" si="1088"/>
        <v>0</v>
      </c>
      <c r="CU246" s="795">
        <f t="shared" si="1088"/>
        <v>0</v>
      </c>
      <c r="CV246" s="795">
        <f t="shared" si="1088"/>
        <v>0</v>
      </c>
      <c r="CW246" s="795">
        <f t="shared" si="1088"/>
        <v>0</v>
      </c>
      <c r="CX246" s="795">
        <f t="shared" si="1088"/>
        <v>0</v>
      </c>
      <c r="CY246" s="795">
        <f t="shared" si="1088"/>
        <v>0</v>
      </c>
      <c r="CZ246" s="795">
        <f t="shared" si="1088"/>
        <v>0</v>
      </c>
      <c r="DA246" s="795">
        <f t="shared" si="1088"/>
        <v>0</v>
      </c>
      <c r="DB246" s="795">
        <f t="shared" si="1088"/>
        <v>0</v>
      </c>
      <c r="DC246" s="795">
        <f t="shared" si="1088"/>
        <v>0</v>
      </c>
      <c r="DD246" s="795">
        <f t="shared" si="1088"/>
        <v>0</v>
      </c>
      <c r="DE246" s="795">
        <f t="shared" si="1088"/>
        <v>0</v>
      </c>
      <c r="DF246" s="795">
        <f t="shared" si="1088"/>
        <v>0</v>
      </c>
      <c r="DG246" s="795">
        <f t="shared" si="1088"/>
        <v>0.28202980703834779</v>
      </c>
      <c r="DH246" s="795">
        <f t="shared" si="1088"/>
        <v>0.28202980703834779</v>
      </c>
      <c r="DI246" s="795">
        <f t="shared" si="1088"/>
        <v>0.28202980703834779</v>
      </c>
      <c r="DJ246" s="795">
        <f t="shared" si="1088"/>
        <v>0.28202980703834779</v>
      </c>
      <c r="DK246" s="795">
        <f t="shared" si="1088"/>
        <v>0.28202980703834779</v>
      </c>
      <c r="DL246" s="795">
        <f t="shared" si="1088"/>
        <v>0.28202980703834779</v>
      </c>
      <c r="DM246" s="795">
        <f t="shared" si="1088"/>
        <v>0.28202980703834779</v>
      </c>
      <c r="DN246" s="795">
        <f t="shared" si="1088"/>
        <v>0.33963557389356414</v>
      </c>
      <c r="DO246" s="795">
        <f t="shared" si="1088"/>
        <v>0.33963557389356414</v>
      </c>
      <c r="DP246" s="795">
        <f t="shared" si="1088"/>
        <v>0.33963557389356414</v>
      </c>
      <c r="DQ246" s="795">
        <f t="shared" si="1088"/>
        <v>0.33963557389356414</v>
      </c>
      <c r="DR246" s="795">
        <f t="shared" si="1088"/>
        <v>0.33963557389356414</v>
      </c>
      <c r="DS246" s="795">
        <f t="shared" si="1088"/>
        <v>0.33963557389356414</v>
      </c>
      <c r="DT246" s="795">
        <f t="shared" si="1088"/>
        <v>0.33963557389356414</v>
      </c>
      <c r="DU246" s="795">
        <f t="shared" si="1088"/>
        <v>0.33871761051527915</v>
      </c>
      <c r="DV246" s="795">
        <f t="shared" si="1088"/>
        <v>0.33871761051527915</v>
      </c>
      <c r="DW246" s="795">
        <f t="shared" si="1088"/>
        <v>0.33871761051527915</v>
      </c>
      <c r="DX246" s="795">
        <f t="shared" si="1088"/>
        <v>0.33871761051527915</v>
      </c>
      <c r="DY246" s="795">
        <f t="shared" si="1088"/>
        <v>0.48443626166359444</v>
      </c>
      <c r="DZ246" s="795">
        <f t="shared" si="1088"/>
        <v>0.48443626166359444</v>
      </c>
      <c r="EA246" s="795">
        <f t="shared" si="1088"/>
        <v>0.43329525496733456</v>
      </c>
      <c r="EB246" s="795">
        <f t="shared" si="1088"/>
        <v>0.43329525496733456</v>
      </c>
      <c r="EC246" s="795">
        <f t="shared" si="1088"/>
        <v>0.43329525496733456</v>
      </c>
      <c r="ED246" s="795">
        <f t="shared" si="1088"/>
        <v>0.60457545862941053</v>
      </c>
      <c r="EE246" s="795">
        <f t="shared" si="1088"/>
        <v>0.60457545862941053</v>
      </c>
      <c r="EF246" s="795">
        <f t="shared" si="1088"/>
        <v>0.60457545862941053</v>
      </c>
      <c r="EG246" s="795">
        <f t="shared" si="1088"/>
        <v>0.60457545862941053</v>
      </c>
      <c r="EH246" s="795">
        <f t="shared" si="1088"/>
        <v>0.12193511306491978</v>
      </c>
      <c r="EI246" s="795">
        <f t="shared" ref="EI246:GT246" si="1089">EI243</f>
        <v>0.1145451062124998</v>
      </c>
      <c r="EJ246" s="795">
        <f t="shared" si="1089"/>
        <v>0.1145451062124998</v>
      </c>
      <c r="EK246" s="795">
        <f t="shared" si="1089"/>
        <v>0.1145451062124998</v>
      </c>
      <c r="EL246" s="795">
        <f t="shared" si="1089"/>
        <v>0.1145451062124998</v>
      </c>
      <c r="EM246" s="795">
        <f t="shared" si="1089"/>
        <v>0.1145451062124998</v>
      </c>
      <c r="EN246" s="795">
        <f t="shared" si="1089"/>
        <v>0.1145451062124998</v>
      </c>
      <c r="EO246" s="795">
        <f t="shared" si="1089"/>
        <v>0.1145451062124998</v>
      </c>
      <c r="EP246" s="795">
        <f t="shared" si="1089"/>
        <v>2.4459344911909042E-2</v>
      </c>
      <c r="EQ246" s="795">
        <f t="shared" si="1089"/>
        <v>2.4459344911909042E-2</v>
      </c>
      <c r="ER246" s="795">
        <f t="shared" si="1089"/>
        <v>2.4459344911909042E-2</v>
      </c>
      <c r="ES246" s="795">
        <f t="shared" si="1089"/>
        <v>2.4459344911909042E-2</v>
      </c>
      <c r="ET246" s="795">
        <f t="shared" si="1089"/>
        <v>2.4459344911909042E-2</v>
      </c>
      <c r="EU246" s="795">
        <f t="shared" si="1089"/>
        <v>2.4459344911909042E-2</v>
      </c>
      <c r="EV246" s="795">
        <f t="shared" si="1089"/>
        <v>2.4459344911909042E-2</v>
      </c>
      <c r="EW246" s="795">
        <f t="shared" si="1089"/>
        <v>0.17363492679979942</v>
      </c>
      <c r="EX246" s="795">
        <f t="shared" si="1089"/>
        <v>0.17363492679979942</v>
      </c>
      <c r="EY246" s="795">
        <f t="shared" si="1089"/>
        <v>0.17363492679979942</v>
      </c>
      <c r="EZ246" s="795">
        <f t="shared" si="1089"/>
        <v>0.17363492679979942</v>
      </c>
      <c r="FA246" s="795">
        <f t="shared" si="1089"/>
        <v>0.17363492679979942</v>
      </c>
      <c r="FB246" s="795">
        <f t="shared" si="1089"/>
        <v>0.34126873430493632</v>
      </c>
      <c r="FC246" s="795">
        <f t="shared" si="1089"/>
        <v>0.34126873430493632</v>
      </c>
      <c r="FD246" s="795">
        <f t="shared" si="1089"/>
        <v>0.34126873430493632</v>
      </c>
      <c r="FE246" s="795">
        <f t="shared" si="1089"/>
        <v>0.34126873430493632</v>
      </c>
      <c r="FF246" s="795">
        <f t="shared" si="1089"/>
        <v>0.30374971616146595</v>
      </c>
      <c r="FG246" s="795">
        <f t="shared" si="1089"/>
        <v>0.23683283053160498</v>
      </c>
      <c r="FH246" s="795">
        <f t="shared" si="1089"/>
        <v>0.23683283053160498</v>
      </c>
      <c r="FI246" s="795">
        <f t="shared" si="1089"/>
        <v>0.23683283053160498</v>
      </c>
      <c r="FJ246" s="795">
        <f t="shared" si="1089"/>
        <v>0.23683283053160498</v>
      </c>
      <c r="FK246" s="795">
        <f t="shared" si="1089"/>
        <v>0.23683283053160498</v>
      </c>
      <c r="FL246" s="795">
        <f t="shared" si="1089"/>
        <v>0.23683283053160498</v>
      </c>
      <c r="FM246" s="795">
        <f t="shared" si="1089"/>
        <v>0.23683283053160498</v>
      </c>
      <c r="FN246" s="795">
        <f t="shared" si="1089"/>
        <v>-0.27170845911485042</v>
      </c>
      <c r="FO246" s="795">
        <f t="shared" si="1089"/>
        <v>-0.27170845911485042</v>
      </c>
      <c r="FP246" s="795">
        <f t="shared" si="1089"/>
        <v>-0.27170845911485042</v>
      </c>
      <c r="FQ246" s="795">
        <f t="shared" si="1089"/>
        <v>-0.27170845911485042</v>
      </c>
      <c r="FR246" s="795">
        <f t="shared" si="1089"/>
        <v>-0.27170845911485042</v>
      </c>
      <c r="FS246" s="795">
        <f t="shared" si="1089"/>
        <v>-0.27170845911485042</v>
      </c>
      <c r="FT246" s="795">
        <f t="shared" si="1089"/>
        <v>-0.27170845911485042</v>
      </c>
      <c r="FU246" s="795">
        <f t="shared" si="1089"/>
        <v>-0.23909478389313943</v>
      </c>
      <c r="FV246" s="795">
        <f t="shared" si="1089"/>
        <v>-0.23909478389313943</v>
      </c>
      <c r="FW246" s="795">
        <f t="shared" si="1089"/>
        <v>-0.23909478389313943</v>
      </c>
      <c r="FX246" s="795">
        <f t="shared" si="1089"/>
        <v>-0.23909478389313943</v>
      </c>
      <c r="FY246" s="795">
        <f t="shared" si="1089"/>
        <v>6.9205180237654318E-2</v>
      </c>
      <c r="FZ246" s="795">
        <f t="shared" si="1089"/>
        <v>6.9205180237654318E-2</v>
      </c>
      <c r="GA246" s="795">
        <f t="shared" si="1089"/>
        <v>0.25603810520797232</v>
      </c>
      <c r="GB246" s="795">
        <f t="shared" si="1089"/>
        <v>0.25603810520797232</v>
      </c>
      <c r="GC246" s="795">
        <f t="shared" si="1089"/>
        <v>0.25603810520797232</v>
      </c>
      <c r="GD246" s="795">
        <f t="shared" si="1089"/>
        <v>0.14422457704385927</v>
      </c>
      <c r="GE246" s="795">
        <f t="shared" si="1089"/>
        <v>0.14422457704385927</v>
      </c>
      <c r="GF246" s="795">
        <f t="shared" si="1089"/>
        <v>0.14422457704385927</v>
      </c>
      <c r="GG246" s="795">
        <f t="shared" si="1089"/>
        <v>0.14422457704385927</v>
      </c>
      <c r="GH246" s="795">
        <f t="shared" si="1089"/>
        <v>-0.33255030835888633</v>
      </c>
      <c r="GI246" s="795">
        <f t="shared" si="1089"/>
        <v>-0.37319534604719173</v>
      </c>
      <c r="GJ246" s="795">
        <f t="shared" si="1089"/>
        <v>-0.37319534604719173</v>
      </c>
      <c r="GK246" s="795">
        <f t="shared" si="1089"/>
        <v>-0.37319534604719173</v>
      </c>
      <c r="GL246" s="795">
        <f t="shared" si="1089"/>
        <v>-0.37319534604719173</v>
      </c>
      <c r="GM246" s="795">
        <f t="shared" si="1089"/>
        <v>-0.37319534604719173</v>
      </c>
      <c r="GN246" s="795">
        <f t="shared" si="1089"/>
        <v>-0.37319534604719173</v>
      </c>
      <c r="GO246" s="795">
        <f t="shared" si="1089"/>
        <v>-0.37319534604719173</v>
      </c>
      <c r="GP246" s="795">
        <f t="shared" si="1089"/>
        <v>-0.29019117238843961</v>
      </c>
      <c r="GQ246" s="795">
        <f t="shared" si="1089"/>
        <v>-0.29019117238843961</v>
      </c>
      <c r="GR246" s="795">
        <f t="shared" si="1089"/>
        <v>-0.29019117238843961</v>
      </c>
      <c r="GS246" s="795">
        <f t="shared" si="1089"/>
        <v>-0.29019117238843961</v>
      </c>
      <c r="GT246" s="795">
        <f t="shared" si="1089"/>
        <v>-0.29019117238843961</v>
      </c>
      <c r="GU246" s="795">
        <f t="shared" ref="GU246:JF246" si="1090">GU243</f>
        <v>-0.29019117238843961</v>
      </c>
      <c r="GV246" s="795">
        <f t="shared" si="1090"/>
        <v>-0.29019117238843961</v>
      </c>
      <c r="GW246" s="795">
        <f t="shared" si="1090"/>
        <v>0.51566379826869913</v>
      </c>
      <c r="GX246" s="795">
        <f t="shared" si="1090"/>
        <v>0.51566379826869913</v>
      </c>
      <c r="GY246" s="795">
        <f t="shared" si="1090"/>
        <v>0.51566379826869913</v>
      </c>
      <c r="GZ246" s="795">
        <f t="shared" si="1090"/>
        <v>0.51566379826869913</v>
      </c>
      <c r="HA246" s="795">
        <f t="shared" si="1090"/>
        <v>0.51566379826869913</v>
      </c>
      <c r="HB246" s="795">
        <f t="shared" si="1090"/>
        <v>4.7109074826957809E-2</v>
      </c>
      <c r="HC246" s="795">
        <f t="shared" si="1090"/>
        <v>4.7109074826957809E-2</v>
      </c>
      <c r="HD246" s="795">
        <f t="shared" si="1090"/>
        <v>4.7109074826957809E-2</v>
      </c>
      <c r="HE246" s="795">
        <f t="shared" si="1090"/>
        <v>4.7109074826957809E-2</v>
      </c>
      <c r="HF246" s="795">
        <f t="shared" si="1090"/>
        <v>1.1782965596732531E-2</v>
      </c>
      <c r="HG246" s="795">
        <f t="shared" si="1090"/>
        <v>-0.2274066656408511</v>
      </c>
      <c r="HH246" s="795">
        <f t="shared" si="1090"/>
        <v>-0.2274066656408511</v>
      </c>
      <c r="HI246" s="795">
        <f t="shared" si="1090"/>
        <v>-0.2274066656408511</v>
      </c>
      <c r="HJ246" s="795">
        <f t="shared" si="1090"/>
        <v>-0.2274066656408511</v>
      </c>
      <c r="HK246" s="795">
        <f t="shared" si="1090"/>
        <v>-0.2274066656408511</v>
      </c>
      <c r="HL246" s="795">
        <f t="shared" si="1090"/>
        <v>-0.2274066656408511</v>
      </c>
      <c r="HM246" s="795">
        <f t="shared" si="1090"/>
        <v>-0.2274066656408511</v>
      </c>
      <c r="HN246" s="795">
        <f t="shared" si="1090"/>
        <v>-0.28019934846218941</v>
      </c>
      <c r="HO246" s="795">
        <f t="shared" si="1090"/>
        <v>-0.28019934846218941</v>
      </c>
      <c r="HP246" s="795">
        <f t="shared" si="1090"/>
        <v>-0.28019934846218941</v>
      </c>
      <c r="HQ246" s="795">
        <f t="shared" si="1090"/>
        <v>-0.28019934846218941</v>
      </c>
      <c r="HR246" s="795">
        <f t="shared" si="1090"/>
        <v>-0.28019934846218941</v>
      </c>
      <c r="HS246" s="795">
        <f t="shared" si="1090"/>
        <v>-0.28019934846218941</v>
      </c>
      <c r="HT246" s="795">
        <f t="shared" si="1090"/>
        <v>-0.28019934846218941</v>
      </c>
      <c r="HU246" s="795">
        <f t="shared" si="1090"/>
        <v>-0.2689816318797833</v>
      </c>
      <c r="HV246" s="795">
        <f t="shared" si="1090"/>
        <v>-0.2689816318797833</v>
      </c>
      <c r="HW246" s="795">
        <f t="shared" si="1090"/>
        <v>-0.2689816318797833</v>
      </c>
      <c r="HX246" s="795">
        <f t="shared" si="1090"/>
        <v>-0.2689816318797833</v>
      </c>
      <c r="HY246" s="795">
        <f t="shared" si="1090"/>
        <v>2.3068393412548183E-2</v>
      </c>
      <c r="HZ246" s="795">
        <f t="shared" si="1090"/>
        <v>2.3068393412548183E-2</v>
      </c>
      <c r="IA246" s="795">
        <f t="shared" si="1090"/>
        <v>0.22649524691474276</v>
      </c>
      <c r="IB246" s="795">
        <f t="shared" si="1090"/>
        <v>0.22649524691474276</v>
      </c>
      <c r="IC246" s="795">
        <f t="shared" si="1090"/>
        <v>0.22649524691474276</v>
      </c>
      <c r="ID246" s="795">
        <f t="shared" si="1090"/>
        <v>0.13460960524093402</v>
      </c>
      <c r="IE246" s="795">
        <f t="shared" si="1090"/>
        <v>0.13460960524093402</v>
      </c>
      <c r="IF246" s="795">
        <f t="shared" si="1090"/>
        <v>0.13460960524093402</v>
      </c>
      <c r="IG246" s="795">
        <f t="shared" si="1090"/>
        <v>0.13460960524093402</v>
      </c>
      <c r="IH246" s="795">
        <f t="shared" si="1090"/>
        <v>7.0205065097987074E-2</v>
      </c>
      <c r="II246" s="795">
        <f t="shared" si="1090"/>
        <v>5.9120054819356227E-2</v>
      </c>
      <c r="IJ246" s="795">
        <f t="shared" si="1090"/>
        <v>5.9120054819356227E-2</v>
      </c>
      <c r="IK246" s="795">
        <f t="shared" si="1090"/>
        <v>5.9120054819356227E-2</v>
      </c>
      <c r="IL246" s="795">
        <f t="shared" si="1090"/>
        <v>5.9120054819356227E-2</v>
      </c>
      <c r="IM246" s="795">
        <f t="shared" si="1090"/>
        <v>5.9120054819356227E-2</v>
      </c>
      <c r="IN246" s="795">
        <f t="shared" si="1090"/>
        <v>5.9120054819356227E-2</v>
      </c>
      <c r="IO246" s="795">
        <f t="shared" si="1090"/>
        <v>5.9120054819356227E-2</v>
      </c>
      <c r="IP246" s="795">
        <f t="shared" si="1090"/>
        <v>-0.15344286238378047</v>
      </c>
      <c r="IQ246" s="795">
        <f t="shared" si="1090"/>
        <v>-0.15344286238378047</v>
      </c>
      <c r="IR246" s="795">
        <f t="shared" si="1090"/>
        <v>-0.15344286238378047</v>
      </c>
      <c r="IS246" s="795">
        <f t="shared" si="1090"/>
        <v>-0.15344286238378047</v>
      </c>
      <c r="IT246" s="795">
        <f t="shared" si="1090"/>
        <v>-0.15344286238378047</v>
      </c>
      <c r="IU246" s="795">
        <f t="shared" si="1090"/>
        <v>-0.15344286238378047</v>
      </c>
      <c r="IV246" s="795">
        <f t="shared" si="1090"/>
        <v>-0.15344286238378047</v>
      </c>
      <c r="IW246" s="795">
        <f t="shared" si="1090"/>
        <v>0.44298251447152914</v>
      </c>
      <c r="IX246" s="795">
        <f t="shared" si="1090"/>
        <v>0.44298251447152914</v>
      </c>
      <c r="IY246" s="795">
        <f t="shared" si="1090"/>
        <v>0.44298251447152914</v>
      </c>
      <c r="IZ246" s="795">
        <f t="shared" si="1090"/>
        <v>0.44298251447152914</v>
      </c>
      <c r="JA246" s="795">
        <f t="shared" si="1090"/>
        <v>0.44298251447152914</v>
      </c>
      <c r="JB246" s="795">
        <f t="shared" si="1090"/>
        <v>0.18031344893019163</v>
      </c>
      <c r="JC246" s="795">
        <f t="shared" si="1090"/>
        <v>0.18031344893019163</v>
      </c>
      <c r="JD246" s="795">
        <f t="shared" si="1090"/>
        <v>0.18031344893019163</v>
      </c>
      <c r="JE246" s="795">
        <f t="shared" si="1090"/>
        <v>0.18031344893019163</v>
      </c>
      <c r="JF246" s="795">
        <f t="shared" si="1090"/>
        <v>8.9615682145913311E-2</v>
      </c>
      <c r="JG246" s="795">
        <f t="shared" ref="JG246:LR246" si="1091">JG243</f>
        <v>-0.24090078826749561</v>
      </c>
      <c r="JH246" s="795">
        <f t="shared" si="1091"/>
        <v>-0.24090078826749561</v>
      </c>
      <c r="JI246" s="795">
        <f t="shared" si="1091"/>
        <v>-0.24090078826749561</v>
      </c>
      <c r="JJ246" s="795">
        <f t="shared" si="1091"/>
        <v>-0.24090078826749561</v>
      </c>
      <c r="JK246" s="795">
        <f t="shared" si="1091"/>
        <v>-0.24090078826749561</v>
      </c>
      <c r="JL246" s="795">
        <f t="shared" si="1091"/>
        <v>-0.24090078826749561</v>
      </c>
      <c r="JM246" s="795">
        <f t="shared" si="1091"/>
        <v>-0.24090078826749561</v>
      </c>
      <c r="JN246" s="795">
        <f t="shared" si="1091"/>
        <v>-0.26321756976751232</v>
      </c>
      <c r="JO246" s="795">
        <f t="shared" si="1091"/>
        <v>-0.26321756976751232</v>
      </c>
      <c r="JP246" s="795">
        <f t="shared" si="1091"/>
        <v>-0.26321756976751232</v>
      </c>
      <c r="JQ246" s="795">
        <f t="shared" si="1091"/>
        <v>-0.26321756976751232</v>
      </c>
      <c r="JR246" s="795">
        <f t="shared" si="1091"/>
        <v>-0.26321756976751232</v>
      </c>
      <c r="JS246" s="795">
        <f t="shared" si="1091"/>
        <v>-0.26321756976751232</v>
      </c>
      <c r="JT246" s="795">
        <f t="shared" si="1091"/>
        <v>-0.26321756976751232</v>
      </c>
      <c r="JU246" s="795">
        <f t="shared" si="1091"/>
        <v>-0.30883076252863884</v>
      </c>
      <c r="JV246" s="795">
        <f t="shared" si="1091"/>
        <v>-0.30883076252863884</v>
      </c>
      <c r="JW246" s="795">
        <f t="shared" si="1091"/>
        <v>-0.30883076252863884</v>
      </c>
      <c r="JX246" s="795">
        <f t="shared" si="1091"/>
        <v>-0.30883076252863884</v>
      </c>
      <c r="JY246" s="795">
        <f t="shared" si="1091"/>
        <v>-0.12687616376903676</v>
      </c>
      <c r="JZ246" s="795">
        <f t="shared" si="1091"/>
        <v>-0.12687616376903676</v>
      </c>
      <c r="KA246" s="795">
        <f t="shared" si="1091"/>
        <v>-0.52192382984701435</v>
      </c>
      <c r="KB246" s="795">
        <f t="shared" si="1091"/>
        <v>-0.52192382984701435</v>
      </c>
      <c r="KC246" s="795">
        <f t="shared" si="1091"/>
        <v>-0.52192382984701435</v>
      </c>
      <c r="KD246" s="795">
        <f t="shared" si="1091"/>
        <v>-0.50959350555497096</v>
      </c>
      <c r="KE246" s="795">
        <f t="shared" si="1091"/>
        <v>-0.50959350555497096</v>
      </c>
      <c r="KF246" s="795">
        <f t="shared" si="1091"/>
        <v>-0.50959350555497096</v>
      </c>
      <c r="KG246" s="795">
        <f t="shared" si="1091"/>
        <v>-0.50959350555497096</v>
      </c>
      <c r="KH246" s="795">
        <f t="shared" si="1091"/>
        <v>5.1730047966936255E-2</v>
      </c>
      <c r="KI246" s="795">
        <f t="shared" si="1091"/>
        <v>1.4780013704841721E-2</v>
      </c>
      <c r="KJ246" s="795">
        <f t="shared" si="1091"/>
        <v>1.4780013704841721E-2</v>
      </c>
      <c r="KK246" s="795">
        <f t="shared" si="1091"/>
        <v>1.4780013704841721E-2</v>
      </c>
      <c r="KL246" s="795">
        <f t="shared" si="1091"/>
        <v>1.4780013704841721E-2</v>
      </c>
      <c r="KM246" s="795">
        <f t="shared" si="1091"/>
        <v>1.4780013704841721E-2</v>
      </c>
      <c r="KN246" s="795">
        <f t="shared" si="1091"/>
        <v>1.4780013704841721E-2</v>
      </c>
      <c r="KO246" s="795">
        <f t="shared" si="1091"/>
        <v>1.4780013704841721E-2</v>
      </c>
      <c r="KP246" s="795">
        <f t="shared" si="1091"/>
        <v>-0.28751033953800054</v>
      </c>
      <c r="KQ246" s="795">
        <f t="shared" si="1091"/>
        <v>-0.28751033953800054</v>
      </c>
      <c r="KR246" s="795">
        <f t="shared" si="1091"/>
        <v>-0.28751033953800054</v>
      </c>
      <c r="KS246" s="795">
        <f t="shared" si="1091"/>
        <v>-0.28751033953800054</v>
      </c>
      <c r="KT246" s="795">
        <f t="shared" si="1091"/>
        <v>-0.28751033953800054</v>
      </c>
      <c r="KU246" s="795">
        <f t="shared" si="1091"/>
        <v>-0.28751033953800054</v>
      </c>
      <c r="KV246" s="795">
        <f t="shared" si="1091"/>
        <v>-0.28751033953800054</v>
      </c>
      <c r="KW246" s="795">
        <f t="shared" si="1091"/>
        <v>0.37817965843754919</v>
      </c>
      <c r="KX246" s="795">
        <f t="shared" si="1091"/>
        <v>0.37817965843754919</v>
      </c>
      <c r="KY246" s="795">
        <f t="shared" si="1091"/>
        <v>0.37817965843754919</v>
      </c>
      <c r="KZ246" s="795">
        <f t="shared" si="1091"/>
        <v>0.37817965843754919</v>
      </c>
      <c r="LA246" s="795">
        <f t="shared" si="1091"/>
        <v>0.37817965843754919</v>
      </c>
      <c r="LB246" s="795">
        <f t="shared" si="1091"/>
        <v>6.3759621589863258E-2</v>
      </c>
      <c r="LC246" s="795">
        <f t="shared" si="1091"/>
        <v>6.3759621589863258E-2</v>
      </c>
      <c r="LD246" s="795">
        <f t="shared" si="1091"/>
        <v>6.3759621589863258E-2</v>
      </c>
      <c r="LE246" s="795">
        <f t="shared" si="1091"/>
        <v>6.3759621589863258E-2</v>
      </c>
      <c r="LF246" s="795">
        <f t="shared" si="1091"/>
        <v>0.21006607627965934</v>
      </c>
      <c r="LG246" s="795">
        <f t="shared" si="1091"/>
        <v>-0.15390883694867874</v>
      </c>
      <c r="LH246" s="795">
        <f t="shared" si="1091"/>
        <v>-0.15390883694867874</v>
      </c>
      <c r="LI246" s="795">
        <f t="shared" si="1091"/>
        <v>-0.15390883694867874</v>
      </c>
      <c r="LJ246" s="795">
        <f t="shared" si="1091"/>
        <v>-0.15390883694867874</v>
      </c>
      <c r="LK246" s="795">
        <f t="shared" si="1091"/>
        <v>-0.15390883694867874</v>
      </c>
      <c r="LL246" s="795">
        <f t="shared" si="1091"/>
        <v>-0.15390883694867874</v>
      </c>
      <c r="LM246" s="795">
        <f t="shared" si="1091"/>
        <v>-0.15390883694867874</v>
      </c>
      <c r="LN246" s="795">
        <f t="shared" si="1091"/>
        <v>-0.25472668042017421</v>
      </c>
      <c r="LO246" s="795">
        <f t="shared" si="1091"/>
        <v>-0.25472668042017421</v>
      </c>
      <c r="LP246" s="795">
        <f t="shared" si="1091"/>
        <v>-0.25472668042017421</v>
      </c>
      <c r="LQ246" s="795">
        <f t="shared" si="1091"/>
        <v>-0.25472668042017421</v>
      </c>
      <c r="LR246" s="795">
        <f t="shared" si="1091"/>
        <v>-0.25472668042017421</v>
      </c>
      <c r="LS246" s="795">
        <f t="shared" ref="LS246:OD246" si="1092">LS243</f>
        <v>-0.25472668042017421</v>
      </c>
      <c r="LT246" s="795">
        <f t="shared" si="1092"/>
        <v>-0.25472668042017421</v>
      </c>
      <c r="LU246" s="795">
        <f t="shared" si="1092"/>
        <v>-0.30883076252863884</v>
      </c>
      <c r="LV246" s="795">
        <f t="shared" si="1092"/>
        <v>-0.30883076252863884</v>
      </c>
      <c r="LW246" s="795">
        <f t="shared" si="1092"/>
        <v>-0.30883076252863884</v>
      </c>
      <c r="LX246" s="795">
        <f t="shared" si="1092"/>
        <v>-0.30883076252863884</v>
      </c>
      <c r="LY246" s="795">
        <f t="shared" si="1092"/>
        <v>-0.12687616376903676</v>
      </c>
      <c r="LZ246" s="795">
        <f t="shared" si="1092"/>
        <v>-0.12687616376903676</v>
      </c>
      <c r="MA246" s="795">
        <f t="shared" si="1092"/>
        <v>-0.5120762104159402</v>
      </c>
      <c r="MB246" s="795">
        <f t="shared" si="1092"/>
        <v>-0.5120762104159402</v>
      </c>
      <c r="MC246" s="795">
        <f t="shared" si="1092"/>
        <v>-0.5120762104159402</v>
      </c>
      <c r="MD246" s="795">
        <f t="shared" si="1092"/>
        <v>-0.50959350555497096</v>
      </c>
      <c r="ME246" s="795">
        <f t="shared" si="1092"/>
        <v>-0.50959350555497096</v>
      </c>
      <c r="MF246" s="795">
        <f t="shared" si="1092"/>
        <v>-0.50959350555497096</v>
      </c>
      <c r="MG246" s="795">
        <f t="shared" si="1092"/>
        <v>-0.50959350555497096</v>
      </c>
      <c r="MH246" s="795">
        <f t="shared" si="1092"/>
        <v>5.1730047966936255E-2</v>
      </c>
      <c r="MI246" s="795">
        <f t="shared" si="1092"/>
        <v>1.4780013704841721E-2</v>
      </c>
      <c r="MJ246" s="795">
        <f t="shared" si="1092"/>
        <v>1.4780013704841721E-2</v>
      </c>
      <c r="MK246" s="795">
        <f t="shared" si="1092"/>
        <v>1.4780013704841721E-2</v>
      </c>
      <c r="ML246" s="795">
        <f t="shared" si="1092"/>
        <v>1.4780013704841721E-2</v>
      </c>
      <c r="MM246" s="795">
        <f t="shared" si="1092"/>
        <v>1.4780013704841721E-2</v>
      </c>
      <c r="MN246" s="795">
        <f t="shared" si="1092"/>
        <v>1.4780013704841721E-2</v>
      </c>
      <c r="MO246" s="795">
        <f t="shared" si="1092"/>
        <v>1.4780013704841721E-2</v>
      </c>
      <c r="MP246" s="795">
        <f t="shared" si="1092"/>
        <v>-0.28818113788464039</v>
      </c>
      <c r="MQ246" s="795">
        <f t="shared" si="1092"/>
        <v>-0.28818113788464039</v>
      </c>
      <c r="MR246" s="795">
        <f t="shared" si="1092"/>
        <v>-0.28818113788464039</v>
      </c>
      <c r="MS246" s="795">
        <f t="shared" si="1092"/>
        <v>-0.28818113788464039</v>
      </c>
      <c r="MT246" s="795">
        <f t="shared" si="1092"/>
        <v>-0.28818113788464039</v>
      </c>
      <c r="MU246" s="795">
        <f t="shared" si="1092"/>
        <v>-0.28818113788464039</v>
      </c>
      <c r="MV246" s="795">
        <f t="shared" si="1092"/>
        <v>-0.28818113788464039</v>
      </c>
      <c r="MW246" s="795">
        <f t="shared" si="1092"/>
        <v>0.37817965843754919</v>
      </c>
      <c r="MX246" s="795">
        <f t="shared" si="1092"/>
        <v>0.37817965843754919</v>
      </c>
      <c r="MY246" s="795">
        <f t="shared" si="1092"/>
        <v>0.37817965843754919</v>
      </c>
      <c r="MZ246" s="795">
        <f t="shared" si="1092"/>
        <v>0.37817965843754919</v>
      </c>
      <c r="NA246" s="795">
        <f t="shared" si="1092"/>
        <v>0.37817965843754919</v>
      </c>
      <c r="NB246" s="795">
        <f t="shared" si="1092"/>
        <v>6.3759621589863258E-2</v>
      </c>
      <c r="NC246" s="795">
        <f t="shared" si="1092"/>
        <v>6.3759621589863258E-2</v>
      </c>
      <c r="ND246" s="795">
        <f t="shared" si="1092"/>
        <v>6.3759621589863258E-2</v>
      </c>
      <c r="NE246" s="795">
        <f t="shared" si="1092"/>
        <v>6.3759621589863258E-2</v>
      </c>
      <c r="NF246" s="795">
        <f t="shared" si="1092"/>
        <v>0.20337438771667404</v>
      </c>
      <c r="NG246" s="795">
        <f t="shared" si="1092"/>
        <v>-0.12714208269673488</v>
      </c>
      <c r="NH246" s="795">
        <f t="shared" si="1092"/>
        <v>-0.12714208269673488</v>
      </c>
      <c r="NI246" s="795">
        <f t="shared" si="1092"/>
        <v>-0.12714208269673488</v>
      </c>
      <c r="NJ246" s="795">
        <f t="shared" si="1092"/>
        <v>-0.12714208269673488</v>
      </c>
      <c r="NK246" s="795">
        <f t="shared" si="1092"/>
        <v>-0.12714208269673488</v>
      </c>
      <c r="NL246" s="795">
        <f t="shared" si="1092"/>
        <v>-0.12714208269673488</v>
      </c>
      <c r="NM246" s="795">
        <f t="shared" si="1092"/>
        <v>-0.12714208269673488</v>
      </c>
      <c r="NN246" s="795">
        <f t="shared" si="1092"/>
        <v>-0.25472668042017421</v>
      </c>
      <c r="NO246" s="795">
        <f t="shared" si="1092"/>
        <v>-0.25472668042017421</v>
      </c>
      <c r="NP246" s="795">
        <f t="shared" si="1092"/>
        <v>-0.25472668042017421</v>
      </c>
      <c r="NQ246" s="795">
        <f t="shared" si="1092"/>
        <v>-0.25472668042017421</v>
      </c>
      <c r="NR246" s="795">
        <f t="shared" si="1092"/>
        <v>-0.25472668042017421</v>
      </c>
      <c r="NS246" s="795">
        <f t="shared" si="1092"/>
        <v>-0.25472668042017421</v>
      </c>
      <c r="NT246" s="795">
        <f t="shared" si="1092"/>
        <v>-0.25472668042017421</v>
      </c>
      <c r="NU246" s="795">
        <f t="shared" si="1092"/>
        <v>-0.30883076252863884</v>
      </c>
      <c r="NV246" s="795">
        <f t="shared" si="1092"/>
        <v>-0.30883076252863884</v>
      </c>
      <c r="NW246" s="795">
        <f t="shared" si="1092"/>
        <v>-0.30883076252863884</v>
      </c>
      <c r="NX246" s="795">
        <f t="shared" si="1092"/>
        <v>-0.30883076252863884</v>
      </c>
      <c r="NY246" s="795">
        <f t="shared" si="1092"/>
        <v>-0.12687616376903676</v>
      </c>
      <c r="NZ246" s="795">
        <f t="shared" si="1092"/>
        <v>-0.12687616376903676</v>
      </c>
      <c r="OA246" s="795">
        <f t="shared" si="1092"/>
        <v>-0.5120762104159402</v>
      </c>
      <c r="OB246" s="795">
        <f t="shared" si="1092"/>
        <v>-0.5120762104159402</v>
      </c>
      <c r="OC246" s="795">
        <f t="shared" si="1092"/>
        <v>-0.5120762104159402</v>
      </c>
      <c r="OD246" s="795">
        <f t="shared" si="1092"/>
        <v>-0.50959350555497096</v>
      </c>
      <c r="OE246" s="795">
        <f t="shared" ref="OE246:QP246" si="1093">OE243</f>
        <v>-0.50959350555497096</v>
      </c>
      <c r="OF246" s="795">
        <f t="shared" si="1093"/>
        <v>-0.50959350555497096</v>
      </c>
      <c r="OG246" s="795">
        <f t="shared" si="1093"/>
        <v>-0.50959350555497096</v>
      </c>
      <c r="OH246" s="795">
        <f t="shared" si="1093"/>
        <v>5.1730047966936255E-2</v>
      </c>
      <c r="OI246" s="795">
        <f t="shared" si="1093"/>
        <v>1.4780013704841721E-2</v>
      </c>
      <c r="OJ246" s="795">
        <f t="shared" si="1093"/>
        <v>1.4780013704841721E-2</v>
      </c>
      <c r="OK246" s="795">
        <f t="shared" si="1093"/>
        <v>1.4780013704841721E-2</v>
      </c>
      <c r="OL246" s="795">
        <f t="shared" si="1093"/>
        <v>1.4780013704841721E-2</v>
      </c>
      <c r="OM246" s="795">
        <f t="shared" si="1093"/>
        <v>1.4780013704841721E-2</v>
      </c>
      <c r="ON246" s="795">
        <f t="shared" si="1093"/>
        <v>1.4780013704841721E-2</v>
      </c>
      <c r="OO246" s="795">
        <f t="shared" si="1093"/>
        <v>1.4780013704841721E-2</v>
      </c>
      <c r="OP246" s="795">
        <f t="shared" si="1093"/>
        <v>-0.28818113788464039</v>
      </c>
      <c r="OQ246" s="795">
        <f t="shared" si="1093"/>
        <v>-0.28818113788464039</v>
      </c>
      <c r="OR246" s="795">
        <f t="shared" si="1093"/>
        <v>-0.28818113788464039</v>
      </c>
      <c r="OS246" s="795">
        <f t="shared" si="1093"/>
        <v>-0.28818113788464039</v>
      </c>
      <c r="OT246" s="795">
        <f t="shared" si="1093"/>
        <v>-0.28818113788464039</v>
      </c>
      <c r="OU246" s="795">
        <f t="shared" si="1093"/>
        <v>-0.28818113788464039</v>
      </c>
      <c r="OV246" s="795">
        <f t="shared" si="1093"/>
        <v>-0.28818113788464039</v>
      </c>
      <c r="OW246" s="795">
        <f t="shared" si="1093"/>
        <v>0.37817965843754919</v>
      </c>
      <c r="OX246" s="795">
        <f t="shared" si="1093"/>
        <v>0.37817965843754919</v>
      </c>
      <c r="OY246" s="795">
        <f t="shared" si="1093"/>
        <v>0.37817965843754919</v>
      </c>
      <c r="OZ246" s="795">
        <f t="shared" si="1093"/>
        <v>0.37817965843754919</v>
      </c>
      <c r="PA246" s="795">
        <f t="shared" si="1093"/>
        <v>0.37817965843754919</v>
      </c>
      <c r="PB246" s="795">
        <f t="shared" si="1093"/>
        <v>6.3759621589863258E-2</v>
      </c>
      <c r="PC246" s="795">
        <f t="shared" si="1093"/>
        <v>6.3759621589863258E-2</v>
      </c>
      <c r="PD246" s="795">
        <f t="shared" si="1093"/>
        <v>6.3759621589863258E-2</v>
      </c>
      <c r="PE246" s="795">
        <f t="shared" si="1093"/>
        <v>6.3759621589863258E-2</v>
      </c>
      <c r="PF246" s="795">
        <f t="shared" si="1093"/>
        <v>0.20337438771667404</v>
      </c>
      <c r="PG246" s="795">
        <f t="shared" si="1093"/>
        <v>-0.12714208269673488</v>
      </c>
      <c r="PH246" s="795">
        <f t="shared" si="1093"/>
        <v>-0.12714208269673488</v>
      </c>
      <c r="PI246" s="795">
        <f t="shared" si="1093"/>
        <v>-0.12714208269673488</v>
      </c>
      <c r="PJ246" s="795">
        <f t="shared" si="1093"/>
        <v>-0.12714208269673488</v>
      </c>
      <c r="PK246" s="795">
        <f t="shared" si="1093"/>
        <v>-0.12714208269673488</v>
      </c>
      <c r="PL246" s="795">
        <f t="shared" si="1093"/>
        <v>-0.12714208269673488</v>
      </c>
      <c r="PM246" s="795">
        <f t="shared" si="1093"/>
        <v>-0.12714208269673488</v>
      </c>
      <c r="PN246" s="795">
        <f t="shared" si="1093"/>
        <v>-0.25472668042017421</v>
      </c>
      <c r="PO246" s="795">
        <f t="shared" si="1093"/>
        <v>-0.25472668042017421</v>
      </c>
      <c r="PP246" s="795">
        <f t="shared" si="1093"/>
        <v>-0.25472668042017421</v>
      </c>
      <c r="PQ246" s="795">
        <f t="shared" si="1093"/>
        <v>-0.25472668042017421</v>
      </c>
      <c r="PR246" s="795">
        <f t="shared" si="1093"/>
        <v>-0.25472668042017421</v>
      </c>
      <c r="PS246" s="795">
        <f t="shared" si="1093"/>
        <v>-0.25472668042017421</v>
      </c>
      <c r="PT246" s="795">
        <f t="shared" si="1093"/>
        <v>-0.25472668042017421</v>
      </c>
      <c r="PU246" s="795">
        <f t="shared" si="1093"/>
        <v>-0.30883076252863884</v>
      </c>
      <c r="PV246" s="795">
        <f t="shared" si="1093"/>
        <v>-0.30883076252863884</v>
      </c>
      <c r="PW246" s="795">
        <f t="shared" si="1093"/>
        <v>-0.30883076252863884</v>
      </c>
      <c r="PX246" s="795">
        <f t="shared" si="1093"/>
        <v>-0.30883076252863884</v>
      </c>
      <c r="PY246" s="795">
        <f t="shared" si="1093"/>
        <v>-0.12687616376903676</v>
      </c>
      <c r="PZ246" s="795">
        <f t="shared" si="1093"/>
        <v>-0.12687616376903676</v>
      </c>
      <c r="QA246" s="795">
        <f t="shared" si="1093"/>
        <v>-0.5120762104159402</v>
      </c>
      <c r="QB246" s="795">
        <f t="shared" si="1093"/>
        <v>-0.5120762104159402</v>
      </c>
      <c r="QC246" s="795">
        <f t="shared" si="1093"/>
        <v>-0.5120762104159402</v>
      </c>
      <c r="QD246" s="795">
        <f t="shared" si="1093"/>
        <v>-0.50959350555497096</v>
      </c>
      <c r="QE246" s="795">
        <f t="shared" si="1093"/>
        <v>-0.50959350555497096</v>
      </c>
      <c r="QF246" s="795">
        <f t="shared" si="1093"/>
        <v>-0.50959350555497096</v>
      </c>
      <c r="QG246" s="795">
        <f t="shared" si="1093"/>
        <v>-0.50959350555497096</v>
      </c>
      <c r="QH246" s="795">
        <f t="shared" si="1093"/>
        <v>5.1730047966936255E-2</v>
      </c>
      <c r="QI246" s="795">
        <f t="shared" si="1093"/>
        <v>1.4780013704841721E-2</v>
      </c>
      <c r="QJ246" s="795">
        <f t="shared" si="1093"/>
        <v>1.4780013704841721E-2</v>
      </c>
      <c r="QK246" s="795">
        <f t="shared" si="1093"/>
        <v>1.4780013704841721E-2</v>
      </c>
      <c r="QL246" s="795">
        <f t="shared" si="1093"/>
        <v>1.4780013704841721E-2</v>
      </c>
      <c r="QM246" s="795">
        <f t="shared" si="1093"/>
        <v>1.4780013704841721E-2</v>
      </c>
      <c r="QN246" s="795">
        <f t="shared" si="1093"/>
        <v>1.4780013704841721E-2</v>
      </c>
      <c r="QO246" s="795">
        <f t="shared" si="1093"/>
        <v>1.4780013704841721E-2</v>
      </c>
      <c r="QP246" s="795">
        <f t="shared" si="1093"/>
        <v>-0.28818113788464039</v>
      </c>
      <c r="QQ246" s="795">
        <f t="shared" ref="QQ246:SI246" si="1094">QQ243</f>
        <v>-0.28818113788464039</v>
      </c>
      <c r="QR246" s="795">
        <f t="shared" si="1094"/>
        <v>-0.28818113788464039</v>
      </c>
      <c r="QS246" s="795">
        <f t="shared" si="1094"/>
        <v>-0.28818113788464039</v>
      </c>
      <c r="QT246" s="795">
        <f t="shared" si="1094"/>
        <v>-0.28818113788464039</v>
      </c>
      <c r="QU246" s="795">
        <f t="shared" si="1094"/>
        <v>-0.28818113788464039</v>
      </c>
      <c r="QV246" s="795">
        <f t="shared" si="1094"/>
        <v>-0.28818113788464039</v>
      </c>
      <c r="QW246" s="795">
        <f t="shared" si="1094"/>
        <v>0.37817965843754919</v>
      </c>
      <c r="QX246" s="795">
        <f t="shared" si="1094"/>
        <v>0.37817965843754919</v>
      </c>
      <c r="QY246" s="795">
        <f t="shared" si="1094"/>
        <v>0.37817965843754919</v>
      </c>
      <c r="QZ246" s="795">
        <f t="shared" si="1094"/>
        <v>0.37817965843754919</v>
      </c>
      <c r="RA246" s="795">
        <f t="shared" si="1094"/>
        <v>0.37817965843754919</v>
      </c>
      <c r="RB246" s="795">
        <f t="shared" si="1094"/>
        <v>6.3759621589863258E-2</v>
      </c>
      <c r="RC246" s="795">
        <f t="shared" si="1094"/>
        <v>6.3759621589863258E-2</v>
      </c>
      <c r="RD246" s="795">
        <f t="shared" si="1094"/>
        <v>6.3759621589863258E-2</v>
      </c>
      <c r="RE246" s="795">
        <f t="shared" si="1094"/>
        <v>6.3759621589863258E-2</v>
      </c>
      <c r="RF246" s="795">
        <f t="shared" si="1094"/>
        <v>0.20337438771667404</v>
      </c>
      <c r="RG246" s="795">
        <f t="shared" si="1094"/>
        <v>-0.12714208269673488</v>
      </c>
      <c r="RH246" s="795">
        <f t="shared" si="1094"/>
        <v>-0.12714208269673488</v>
      </c>
      <c r="RI246" s="795">
        <f t="shared" si="1094"/>
        <v>-0.12714208269673488</v>
      </c>
      <c r="RJ246" s="795">
        <f t="shared" si="1094"/>
        <v>-0.12714208269673488</v>
      </c>
      <c r="RK246" s="795">
        <f t="shared" si="1094"/>
        <v>-0.12714208269673488</v>
      </c>
      <c r="RL246" s="795">
        <f t="shared" si="1094"/>
        <v>-0.12714208269673488</v>
      </c>
      <c r="RM246" s="795">
        <f t="shared" si="1094"/>
        <v>-0.12714208269673488</v>
      </c>
      <c r="RN246" s="795">
        <f t="shared" si="1094"/>
        <v>-0.25472668042017421</v>
      </c>
      <c r="RO246" s="795">
        <f t="shared" si="1094"/>
        <v>-0.25472668042017421</v>
      </c>
      <c r="RP246" s="795">
        <f t="shared" si="1094"/>
        <v>-0.25472668042017421</v>
      </c>
      <c r="RQ246" s="795">
        <f t="shared" si="1094"/>
        <v>-0.25472668042017421</v>
      </c>
      <c r="RR246" s="795">
        <f t="shared" si="1094"/>
        <v>-0.25472668042017421</v>
      </c>
      <c r="RS246" s="795">
        <f t="shared" si="1094"/>
        <v>-0.25472668042017421</v>
      </c>
      <c r="RT246" s="795">
        <f t="shared" si="1094"/>
        <v>-0.25472668042017421</v>
      </c>
      <c r="RU246" s="795">
        <f t="shared" si="1094"/>
        <v>-0.30883076252863884</v>
      </c>
      <c r="RV246" s="795">
        <f t="shared" si="1094"/>
        <v>-0.30883076252863884</v>
      </c>
      <c r="RW246" s="795">
        <f t="shared" si="1094"/>
        <v>-0.30883076252863884</v>
      </c>
      <c r="RX246" s="795">
        <f t="shared" si="1094"/>
        <v>-0.30883076252863884</v>
      </c>
      <c r="RY246" s="795">
        <f t="shared" si="1094"/>
        <v>-0.12687616376903676</v>
      </c>
      <c r="RZ246" s="795">
        <f t="shared" si="1094"/>
        <v>-0.12687616376903676</v>
      </c>
      <c r="SA246" s="795">
        <f t="shared" si="1094"/>
        <v>-0.5120762104159402</v>
      </c>
      <c r="SB246" s="795">
        <f t="shared" si="1094"/>
        <v>-0.5120762104159402</v>
      </c>
      <c r="SC246" s="795">
        <f t="shared" si="1094"/>
        <v>-0.5120762104159402</v>
      </c>
      <c r="SD246" s="795">
        <f t="shared" si="1094"/>
        <v>-0.50959350555497096</v>
      </c>
      <c r="SE246" s="795">
        <f t="shared" si="1094"/>
        <v>-0.50959350555497096</v>
      </c>
      <c r="SF246" s="795">
        <f t="shared" si="1094"/>
        <v>-0.50959350555497096</v>
      </c>
      <c r="SG246" s="795">
        <f t="shared" si="1094"/>
        <v>-0.50959350555497096</v>
      </c>
      <c r="SH246" s="795">
        <f t="shared" si="1094"/>
        <v>5.1730047966936255E-2</v>
      </c>
      <c r="SI246" s="795">
        <f t="shared" si="1094"/>
        <v>1.4780013704841721E-2</v>
      </c>
      <c r="SJ246" s="275">
        <f t="shared" si="1066"/>
        <v>1.4780013704841721E-2</v>
      </c>
      <c r="SK246" s="262"/>
      <c r="SL246" s="250"/>
      <c r="SM246" s="250"/>
      <c r="SN246" s="250"/>
    </row>
    <row r="247" spans="1:508" outlineLevel="3" x14ac:dyDescent="0.25">
      <c r="A247" s="250"/>
      <c r="B247" s="259"/>
      <c r="C247" s="444">
        <f>INT($C$29)+3</f>
        <v>4</v>
      </c>
      <c r="D247" s="275"/>
      <c r="E247" s="324">
        <f t="shared" si="1065"/>
        <v>106</v>
      </c>
      <c r="F247" s="330"/>
      <c r="G247" s="275"/>
      <c r="H247" s="536"/>
      <c r="I247" s="548" t="s">
        <v>877</v>
      </c>
      <c r="J247" s="537"/>
      <c r="K247" s="796">
        <f>K246</f>
        <v>0</v>
      </c>
      <c r="L247" s="796">
        <f t="shared" ref="L247" si="1095">L246</f>
        <v>0</v>
      </c>
      <c r="M247" s="796">
        <f t="shared" ref="M247" si="1096">M246</f>
        <v>0</v>
      </c>
      <c r="N247" s="796">
        <f t="shared" ref="N247" si="1097">N246</f>
        <v>0</v>
      </c>
      <c r="O247" s="796">
        <f t="shared" ref="O247" si="1098">O246</f>
        <v>0</v>
      </c>
      <c r="P247" s="796">
        <f t="shared" ref="P247" si="1099">P246</f>
        <v>0</v>
      </c>
      <c r="Q247" s="796">
        <f t="shared" ref="Q247" si="1100">Q246</f>
        <v>0</v>
      </c>
      <c r="R247" s="796">
        <f t="shared" ref="R247" si="1101">R246</f>
        <v>0</v>
      </c>
      <c r="S247" s="796">
        <f t="shared" ref="S247" si="1102">S246</f>
        <v>0</v>
      </c>
      <c r="T247" s="796">
        <f t="shared" ref="T247" si="1103">T246</f>
        <v>0</v>
      </c>
      <c r="U247" s="796">
        <f t="shared" ref="U247" si="1104">U246</f>
        <v>0</v>
      </c>
      <c r="V247" s="796">
        <f t="shared" ref="V247" si="1105">V246</f>
        <v>0</v>
      </c>
      <c r="W247" s="796">
        <f t="shared" ref="W247" si="1106">W246</f>
        <v>0</v>
      </c>
      <c r="X247" s="796">
        <f t="shared" ref="X247" si="1107">X246</f>
        <v>0</v>
      </c>
      <c r="Y247" s="796">
        <f t="shared" ref="Y247" si="1108">Y246</f>
        <v>0</v>
      </c>
      <c r="Z247" s="796">
        <f t="shared" ref="Z247" si="1109">Z246</f>
        <v>0</v>
      </c>
      <c r="AA247" s="796">
        <f t="shared" ref="AA247" si="1110">AA246</f>
        <v>0</v>
      </c>
      <c r="AB247" s="796">
        <f t="shared" ref="AB247" si="1111">AB246</f>
        <v>0</v>
      </c>
      <c r="AC247" s="796">
        <f t="shared" ref="AC247" si="1112">AC246</f>
        <v>0</v>
      </c>
      <c r="AD247" s="796">
        <f t="shared" ref="AD247" si="1113">AD246</f>
        <v>0</v>
      </c>
      <c r="AE247" s="796">
        <f t="shared" ref="AE247" si="1114">AE246</f>
        <v>0</v>
      </c>
      <c r="AF247" s="796">
        <f t="shared" ref="AF247" si="1115">AF246</f>
        <v>0</v>
      </c>
      <c r="AG247" s="796">
        <f t="shared" ref="AG247" si="1116">AG246</f>
        <v>0</v>
      </c>
      <c r="AH247" s="796">
        <f t="shared" ref="AH247" si="1117">AH246</f>
        <v>0</v>
      </c>
      <c r="AI247" s="796">
        <f t="shared" ref="AI247" si="1118">AI246</f>
        <v>0</v>
      </c>
      <c r="AJ247" s="796">
        <f t="shared" ref="AJ247" si="1119">AJ246</f>
        <v>0</v>
      </c>
      <c r="AK247" s="796">
        <f t="shared" ref="AK247" si="1120">AK246</f>
        <v>0</v>
      </c>
      <c r="AL247" s="796">
        <f t="shared" ref="AL247" si="1121">AL246</f>
        <v>0</v>
      </c>
      <c r="AM247" s="796">
        <f t="shared" ref="AM247" si="1122">AM246</f>
        <v>0</v>
      </c>
      <c r="AN247" s="796">
        <f t="shared" ref="AN247" si="1123">AN246</f>
        <v>0</v>
      </c>
      <c r="AO247" s="796">
        <f t="shared" ref="AO247" si="1124">AO246</f>
        <v>0</v>
      </c>
      <c r="AP247" s="796">
        <f t="shared" ref="AP247" si="1125">AP246</f>
        <v>0</v>
      </c>
      <c r="AQ247" s="796">
        <f t="shared" ref="AQ247" si="1126">AQ246</f>
        <v>0</v>
      </c>
      <c r="AR247" s="796">
        <f t="shared" ref="AR247" si="1127">AR246</f>
        <v>0</v>
      </c>
      <c r="AS247" s="796">
        <f t="shared" ref="AS247" si="1128">AS246</f>
        <v>0</v>
      </c>
      <c r="AT247" s="796">
        <f t="shared" ref="AT247" si="1129">AT246</f>
        <v>0</v>
      </c>
      <c r="AU247" s="796">
        <f t="shared" ref="AU247" si="1130">AU246</f>
        <v>0</v>
      </c>
      <c r="AV247" s="796">
        <f t="shared" ref="AV247" si="1131">AV246</f>
        <v>0</v>
      </c>
      <c r="AW247" s="796">
        <f t="shared" ref="AW247" si="1132">AW246</f>
        <v>0</v>
      </c>
      <c r="AX247" s="796">
        <f t="shared" ref="AX247" si="1133">AX246</f>
        <v>0</v>
      </c>
      <c r="AY247" s="796">
        <f t="shared" ref="AY247" si="1134">AY246</f>
        <v>0</v>
      </c>
      <c r="AZ247" s="796">
        <f t="shared" ref="AZ247" si="1135">AZ246</f>
        <v>0</v>
      </c>
      <c r="BA247" s="796">
        <f t="shared" ref="BA247" si="1136">BA246</f>
        <v>0</v>
      </c>
      <c r="BB247" s="796">
        <f t="shared" ref="BB247" si="1137">BB246</f>
        <v>0</v>
      </c>
      <c r="BC247" s="796">
        <f t="shared" ref="BC247" si="1138">BC246</f>
        <v>0</v>
      </c>
      <c r="BD247" s="796">
        <f t="shared" ref="BD247" si="1139">BD246</f>
        <v>0</v>
      </c>
      <c r="BE247" s="796">
        <f t="shared" ref="BE247" si="1140">BE246</f>
        <v>0</v>
      </c>
      <c r="BF247" s="796">
        <f t="shared" ref="BF247" si="1141">BF246</f>
        <v>0</v>
      </c>
      <c r="BG247" s="796">
        <f t="shared" ref="BG247" si="1142">BG246</f>
        <v>0</v>
      </c>
      <c r="BH247" s="796">
        <f t="shared" ref="BH247" si="1143">BH246</f>
        <v>0</v>
      </c>
      <c r="BI247" s="796">
        <f t="shared" ref="BI247" si="1144">BI246</f>
        <v>0</v>
      </c>
      <c r="BJ247" s="796">
        <f t="shared" ref="BJ247" si="1145">BJ246</f>
        <v>0</v>
      </c>
      <c r="BK247" s="796">
        <f t="shared" ref="BK247" si="1146">BK246</f>
        <v>0</v>
      </c>
      <c r="BL247" s="796">
        <f t="shared" ref="BL247" si="1147">BL246</f>
        <v>0</v>
      </c>
      <c r="BM247" s="796">
        <f t="shared" ref="BM247" si="1148">BM246</f>
        <v>0</v>
      </c>
      <c r="BN247" s="796">
        <f t="shared" ref="BN247" si="1149">BN246</f>
        <v>0</v>
      </c>
      <c r="BO247" s="796">
        <f t="shared" ref="BO247" si="1150">BO246</f>
        <v>0</v>
      </c>
      <c r="BP247" s="796">
        <f t="shared" ref="BP247" si="1151">BP246</f>
        <v>0</v>
      </c>
      <c r="BQ247" s="796">
        <f t="shared" ref="BQ247" si="1152">BQ246</f>
        <v>0</v>
      </c>
      <c r="BR247" s="796">
        <f t="shared" ref="BR247" si="1153">BR246</f>
        <v>0</v>
      </c>
      <c r="BS247" s="796">
        <f t="shared" ref="BS247" si="1154">BS246</f>
        <v>0</v>
      </c>
      <c r="BT247" s="796">
        <f t="shared" ref="BT247" si="1155">BT246</f>
        <v>0</v>
      </c>
      <c r="BU247" s="796">
        <f t="shared" ref="BU247" si="1156">BU246</f>
        <v>0</v>
      </c>
      <c r="BV247" s="796">
        <f t="shared" ref="BV247" si="1157">BV246</f>
        <v>0</v>
      </c>
      <c r="BW247" s="796">
        <f t="shared" ref="BW247" si="1158">BW246</f>
        <v>0</v>
      </c>
      <c r="BX247" s="796">
        <f t="shared" ref="BX247" si="1159">BX246</f>
        <v>0</v>
      </c>
      <c r="BY247" s="796">
        <f t="shared" ref="BY247" si="1160">BY246</f>
        <v>0</v>
      </c>
      <c r="BZ247" s="796">
        <f t="shared" ref="BZ247" si="1161">BZ246</f>
        <v>0</v>
      </c>
      <c r="CA247" s="796">
        <f t="shared" ref="CA247" si="1162">CA246</f>
        <v>0</v>
      </c>
      <c r="CB247" s="796">
        <f t="shared" ref="CB247" si="1163">CB246</f>
        <v>0</v>
      </c>
      <c r="CC247" s="796">
        <f t="shared" ref="CC247" si="1164">CC246</f>
        <v>0</v>
      </c>
      <c r="CD247" s="796">
        <f t="shared" ref="CD247" si="1165">CD246</f>
        <v>0</v>
      </c>
      <c r="CE247" s="796">
        <f t="shared" ref="CE247" si="1166">CE246</f>
        <v>0</v>
      </c>
      <c r="CF247" s="796">
        <f t="shared" ref="CF247" si="1167">CF246</f>
        <v>0</v>
      </c>
      <c r="CG247" s="796">
        <f t="shared" ref="CG247" si="1168">CG246</f>
        <v>0</v>
      </c>
      <c r="CH247" s="796">
        <f t="shared" ref="CH247" si="1169">CH246</f>
        <v>0</v>
      </c>
      <c r="CI247" s="796">
        <f t="shared" ref="CI247" si="1170">CI246</f>
        <v>0</v>
      </c>
      <c r="CJ247" s="796">
        <f t="shared" ref="CJ247" si="1171">CJ246</f>
        <v>0</v>
      </c>
      <c r="CK247" s="796">
        <f t="shared" ref="CK247" si="1172">CK246</f>
        <v>0</v>
      </c>
      <c r="CL247" s="796">
        <f t="shared" ref="CL247" si="1173">CL246</f>
        <v>0</v>
      </c>
      <c r="CM247" s="796">
        <f t="shared" ref="CM247" si="1174">CM246</f>
        <v>0</v>
      </c>
      <c r="CN247" s="796">
        <f t="shared" ref="CN247" si="1175">CN246</f>
        <v>0</v>
      </c>
      <c r="CO247" s="796">
        <f t="shared" ref="CO247" si="1176">CO246</f>
        <v>0</v>
      </c>
      <c r="CP247" s="796">
        <f t="shared" ref="CP247" si="1177">CP246</f>
        <v>0</v>
      </c>
      <c r="CQ247" s="796">
        <f t="shared" ref="CQ247" si="1178">CQ246</f>
        <v>0</v>
      </c>
      <c r="CR247" s="796">
        <f t="shared" ref="CR247" si="1179">CR246</f>
        <v>0</v>
      </c>
      <c r="CS247" s="796">
        <f t="shared" ref="CS247" si="1180">CS246</f>
        <v>0</v>
      </c>
      <c r="CT247" s="796">
        <f t="shared" ref="CT247" si="1181">CT246</f>
        <v>0</v>
      </c>
      <c r="CU247" s="796">
        <f t="shared" ref="CU247" si="1182">CU246</f>
        <v>0</v>
      </c>
      <c r="CV247" s="796">
        <f t="shared" ref="CV247" si="1183">CV246</f>
        <v>0</v>
      </c>
      <c r="CW247" s="796">
        <f t="shared" ref="CW247" si="1184">CW246</f>
        <v>0</v>
      </c>
      <c r="CX247" s="796">
        <f t="shared" ref="CX247" si="1185">CX246</f>
        <v>0</v>
      </c>
      <c r="CY247" s="796">
        <f t="shared" ref="CY247" si="1186">CY246</f>
        <v>0</v>
      </c>
      <c r="CZ247" s="796">
        <f t="shared" ref="CZ247" si="1187">CZ246</f>
        <v>0</v>
      </c>
      <c r="DA247" s="796">
        <f t="shared" ref="DA247" si="1188">DA246</f>
        <v>0</v>
      </c>
      <c r="DB247" s="796">
        <f t="shared" ref="DB247" si="1189">DB246</f>
        <v>0</v>
      </c>
      <c r="DC247" s="796">
        <f t="shared" ref="DC247" si="1190">DC246</f>
        <v>0</v>
      </c>
      <c r="DD247" s="796">
        <f t="shared" ref="DD247" si="1191">DD246</f>
        <v>0</v>
      </c>
      <c r="DE247" s="796">
        <f t="shared" ref="DE247" si="1192">DE246</f>
        <v>0</v>
      </c>
      <c r="DF247" s="796">
        <f t="shared" ref="DF247" si="1193">DF246</f>
        <v>0</v>
      </c>
      <c r="DG247" s="796">
        <f t="shared" ref="DG247" si="1194">DG246</f>
        <v>0.28202980703834779</v>
      </c>
      <c r="DH247" s="796">
        <f t="shared" ref="DH247" si="1195">DH246</f>
        <v>0.28202980703834779</v>
      </c>
      <c r="DI247" s="796">
        <f t="shared" ref="DI247" si="1196">DI246</f>
        <v>0.28202980703834779</v>
      </c>
      <c r="DJ247" s="796">
        <f t="shared" ref="DJ247" si="1197">DJ246</f>
        <v>0.28202980703834779</v>
      </c>
      <c r="DK247" s="796">
        <f t="shared" ref="DK247" si="1198">DK246</f>
        <v>0.28202980703834779</v>
      </c>
      <c r="DL247" s="796">
        <f t="shared" ref="DL247" si="1199">DL246</f>
        <v>0.28202980703834779</v>
      </c>
      <c r="DM247" s="796">
        <f t="shared" ref="DM247" si="1200">DM246</f>
        <v>0.28202980703834779</v>
      </c>
      <c r="DN247" s="796">
        <f t="shared" ref="DN247" si="1201">DN246</f>
        <v>0.33963557389356414</v>
      </c>
      <c r="DO247" s="796">
        <f t="shared" ref="DO247" si="1202">DO246</f>
        <v>0.33963557389356414</v>
      </c>
      <c r="DP247" s="796">
        <f t="shared" ref="DP247" si="1203">DP246</f>
        <v>0.33963557389356414</v>
      </c>
      <c r="DQ247" s="796">
        <f t="shared" ref="DQ247" si="1204">DQ246</f>
        <v>0.33963557389356414</v>
      </c>
      <c r="DR247" s="796">
        <f t="shared" ref="DR247" si="1205">DR246</f>
        <v>0.33963557389356414</v>
      </c>
      <c r="DS247" s="796">
        <f t="shared" ref="DS247" si="1206">DS246</f>
        <v>0.33963557389356414</v>
      </c>
      <c r="DT247" s="796">
        <f t="shared" ref="DT247" si="1207">DT246</f>
        <v>0.33963557389356414</v>
      </c>
      <c r="DU247" s="796">
        <f t="shared" ref="DU247" si="1208">DU246</f>
        <v>0.33871761051527915</v>
      </c>
      <c r="DV247" s="796">
        <f t="shared" ref="DV247" si="1209">DV246</f>
        <v>0.33871761051527915</v>
      </c>
      <c r="DW247" s="796">
        <f t="shared" ref="DW247" si="1210">DW246</f>
        <v>0.33871761051527915</v>
      </c>
      <c r="DX247" s="796">
        <f t="shared" ref="DX247" si="1211">DX246</f>
        <v>0.33871761051527915</v>
      </c>
      <c r="DY247" s="796">
        <f t="shared" ref="DY247" si="1212">DY246</f>
        <v>0.48443626166359444</v>
      </c>
      <c r="DZ247" s="796">
        <f t="shared" ref="DZ247" si="1213">DZ246</f>
        <v>0.48443626166359444</v>
      </c>
      <c r="EA247" s="796">
        <f t="shared" ref="EA247" si="1214">EA246</f>
        <v>0.43329525496733456</v>
      </c>
      <c r="EB247" s="796">
        <f t="shared" ref="EB247" si="1215">EB246</f>
        <v>0.43329525496733456</v>
      </c>
      <c r="EC247" s="796">
        <f t="shared" ref="EC247" si="1216">EC246</f>
        <v>0.43329525496733456</v>
      </c>
      <c r="ED247" s="796">
        <f t="shared" ref="ED247" si="1217">ED246</f>
        <v>0.60457545862941053</v>
      </c>
      <c r="EE247" s="796">
        <f t="shared" ref="EE247" si="1218">EE246</f>
        <v>0.60457545862941053</v>
      </c>
      <c r="EF247" s="796">
        <f t="shared" ref="EF247" si="1219">EF246</f>
        <v>0.60457545862941053</v>
      </c>
      <c r="EG247" s="796">
        <f t="shared" ref="EG247" si="1220">EG246</f>
        <v>0.60457545862941053</v>
      </c>
      <c r="EH247" s="796">
        <f t="shared" ref="EH247" si="1221">EH246</f>
        <v>0.12193511306491978</v>
      </c>
      <c r="EI247" s="796">
        <f t="shared" ref="EI247" si="1222">EI246</f>
        <v>0.1145451062124998</v>
      </c>
      <c r="EJ247" s="796">
        <f t="shared" ref="EJ247" si="1223">EJ246</f>
        <v>0.1145451062124998</v>
      </c>
      <c r="EK247" s="796">
        <f t="shared" ref="EK247" si="1224">EK246</f>
        <v>0.1145451062124998</v>
      </c>
      <c r="EL247" s="796">
        <f t="shared" ref="EL247" si="1225">EL246</f>
        <v>0.1145451062124998</v>
      </c>
      <c r="EM247" s="796">
        <f t="shared" ref="EM247" si="1226">EM246</f>
        <v>0.1145451062124998</v>
      </c>
      <c r="EN247" s="796">
        <f t="shared" ref="EN247" si="1227">EN246</f>
        <v>0.1145451062124998</v>
      </c>
      <c r="EO247" s="796">
        <f t="shared" ref="EO247" si="1228">EO246</f>
        <v>0.1145451062124998</v>
      </c>
      <c r="EP247" s="796">
        <f t="shared" ref="EP247" si="1229">EP246</f>
        <v>2.4459344911909042E-2</v>
      </c>
      <c r="EQ247" s="796">
        <f t="shared" ref="EQ247" si="1230">EQ246</f>
        <v>2.4459344911909042E-2</v>
      </c>
      <c r="ER247" s="796">
        <f t="shared" ref="ER247" si="1231">ER246</f>
        <v>2.4459344911909042E-2</v>
      </c>
      <c r="ES247" s="796">
        <f t="shared" ref="ES247" si="1232">ES246</f>
        <v>2.4459344911909042E-2</v>
      </c>
      <c r="ET247" s="796">
        <f t="shared" ref="ET247" si="1233">ET246</f>
        <v>2.4459344911909042E-2</v>
      </c>
      <c r="EU247" s="796">
        <f t="shared" ref="EU247" si="1234">EU246</f>
        <v>2.4459344911909042E-2</v>
      </c>
      <c r="EV247" s="796">
        <f t="shared" ref="EV247" si="1235">EV246</f>
        <v>2.4459344911909042E-2</v>
      </c>
      <c r="EW247" s="796">
        <f t="shared" ref="EW247" si="1236">EW246</f>
        <v>0.17363492679979942</v>
      </c>
      <c r="EX247" s="796">
        <f t="shared" ref="EX247" si="1237">EX246</f>
        <v>0.17363492679979942</v>
      </c>
      <c r="EY247" s="796">
        <f t="shared" ref="EY247" si="1238">EY246</f>
        <v>0.17363492679979942</v>
      </c>
      <c r="EZ247" s="796">
        <f t="shared" ref="EZ247" si="1239">EZ246</f>
        <v>0.17363492679979942</v>
      </c>
      <c r="FA247" s="796">
        <f t="shared" ref="FA247" si="1240">FA246</f>
        <v>0.17363492679979942</v>
      </c>
      <c r="FB247" s="796">
        <f t="shared" ref="FB247" si="1241">FB246</f>
        <v>0.34126873430493632</v>
      </c>
      <c r="FC247" s="796">
        <f t="shared" ref="FC247" si="1242">FC246</f>
        <v>0.34126873430493632</v>
      </c>
      <c r="FD247" s="796">
        <f t="shared" ref="FD247" si="1243">FD246</f>
        <v>0.34126873430493632</v>
      </c>
      <c r="FE247" s="796">
        <f t="shared" ref="FE247" si="1244">FE246</f>
        <v>0.34126873430493632</v>
      </c>
      <c r="FF247" s="796">
        <f t="shared" ref="FF247" si="1245">FF246</f>
        <v>0.30374971616146595</v>
      </c>
      <c r="FG247" s="796">
        <f t="shared" ref="FG247" si="1246">FG246</f>
        <v>0.23683283053160498</v>
      </c>
      <c r="FH247" s="796">
        <f t="shared" ref="FH247" si="1247">FH246</f>
        <v>0.23683283053160498</v>
      </c>
      <c r="FI247" s="796">
        <f t="shared" ref="FI247" si="1248">FI246</f>
        <v>0.23683283053160498</v>
      </c>
      <c r="FJ247" s="796">
        <f t="shared" ref="FJ247" si="1249">FJ246</f>
        <v>0.23683283053160498</v>
      </c>
      <c r="FK247" s="796">
        <f t="shared" ref="FK247" si="1250">FK246</f>
        <v>0.23683283053160498</v>
      </c>
      <c r="FL247" s="796">
        <f t="shared" ref="FL247" si="1251">FL246</f>
        <v>0.23683283053160498</v>
      </c>
      <c r="FM247" s="796">
        <f t="shared" ref="FM247" si="1252">FM246</f>
        <v>0.23683283053160498</v>
      </c>
      <c r="FN247" s="796">
        <f t="shared" ref="FN247" si="1253">FN246</f>
        <v>-0.27170845911485042</v>
      </c>
      <c r="FO247" s="796">
        <f t="shared" ref="FO247" si="1254">FO246</f>
        <v>-0.27170845911485042</v>
      </c>
      <c r="FP247" s="796">
        <f t="shared" ref="FP247" si="1255">FP246</f>
        <v>-0.27170845911485042</v>
      </c>
      <c r="FQ247" s="796">
        <f t="shared" ref="FQ247" si="1256">FQ246</f>
        <v>-0.27170845911485042</v>
      </c>
      <c r="FR247" s="796">
        <f t="shared" ref="FR247" si="1257">FR246</f>
        <v>-0.27170845911485042</v>
      </c>
      <c r="FS247" s="796">
        <f t="shared" ref="FS247" si="1258">FS246</f>
        <v>-0.27170845911485042</v>
      </c>
      <c r="FT247" s="796">
        <f t="shared" ref="FT247" si="1259">FT246</f>
        <v>-0.27170845911485042</v>
      </c>
      <c r="FU247" s="796">
        <f t="shared" ref="FU247" si="1260">FU246</f>
        <v>-0.23909478389313943</v>
      </c>
      <c r="FV247" s="796">
        <f t="shared" ref="FV247" si="1261">FV246</f>
        <v>-0.23909478389313943</v>
      </c>
      <c r="FW247" s="796">
        <f t="shared" ref="FW247" si="1262">FW246</f>
        <v>-0.23909478389313943</v>
      </c>
      <c r="FX247" s="796">
        <f t="shared" ref="FX247" si="1263">FX246</f>
        <v>-0.23909478389313943</v>
      </c>
      <c r="FY247" s="796">
        <f t="shared" ref="FY247" si="1264">FY246</f>
        <v>6.9205180237654318E-2</v>
      </c>
      <c r="FZ247" s="796">
        <f t="shared" ref="FZ247" si="1265">FZ246</f>
        <v>6.9205180237654318E-2</v>
      </c>
      <c r="GA247" s="796">
        <f t="shared" ref="GA247" si="1266">GA246</f>
        <v>0.25603810520797232</v>
      </c>
      <c r="GB247" s="796">
        <f t="shared" ref="GB247" si="1267">GB246</f>
        <v>0.25603810520797232</v>
      </c>
      <c r="GC247" s="796">
        <f t="shared" ref="GC247" si="1268">GC246</f>
        <v>0.25603810520797232</v>
      </c>
      <c r="GD247" s="796">
        <f t="shared" ref="GD247" si="1269">GD246</f>
        <v>0.14422457704385927</v>
      </c>
      <c r="GE247" s="796">
        <f t="shared" ref="GE247" si="1270">GE246</f>
        <v>0.14422457704385927</v>
      </c>
      <c r="GF247" s="796">
        <f t="shared" ref="GF247" si="1271">GF246</f>
        <v>0.14422457704385927</v>
      </c>
      <c r="GG247" s="796">
        <f t="shared" ref="GG247" si="1272">GG246</f>
        <v>0.14422457704385927</v>
      </c>
      <c r="GH247" s="796">
        <f t="shared" ref="GH247" si="1273">GH246</f>
        <v>-0.33255030835888633</v>
      </c>
      <c r="GI247" s="796">
        <f t="shared" ref="GI247" si="1274">GI246</f>
        <v>-0.37319534604719173</v>
      </c>
      <c r="GJ247" s="796">
        <f t="shared" ref="GJ247" si="1275">GJ246</f>
        <v>-0.37319534604719173</v>
      </c>
      <c r="GK247" s="796">
        <f t="shared" ref="GK247" si="1276">GK246</f>
        <v>-0.37319534604719173</v>
      </c>
      <c r="GL247" s="796">
        <f t="shared" ref="GL247" si="1277">GL246</f>
        <v>-0.37319534604719173</v>
      </c>
      <c r="GM247" s="796">
        <f t="shared" ref="GM247" si="1278">GM246</f>
        <v>-0.37319534604719173</v>
      </c>
      <c r="GN247" s="796">
        <f t="shared" ref="GN247" si="1279">GN246</f>
        <v>-0.37319534604719173</v>
      </c>
      <c r="GO247" s="796">
        <f t="shared" ref="GO247" si="1280">GO246</f>
        <v>-0.37319534604719173</v>
      </c>
      <c r="GP247" s="796">
        <f t="shared" ref="GP247" si="1281">GP246</f>
        <v>-0.29019117238843961</v>
      </c>
      <c r="GQ247" s="796">
        <f t="shared" ref="GQ247" si="1282">GQ246</f>
        <v>-0.29019117238843961</v>
      </c>
      <c r="GR247" s="796">
        <f t="shared" ref="GR247" si="1283">GR246</f>
        <v>-0.29019117238843961</v>
      </c>
      <c r="GS247" s="796">
        <f t="shared" ref="GS247" si="1284">GS246</f>
        <v>-0.29019117238843961</v>
      </c>
      <c r="GT247" s="796">
        <f t="shared" ref="GT247" si="1285">GT246</f>
        <v>-0.29019117238843961</v>
      </c>
      <c r="GU247" s="796">
        <f t="shared" ref="GU247" si="1286">GU246</f>
        <v>-0.29019117238843961</v>
      </c>
      <c r="GV247" s="796">
        <f t="shared" ref="GV247" si="1287">GV246</f>
        <v>-0.29019117238843961</v>
      </c>
      <c r="GW247" s="796">
        <f t="shared" ref="GW247" si="1288">GW246</f>
        <v>0.51566379826869913</v>
      </c>
      <c r="GX247" s="796">
        <f t="shared" ref="GX247" si="1289">GX246</f>
        <v>0.51566379826869913</v>
      </c>
      <c r="GY247" s="796">
        <f t="shared" ref="GY247" si="1290">GY246</f>
        <v>0.51566379826869913</v>
      </c>
      <c r="GZ247" s="796">
        <f t="shared" ref="GZ247" si="1291">GZ246</f>
        <v>0.51566379826869913</v>
      </c>
      <c r="HA247" s="796">
        <f t="shared" ref="HA247" si="1292">HA246</f>
        <v>0.51566379826869913</v>
      </c>
      <c r="HB247" s="796">
        <f t="shared" ref="HB247" si="1293">HB246</f>
        <v>4.7109074826957809E-2</v>
      </c>
      <c r="HC247" s="796">
        <f t="shared" ref="HC247" si="1294">HC246</f>
        <v>4.7109074826957809E-2</v>
      </c>
      <c r="HD247" s="796">
        <f t="shared" ref="HD247" si="1295">HD246</f>
        <v>4.7109074826957809E-2</v>
      </c>
      <c r="HE247" s="796">
        <f t="shared" ref="HE247" si="1296">HE246</f>
        <v>4.7109074826957809E-2</v>
      </c>
      <c r="HF247" s="796">
        <f t="shared" ref="HF247" si="1297">HF246</f>
        <v>1.1782965596732531E-2</v>
      </c>
      <c r="HG247" s="796">
        <f t="shared" ref="HG247" si="1298">HG246</f>
        <v>-0.2274066656408511</v>
      </c>
      <c r="HH247" s="796">
        <f t="shared" ref="HH247" si="1299">HH246</f>
        <v>-0.2274066656408511</v>
      </c>
      <c r="HI247" s="796">
        <f t="shared" ref="HI247" si="1300">HI246</f>
        <v>-0.2274066656408511</v>
      </c>
      <c r="HJ247" s="796">
        <f t="shared" ref="HJ247" si="1301">HJ246</f>
        <v>-0.2274066656408511</v>
      </c>
      <c r="HK247" s="796">
        <f t="shared" ref="HK247" si="1302">HK246</f>
        <v>-0.2274066656408511</v>
      </c>
      <c r="HL247" s="796">
        <f t="shared" ref="HL247" si="1303">HL246</f>
        <v>-0.2274066656408511</v>
      </c>
      <c r="HM247" s="796">
        <f t="shared" ref="HM247" si="1304">HM246</f>
        <v>-0.2274066656408511</v>
      </c>
      <c r="HN247" s="796">
        <f t="shared" ref="HN247" si="1305">HN246</f>
        <v>-0.28019934846218941</v>
      </c>
      <c r="HO247" s="796">
        <f t="shared" ref="HO247" si="1306">HO246</f>
        <v>-0.28019934846218941</v>
      </c>
      <c r="HP247" s="796">
        <f t="shared" ref="HP247" si="1307">HP246</f>
        <v>-0.28019934846218941</v>
      </c>
      <c r="HQ247" s="796">
        <f t="shared" ref="HQ247" si="1308">HQ246</f>
        <v>-0.28019934846218941</v>
      </c>
      <c r="HR247" s="796">
        <f t="shared" ref="HR247" si="1309">HR246</f>
        <v>-0.28019934846218941</v>
      </c>
      <c r="HS247" s="796">
        <f t="shared" ref="HS247" si="1310">HS246</f>
        <v>-0.28019934846218941</v>
      </c>
      <c r="HT247" s="796">
        <f t="shared" ref="HT247" si="1311">HT246</f>
        <v>-0.28019934846218941</v>
      </c>
      <c r="HU247" s="796">
        <f t="shared" ref="HU247" si="1312">HU246</f>
        <v>-0.2689816318797833</v>
      </c>
      <c r="HV247" s="796">
        <f t="shared" ref="HV247" si="1313">HV246</f>
        <v>-0.2689816318797833</v>
      </c>
      <c r="HW247" s="796">
        <f t="shared" ref="HW247" si="1314">HW246</f>
        <v>-0.2689816318797833</v>
      </c>
      <c r="HX247" s="796">
        <f t="shared" ref="HX247" si="1315">HX246</f>
        <v>-0.2689816318797833</v>
      </c>
      <c r="HY247" s="796">
        <f t="shared" ref="HY247" si="1316">HY246</f>
        <v>2.3068393412548183E-2</v>
      </c>
      <c r="HZ247" s="796">
        <f t="shared" ref="HZ247" si="1317">HZ246</f>
        <v>2.3068393412548183E-2</v>
      </c>
      <c r="IA247" s="796">
        <f t="shared" ref="IA247" si="1318">IA246</f>
        <v>0.22649524691474276</v>
      </c>
      <c r="IB247" s="796">
        <f t="shared" ref="IB247" si="1319">IB246</f>
        <v>0.22649524691474276</v>
      </c>
      <c r="IC247" s="796">
        <f t="shared" ref="IC247" si="1320">IC246</f>
        <v>0.22649524691474276</v>
      </c>
      <c r="ID247" s="796">
        <f t="shared" ref="ID247" si="1321">ID246</f>
        <v>0.13460960524093402</v>
      </c>
      <c r="IE247" s="796">
        <f t="shared" ref="IE247" si="1322">IE246</f>
        <v>0.13460960524093402</v>
      </c>
      <c r="IF247" s="796">
        <f t="shared" ref="IF247" si="1323">IF246</f>
        <v>0.13460960524093402</v>
      </c>
      <c r="IG247" s="796">
        <f t="shared" ref="IG247" si="1324">IG246</f>
        <v>0.13460960524093402</v>
      </c>
      <c r="IH247" s="796">
        <f t="shared" ref="IH247" si="1325">IH246</f>
        <v>7.0205065097987074E-2</v>
      </c>
      <c r="II247" s="796">
        <f t="shared" ref="II247" si="1326">II246</f>
        <v>5.9120054819356227E-2</v>
      </c>
      <c r="IJ247" s="796">
        <f t="shared" ref="IJ247" si="1327">IJ246</f>
        <v>5.9120054819356227E-2</v>
      </c>
      <c r="IK247" s="796">
        <f t="shared" ref="IK247" si="1328">IK246</f>
        <v>5.9120054819356227E-2</v>
      </c>
      <c r="IL247" s="796">
        <f t="shared" ref="IL247" si="1329">IL246</f>
        <v>5.9120054819356227E-2</v>
      </c>
      <c r="IM247" s="796">
        <f t="shared" ref="IM247" si="1330">IM246</f>
        <v>5.9120054819356227E-2</v>
      </c>
      <c r="IN247" s="796">
        <f t="shared" ref="IN247" si="1331">IN246</f>
        <v>5.9120054819356227E-2</v>
      </c>
      <c r="IO247" s="796">
        <f t="shared" ref="IO247" si="1332">IO246</f>
        <v>5.9120054819356227E-2</v>
      </c>
      <c r="IP247" s="796">
        <f t="shared" ref="IP247" si="1333">IP246</f>
        <v>-0.15344286238378047</v>
      </c>
      <c r="IQ247" s="796">
        <f t="shared" ref="IQ247" si="1334">IQ246</f>
        <v>-0.15344286238378047</v>
      </c>
      <c r="IR247" s="796">
        <f t="shared" ref="IR247" si="1335">IR246</f>
        <v>-0.15344286238378047</v>
      </c>
      <c r="IS247" s="796">
        <f t="shared" ref="IS247" si="1336">IS246</f>
        <v>-0.15344286238378047</v>
      </c>
      <c r="IT247" s="796">
        <f t="shared" ref="IT247" si="1337">IT246</f>
        <v>-0.15344286238378047</v>
      </c>
      <c r="IU247" s="796">
        <f t="shared" ref="IU247" si="1338">IU246</f>
        <v>-0.15344286238378047</v>
      </c>
      <c r="IV247" s="796">
        <f t="shared" ref="IV247" si="1339">IV246</f>
        <v>-0.15344286238378047</v>
      </c>
      <c r="IW247" s="796">
        <f t="shared" ref="IW247" si="1340">IW246</f>
        <v>0.44298251447152914</v>
      </c>
      <c r="IX247" s="796">
        <f t="shared" ref="IX247" si="1341">IX246</f>
        <v>0.44298251447152914</v>
      </c>
      <c r="IY247" s="796">
        <f t="shared" ref="IY247" si="1342">IY246</f>
        <v>0.44298251447152914</v>
      </c>
      <c r="IZ247" s="796">
        <f t="shared" ref="IZ247" si="1343">IZ246</f>
        <v>0.44298251447152914</v>
      </c>
      <c r="JA247" s="796">
        <f t="shared" ref="JA247" si="1344">JA246</f>
        <v>0.44298251447152914</v>
      </c>
      <c r="JB247" s="796">
        <f t="shared" ref="JB247" si="1345">JB246</f>
        <v>0.18031344893019163</v>
      </c>
      <c r="JC247" s="796">
        <f t="shared" ref="JC247" si="1346">JC246</f>
        <v>0.18031344893019163</v>
      </c>
      <c r="JD247" s="796">
        <f t="shared" ref="JD247" si="1347">JD246</f>
        <v>0.18031344893019163</v>
      </c>
      <c r="JE247" s="796">
        <f t="shared" ref="JE247" si="1348">JE246</f>
        <v>0.18031344893019163</v>
      </c>
      <c r="JF247" s="796">
        <f t="shared" ref="JF247" si="1349">JF246</f>
        <v>8.9615682145913311E-2</v>
      </c>
      <c r="JG247" s="796">
        <f t="shared" ref="JG247" si="1350">JG246</f>
        <v>-0.24090078826749561</v>
      </c>
      <c r="JH247" s="796">
        <f t="shared" ref="JH247" si="1351">JH246</f>
        <v>-0.24090078826749561</v>
      </c>
      <c r="JI247" s="796">
        <f t="shared" ref="JI247" si="1352">JI246</f>
        <v>-0.24090078826749561</v>
      </c>
      <c r="JJ247" s="796">
        <f t="shared" ref="JJ247" si="1353">JJ246</f>
        <v>-0.24090078826749561</v>
      </c>
      <c r="JK247" s="796">
        <f t="shared" ref="JK247" si="1354">JK246</f>
        <v>-0.24090078826749561</v>
      </c>
      <c r="JL247" s="796">
        <f t="shared" ref="JL247" si="1355">JL246</f>
        <v>-0.24090078826749561</v>
      </c>
      <c r="JM247" s="796">
        <f t="shared" ref="JM247" si="1356">JM246</f>
        <v>-0.24090078826749561</v>
      </c>
      <c r="JN247" s="796">
        <f t="shared" ref="JN247" si="1357">JN246</f>
        <v>-0.26321756976751232</v>
      </c>
      <c r="JO247" s="796">
        <f t="shared" ref="JO247" si="1358">JO246</f>
        <v>-0.26321756976751232</v>
      </c>
      <c r="JP247" s="796">
        <f t="shared" ref="JP247" si="1359">JP246</f>
        <v>-0.26321756976751232</v>
      </c>
      <c r="JQ247" s="796">
        <f t="shared" ref="JQ247" si="1360">JQ246</f>
        <v>-0.26321756976751232</v>
      </c>
      <c r="JR247" s="796">
        <f t="shared" ref="JR247" si="1361">JR246</f>
        <v>-0.26321756976751232</v>
      </c>
      <c r="JS247" s="796">
        <f t="shared" ref="JS247" si="1362">JS246</f>
        <v>-0.26321756976751232</v>
      </c>
      <c r="JT247" s="796">
        <f t="shared" ref="JT247" si="1363">JT246</f>
        <v>-0.26321756976751232</v>
      </c>
      <c r="JU247" s="796">
        <f t="shared" ref="JU247" si="1364">JU246</f>
        <v>-0.30883076252863884</v>
      </c>
      <c r="JV247" s="796">
        <f t="shared" ref="JV247" si="1365">JV246</f>
        <v>-0.30883076252863884</v>
      </c>
      <c r="JW247" s="796">
        <f t="shared" ref="JW247" si="1366">JW246</f>
        <v>-0.30883076252863884</v>
      </c>
      <c r="JX247" s="796">
        <f t="shared" ref="JX247" si="1367">JX246</f>
        <v>-0.30883076252863884</v>
      </c>
      <c r="JY247" s="796">
        <f t="shared" ref="JY247" si="1368">JY246</f>
        <v>-0.12687616376903676</v>
      </c>
      <c r="JZ247" s="796">
        <f t="shared" ref="JZ247" si="1369">JZ246</f>
        <v>-0.12687616376903676</v>
      </c>
      <c r="KA247" s="796">
        <f t="shared" ref="KA247" si="1370">KA246</f>
        <v>-0.52192382984701435</v>
      </c>
      <c r="KB247" s="796">
        <f t="shared" ref="KB247" si="1371">KB246</f>
        <v>-0.52192382984701435</v>
      </c>
      <c r="KC247" s="796">
        <f t="shared" ref="KC247" si="1372">KC246</f>
        <v>-0.52192382984701435</v>
      </c>
      <c r="KD247" s="796">
        <f t="shared" ref="KD247" si="1373">KD246</f>
        <v>-0.50959350555497096</v>
      </c>
      <c r="KE247" s="796">
        <f t="shared" ref="KE247" si="1374">KE246</f>
        <v>-0.50959350555497096</v>
      </c>
      <c r="KF247" s="796">
        <f t="shared" ref="KF247" si="1375">KF246</f>
        <v>-0.50959350555497096</v>
      </c>
      <c r="KG247" s="796">
        <f t="shared" ref="KG247" si="1376">KG246</f>
        <v>-0.50959350555497096</v>
      </c>
      <c r="KH247" s="796">
        <f t="shared" ref="KH247" si="1377">KH246</f>
        <v>5.1730047966936255E-2</v>
      </c>
      <c r="KI247" s="796">
        <f t="shared" ref="KI247" si="1378">KI246</f>
        <v>1.4780013704841721E-2</v>
      </c>
      <c r="KJ247" s="796">
        <f t="shared" ref="KJ247" si="1379">KJ246</f>
        <v>1.4780013704841721E-2</v>
      </c>
      <c r="KK247" s="796">
        <f t="shared" ref="KK247" si="1380">KK246</f>
        <v>1.4780013704841721E-2</v>
      </c>
      <c r="KL247" s="796">
        <f t="shared" ref="KL247" si="1381">KL246</f>
        <v>1.4780013704841721E-2</v>
      </c>
      <c r="KM247" s="796">
        <f t="shared" ref="KM247" si="1382">KM246</f>
        <v>1.4780013704841721E-2</v>
      </c>
      <c r="KN247" s="796">
        <f t="shared" ref="KN247" si="1383">KN246</f>
        <v>1.4780013704841721E-2</v>
      </c>
      <c r="KO247" s="796">
        <f t="shared" ref="KO247" si="1384">KO246</f>
        <v>1.4780013704841721E-2</v>
      </c>
      <c r="KP247" s="796">
        <f t="shared" ref="KP247" si="1385">KP246</f>
        <v>-0.28751033953800054</v>
      </c>
      <c r="KQ247" s="796">
        <f t="shared" ref="KQ247" si="1386">KQ246</f>
        <v>-0.28751033953800054</v>
      </c>
      <c r="KR247" s="796">
        <f t="shared" ref="KR247" si="1387">KR246</f>
        <v>-0.28751033953800054</v>
      </c>
      <c r="KS247" s="796">
        <f t="shared" ref="KS247" si="1388">KS246</f>
        <v>-0.28751033953800054</v>
      </c>
      <c r="KT247" s="796">
        <f t="shared" ref="KT247" si="1389">KT246</f>
        <v>-0.28751033953800054</v>
      </c>
      <c r="KU247" s="796">
        <f t="shared" ref="KU247" si="1390">KU246</f>
        <v>-0.28751033953800054</v>
      </c>
      <c r="KV247" s="796">
        <f t="shared" ref="KV247" si="1391">KV246</f>
        <v>-0.28751033953800054</v>
      </c>
      <c r="KW247" s="796">
        <f t="shared" ref="KW247" si="1392">KW246</f>
        <v>0.37817965843754919</v>
      </c>
      <c r="KX247" s="796">
        <f t="shared" ref="KX247" si="1393">KX246</f>
        <v>0.37817965843754919</v>
      </c>
      <c r="KY247" s="796">
        <f t="shared" ref="KY247" si="1394">KY246</f>
        <v>0.37817965843754919</v>
      </c>
      <c r="KZ247" s="796">
        <f t="shared" ref="KZ247" si="1395">KZ246</f>
        <v>0.37817965843754919</v>
      </c>
      <c r="LA247" s="796">
        <f t="shared" ref="LA247" si="1396">LA246</f>
        <v>0.37817965843754919</v>
      </c>
      <c r="LB247" s="796">
        <f t="shared" ref="LB247" si="1397">LB246</f>
        <v>6.3759621589863258E-2</v>
      </c>
      <c r="LC247" s="796">
        <f t="shared" ref="LC247" si="1398">LC246</f>
        <v>6.3759621589863258E-2</v>
      </c>
      <c r="LD247" s="796">
        <f t="shared" ref="LD247" si="1399">LD246</f>
        <v>6.3759621589863258E-2</v>
      </c>
      <c r="LE247" s="796">
        <f t="shared" ref="LE247" si="1400">LE246</f>
        <v>6.3759621589863258E-2</v>
      </c>
      <c r="LF247" s="796">
        <f t="shared" ref="LF247" si="1401">LF246</f>
        <v>0.21006607627965934</v>
      </c>
      <c r="LG247" s="796">
        <f t="shared" ref="LG247" si="1402">LG246</f>
        <v>-0.15390883694867874</v>
      </c>
      <c r="LH247" s="796">
        <f t="shared" ref="LH247" si="1403">LH246</f>
        <v>-0.15390883694867874</v>
      </c>
      <c r="LI247" s="796">
        <f t="shared" ref="LI247" si="1404">LI246</f>
        <v>-0.15390883694867874</v>
      </c>
      <c r="LJ247" s="796">
        <f t="shared" ref="LJ247" si="1405">LJ246</f>
        <v>-0.15390883694867874</v>
      </c>
      <c r="LK247" s="796">
        <f t="shared" ref="LK247" si="1406">LK246</f>
        <v>-0.15390883694867874</v>
      </c>
      <c r="LL247" s="796">
        <f t="shared" ref="LL247" si="1407">LL246</f>
        <v>-0.15390883694867874</v>
      </c>
      <c r="LM247" s="796">
        <f t="shared" ref="LM247" si="1408">LM246</f>
        <v>-0.15390883694867874</v>
      </c>
      <c r="LN247" s="796">
        <f t="shared" ref="LN247" si="1409">LN246</f>
        <v>-0.25472668042017421</v>
      </c>
      <c r="LO247" s="796">
        <f t="shared" ref="LO247" si="1410">LO246</f>
        <v>-0.25472668042017421</v>
      </c>
      <c r="LP247" s="796">
        <f t="shared" ref="LP247" si="1411">LP246</f>
        <v>-0.25472668042017421</v>
      </c>
      <c r="LQ247" s="796">
        <f t="shared" ref="LQ247" si="1412">LQ246</f>
        <v>-0.25472668042017421</v>
      </c>
      <c r="LR247" s="796">
        <f t="shared" ref="LR247" si="1413">LR246</f>
        <v>-0.25472668042017421</v>
      </c>
      <c r="LS247" s="796">
        <f t="shared" ref="LS247" si="1414">LS246</f>
        <v>-0.25472668042017421</v>
      </c>
      <c r="LT247" s="796">
        <f t="shared" ref="LT247" si="1415">LT246</f>
        <v>-0.25472668042017421</v>
      </c>
      <c r="LU247" s="796">
        <f t="shared" ref="LU247" si="1416">LU246</f>
        <v>-0.30883076252863884</v>
      </c>
      <c r="LV247" s="796">
        <f t="shared" ref="LV247" si="1417">LV246</f>
        <v>-0.30883076252863884</v>
      </c>
      <c r="LW247" s="796">
        <f t="shared" ref="LW247" si="1418">LW246</f>
        <v>-0.30883076252863884</v>
      </c>
      <c r="LX247" s="796">
        <f t="shared" ref="LX247" si="1419">LX246</f>
        <v>-0.30883076252863884</v>
      </c>
      <c r="LY247" s="796">
        <f t="shared" ref="LY247" si="1420">LY246</f>
        <v>-0.12687616376903676</v>
      </c>
      <c r="LZ247" s="796">
        <f t="shared" ref="LZ247" si="1421">LZ246</f>
        <v>-0.12687616376903676</v>
      </c>
      <c r="MA247" s="796">
        <f t="shared" ref="MA247" si="1422">MA246</f>
        <v>-0.5120762104159402</v>
      </c>
      <c r="MB247" s="796">
        <f t="shared" ref="MB247" si="1423">MB246</f>
        <v>-0.5120762104159402</v>
      </c>
      <c r="MC247" s="796">
        <f t="shared" ref="MC247" si="1424">MC246</f>
        <v>-0.5120762104159402</v>
      </c>
      <c r="MD247" s="796">
        <f t="shared" ref="MD247" si="1425">MD246</f>
        <v>-0.50959350555497096</v>
      </c>
      <c r="ME247" s="796">
        <f t="shared" ref="ME247" si="1426">ME246</f>
        <v>-0.50959350555497096</v>
      </c>
      <c r="MF247" s="796">
        <f t="shared" ref="MF247" si="1427">MF246</f>
        <v>-0.50959350555497096</v>
      </c>
      <c r="MG247" s="796">
        <f t="shared" ref="MG247" si="1428">MG246</f>
        <v>-0.50959350555497096</v>
      </c>
      <c r="MH247" s="796">
        <f t="shared" ref="MH247" si="1429">MH246</f>
        <v>5.1730047966936255E-2</v>
      </c>
      <c r="MI247" s="796">
        <f t="shared" ref="MI247" si="1430">MI246</f>
        <v>1.4780013704841721E-2</v>
      </c>
      <c r="MJ247" s="796">
        <f t="shared" ref="MJ247" si="1431">MJ246</f>
        <v>1.4780013704841721E-2</v>
      </c>
      <c r="MK247" s="796">
        <f t="shared" ref="MK247" si="1432">MK246</f>
        <v>1.4780013704841721E-2</v>
      </c>
      <c r="ML247" s="796">
        <f t="shared" ref="ML247" si="1433">ML246</f>
        <v>1.4780013704841721E-2</v>
      </c>
      <c r="MM247" s="796">
        <f t="shared" ref="MM247" si="1434">MM246</f>
        <v>1.4780013704841721E-2</v>
      </c>
      <c r="MN247" s="796">
        <f t="shared" ref="MN247" si="1435">MN246</f>
        <v>1.4780013704841721E-2</v>
      </c>
      <c r="MO247" s="796">
        <f t="shared" ref="MO247" si="1436">MO246</f>
        <v>1.4780013704841721E-2</v>
      </c>
      <c r="MP247" s="796">
        <f t="shared" ref="MP247" si="1437">MP246</f>
        <v>-0.28818113788464039</v>
      </c>
      <c r="MQ247" s="796">
        <f t="shared" ref="MQ247" si="1438">MQ246</f>
        <v>-0.28818113788464039</v>
      </c>
      <c r="MR247" s="796">
        <f t="shared" ref="MR247" si="1439">MR246</f>
        <v>-0.28818113788464039</v>
      </c>
      <c r="MS247" s="796">
        <f t="shared" ref="MS247" si="1440">MS246</f>
        <v>-0.28818113788464039</v>
      </c>
      <c r="MT247" s="796">
        <f t="shared" ref="MT247" si="1441">MT246</f>
        <v>-0.28818113788464039</v>
      </c>
      <c r="MU247" s="796">
        <f t="shared" ref="MU247" si="1442">MU246</f>
        <v>-0.28818113788464039</v>
      </c>
      <c r="MV247" s="796">
        <f t="shared" ref="MV247" si="1443">MV246</f>
        <v>-0.28818113788464039</v>
      </c>
      <c r="MW247" s="796">
        <f t="shared" ref="MW247" si="1444">MW246</f>
        <v>0.37817965843754919</v>
      </c>
      <c r="MX247" s="796">
        <f t="shared" ref="MX247" si="1445">MX246</f>
        <v>0.37817965843754919</v>
      </c>
      <c r="MY247" s="796">
        <f t="shared" ref="MY247" si="1446">MY246</f>
        <v>0.37817965843754919</v>
      </c>
      <c r="MZ247" s="796">
        <f t="shared" ref="MZ247" si="1447">MZ246</f>
        <v>0.37817965843754919</v>
      </c>
      <c r="NA247" s="796">
        <f t="shared" ref="NA247" si="1448">NA246</f>
        <v>0.37817965843754919</v>
      </c>
      <c r="NB247" s="796">
        <f t="shared" ref="NB247" si="1449">NB246</f>
        <v>6.3759621589863258E-2</v>
      </c>
      <c r="NC247" s="796">
        <f t="shared" ref="NC247" si="1450">NC246</f>
        <v>6.3759621589863258E-2</v>
      </c>
      <c r="ND247" s="796">
        <f t="shared" ref="ND247" si="1451">ND246</f>
        <v>6.3759621589863258E-2</v>
      </c>
      <c r="NE247" s="796">
        <f t="shared" ref="NE247" si="1452">NE246</f>
        <v>6.3759621589863258E-2</v>
      </c>
      <c r="NF247" s="796">
        <f t="shared" ref="NF247" si="1453">NF246</f>
        <v>0.20337438771667404</v>
      </c>
      <c r="NG247" s="796">
        <f t="shared" ref="NG247" si="1454">NG246</f>
        <v>-0.12714208269673488</v>
      </c>
      <c r="NH247" s="796">
        <f t="shared" ref="NH247" si="1455">NH246</f>
        <v>-0.12714208269673488</v>
      </c>
      <c r="NI247" s="796">
        <f t="shared" ref="NI247" si="1456">NI246</f>
        <v>-0.12714208269673488</v>
      </c>
      <c r="NJ247" s="796">
        <f t="shared" ref="NJ247" si="1457">NJ246</f>
        <v>-0.12714208269673488</v>
      </c>
      <c r="NK247" s="796">
        <f t="shared" ref="NK247" si="1458">NK246</f>
        <v>-0.12714208269673488</v>
      </c>
      <c r="NL247" s="796">
        <f t="shared" ref="NL247" si="1459">NL246</f>
        <v>-0.12714208269673488</v>
      </c>
      <c r="NM247" s="796">
        <f t="shared" ref="NM247" si="1460">NM246</f>
        <v>-0.12714208269673488</v>
      </c>
      <c r="NN247" s="796">
        <f t="shared" ref="NN247" si="1461">NN246</f>
        <v>-0.25472668042017421</v>
      </c>
      <c r="NO247" s="796">
        <f t="shared" ref="NO247" si="1462">NO246</f>
        <v>-0.25472668042017421</v>
      </c>
      <c r="NP247" s="796">
        <f t="shared" ref="NP247" si="1463">NP246</f>
        <v>-0.25472668042017421</v>
      </c>
      <c r="NQ247" s="796">
        <f t="shared" ref="NQ247" si="1464">NQ246</f>
        <v>-0.25472668042017421</v>
      </c>
      <c r="NR247" s="796">
        <f t="shared" ref="NR247" si="1465">NR246</f>
        <v>-0.25472668042017421</v>
      </c>
      <c r="NS247" s="796">
        <f t="shared" ref="NS247" si="1466">NS246</f>
        <v>-0.25472668042017421</v>
      </c>
      <c r="NT247" s="796">
        <f t="shared" ref="NT247" si="1467">NT246</f>
        <v>-0.25472668042017421</v>
      </c>
      <c r="NU247" s="796">
        <f t="shared" ref="NU247" si="1468">NU246</f>
        <v>-0.30883076252863884</v>
      </c>
      <c r="NV247" s="796">
        <f t="shared" ref="NV247" si="1469">NV246</f>
        <v>-0.30883076252863884</v>
      </c>
      <c r="NW247" s="796">
        <f t="shared" ref="NW247" si="1470">NW246</f>
        <v>-0.30883076252863884</v>
      </c>
      <c r="NX247" s="796">
        <f t="shared" ref="NX247" si="1471">NX246</f>
        <v>-0.30883076252863884</v>
      </c>
      <c r="NY247" s="796">
        <f t="shared" ref="NY247" si="1472">NY246</f>
        <v>-0.12687616376903676</v>
      </c>
      <c r="NZ247" s="796">
        <f t="shared" ref="NZ247" si="1473">NZ246</f>
        <v>-0.12687616376903676</v>
      </c>
      <c r="OA247" s="796">
        <f t="shared" ref="OA247" si="1474">OA246</f>
        <v>-0.5120762104159402</v>
      </c>
      <c r="OB247" s="796">
        <f t="shared" ref="OB247" si="1475">OB246</f>
        <v>-0.5120762104159402</v>
      </c>
      <c r="OC247" s="796">
        <f t="shared" ref="OC247" si="1476">OC246</f>
        <v>-0.5120762104159402</v>
      </c>
      <c r="OD247" s="796">
        <f t="shared" ref="OD247" si="1477">OD246</f>
        <v>-0.50959350555497096</v>
      </c>
      <c r="OE247" s="796">
        <f t="shared" ref="OE247" si="1478">OE246</f>
        <v>-0.50959350555497096</v>
      </c>
      <c r="OF247" s="796">
        <f t="shared" ref="OF247" si="1479">OF246</f>
        <v>-0.50959350555497096</v>
      </c>
      <c r="OG247" s="796">
        <f t="shared" ref="OG247" si="1480">OG246</f>
        <v>-0.50959350555497096</v>
      </c>
      <c r="OH247" s="796">
        <f t="shared" ref="OH247" si="1481">OH246</f>
        <v>5.1730047966936255E-2</v>
      </c>
      <c r="OI247" s="796">
        <f t="shared" ref="OI247" si="1482">OI246</f>
        <v>1.4780013704841721E-2</v>
      </c>
      <c r="OJ247" s="796">
        <f t="shared" ref="OJ247" si="1483">OJ246</f>
        <v>1.4780013704841721E-2</v>
      </c>
      <c r="OK247" s="796">
        <f t="shared" ref="OK247" si="1484">OK246</f>
        <v>1.4780013704841721E-2</v>
      </c>
      <c r="OL247" s="796">
        <f t="shared" ref="OL247" si="1485">OL246</f>
        <v>1.4780013704841721E-2</v>
      </c>
      <c r="OM247" s="796">
        <f t="shared" ref="OM247" si="1486">OM246</f>
        <v>1.4780013704841721E-2</v>
      </c>
      <c r="ON247" s="796">
        <f t="shared" ref="ON247" si="1487">ON246</f>
        <v>1.4780013704841721E-2</v>
      </c>
      <c r="OO247" s="796">
        <f t="shared" ref="OO247" si="1488">OO246</f>
        <v>1.4780013704841721E-2</v>
      </c>
      <c r="OP247" s="796">
        <f t="shared" ref="OP247" si="1489">OP246</f>
        <v>-0.28818113788464039</v>
      </c>
      <c r="OQ247" s="796">
        <f t="shared" ref="OQ247" si="1490">OQ246</f>
        <v>-0.28818113788464039</v>
      </c>
      <c r="OR247" s="796">
        <f t="shared" ref="OR247" si="1491">OR246</f>
        <v>-0.28818113788464039</v>
      </c>
      <c r="OS247" s="796">
        <f t="shared" ref="OS247" si="1492">OS246</f>
        <v>-0.28818113788464039</v>
      </c>
      <c r="OT247" s="796">
        <f t="shared" ref="OT247" si="1493">OT246</f>
        <v>-0.28818113788464039</v>
      </c>
      <c r="OU247" s="796">
        <f t="shared" ref="OU247" si="1494">OU246</f>
        <v>-0.28818113788464039</v>
      </c>
      <c r="OV247" s="796">
        <f t="shared" ref="OV247" si="1495">OV246</f>
        <v>-0.28818113788464039</v>
      </c>
      <c r="OW247" s="796">
        <f t="shared" ref="OW247" si="1496">OW246</f>
        <v>0.37817965843754919</v>
      </c>
      <c r="OX247" s="796">
        <f t="shared" ref="OX247" si="1497">OX246</f>
        <v>0.37817965843754919</v>
      </c>
      <c r="OY247" s="796">
        <f t="shared" ref="OY247" si="1498">OY246</f>
        <v>0.37817965843754919</v>
      </c>
      <c r="OZ247" s="796">
        <f t="shared" ref="OZ247" si="1499">OZ246</f>
        <v>0.37817965843754919</v>
      </c>
      <c r="PA247" s="796">
        <f t="shared" ref="PA247" si="1500">PA246</f>
        <v>0.37817965843754919</v>
      </c>
      <c r="PB247" s="796">
        <f t="shared" ref="PB247" si="1501">PB246</f>
        <v>6.3759621589863258E-2</v>
      </c>
      <c r="PC247" s="796">
        <f t="shared" ref="PC247" si="1502">PC246</f>
        <v>6.3759621589863258E-2</v>
      </c>
      <c r="PD247" s="796">
        <f t="shared" ref="PD247" si="1503">PD246</f>
        <v>6.3759621589863258E-2</v>
      </c>
      <c r="PE247" s="796">
        <f t="shared" ref="PE247" si="1504">PE246</f>
        <v>6.3759621589863258E-2</v>
      </c>
      <c r="PF247" s="796">
        <f t="shared" ref="PF247" si="1505">PF246</f>
        <v>0.20337438771667404</v>
      </c>
      <c r="PG247" s="796">
        <f t="shared" ref="PG247" si="1506">PG246</f>
        <v>-0.12714208269673488</v>
      </c>
      <c r="PH247" s="796">
        <f t="shared" ref="PH247" si="1507">PH246</f>
        <v>-0.12714208269673488</v>
      </c>
      <c r="PI247" s="796">
        <f t="shared" ref="PI247" si="1508">PI246</f>
        <v>-0.12714208269673488</v>
      </c>
      <c r="PJ247" s="796">
        <f t="shared" ref="PJ247" si="1509">PJ246</f>
        <v>-0.12714208269673488</v>
      </c>
      <c r="PK247" s="796">
        <f t="shared" ref="PK247" si="1510">PK246</f>
        <v>-0.12714208269673488</v>
      </c>
      <c r="PL247" s="796">
        <f t="shared" ref="PL247" si="1511">PL246</f>
        <v>-0.12714208269673488</v>
      </c>
      <c r="PM247" s="796">
        <f t="shared" ref="PM247" si="1512">PM246</f>
        <v>-0.12714208269673488</v>
      </c>
      <c r="PN247" s="796">
        <f t="shared" ref="PN247" si="1513">PN246</f>
        <v>-0.25472668042017421</v>
      </c>
      <c r="PO247" s="796">
        <f t="shared" ref="PO247" si="1514">PO246</f>
        <v>-0.25472668042017421</v>
      </c>
      <c r="PP247" s="796">
        <f t="shared" ref="PP247" si="1515">PP246</f>
        <v>-0.25472668042017421</v>
      </c>
      <c r="PQ247" s="796">
        <f t="shared" ref="PQ247" si="1516">PQ246</f>
        <v>-0.25472668042017421</v>
      </c>
      <c r="PR247" s="796">
        <f t="shared" ref="PR247" si="1517">PR246</f>
        <v>-0.25472668042017421</v>
      </c>
      <c r="PS247" s="796">
        <f t="shared" ref="PS247" si="1518">PS246</f>
        <v>-0.25472668042017421</v>
      </c>
      <c r="PT247" s="796">
        <f t="shared" ref="PT247" si="1519">PT246</f>
        <v>-0.25472668042017421</v>
      </c>
      <c r="PU247" s="796">
        <f t="shared" ref="PU247" si="1520">PU246</f>
        <v>-0.30883076252863884</v>
      </c>
      <c r="PV247" s="796">
        <f t="shared" ref="PV247" si="1521">PV246</f>
        <v>-0.30883076252863884</v>
      </c>
      <c r="PW247" s="796">
        <f t="shared" ref="PW247" si="1522">PW246</f>
        <v>-0.30883076252863884</v>
      </c>
      <c r="PX247" s="796">
        <f t="shared" ref="PX247" si="1523">PX246</f>
        <v>-0.30883076252863884</v>
      </c>
      <c r="PY247" s="796">
        <f t="shared" ref="PY247" si="1524">PY246</f>
        <v>-0.12687616376903676</v>
      </c>
      <c r="PZ247" s="796">
        <f t="shared" ref="PZ247" si="1525">PZ246</f>
        <v>-0.12687616376903676</v>
      </c>
      <c r="QA247" s="796">
        <f t="shared" ref="QA247" si="1526">QA246</f>
        <v>-0.5120762104159402</v>
      </c>
      <c r="QB247" s="796">
        <f t="shared" ref="QB247" si="1527">QB246</f>
        <v>-0.5120762104159402</v>
      </c>
      <c r="QC247" s="796">
        <f t="shared" ref="QC247" si="1528">QC246</f>
        <v>-0.5120762104159402</v>
      </c>
      <c r="QD247" s="796">
        <f t="shared" ref="QD247" si="1529">QD246</f>
        <v>-0.50959350555497096</v>
      </c>
      <c r="QE247" s="796">
        <f t="shared" ref="QE247" si="1530">QE246</f>
        <v>-0.50959350555497096</v>
      </c>
      <c r="QF247" s="796">
        <f t="shared" ref="QF247" si="1531">QF246</f>
        <v>-0.50959350555497096</v>
      </c>
      <c r="QG247" s="796">
        <f t="shared" ref="QG247" si="1532">QG246</f>
        <v>-0.50959350555497096</v>
      </c>
      <c r="QH247" s="796">
        <f t="shared" ref="QH247" si="1533">QH246</f>
        <v>5.1730047966936255E-2</v>
      </c>
      <c r="QI247" s="796">
        <f t="shared" ref="QI247" si="1534">QI246</f>
        <v>1.4780013704841721E-2</v>
      </c>
      <c r="QJ247" s="796">
        <f t="shared" ref="QJ247" si="1535">QJ246</f>
        <v>1.4780013704841721E-2</v>
      </c>
      <c r="QK247" s="796">
        <f t="shared" ref="QK247" si="1536">QK246</f>
        <v>1.4780013704841721E-2</v>
      </c>
      <c r="QL247" s="796">
        <f t="shared" ref="QL247" si="1537">QL246</f>
        <v>1.4780013704841721E-2</v>
      </c>
      <c r="QM247" s="796">
        <f t="shared" ref="QM247" si="1538">QM246</f>
        <v>1.4780013704841721E-2</v>
      </c>
      <c r="QN247" s="796">
        <f t="shared" ref="QN247" si="1539">QN246</f>
        <v>1.4780013704841721E-2</v>
      </c>
      <c r="QO247" s="796">
        <f t="shared" ref="QO247" si="1540">QO246</f>
        <v>1.4780013704841721E-2</v>
      </c>
      <c r="QP247" s="796">
        <f t="shared" ref="QP247" si="1541">QP246</f>
        <v>-0.28818113788464039</v>
      </c>
      <c r="QQ247" s="796">
        <f t="shared" ref="QQ247" si="1542">QQ246</f>
        <v>-0.28818113788464039</v>
      </c>
      <c r="QR247" s="796">
        <f t="shared" ref="QR247" si="1543">QR246</f>
        <v>-0.28818113788464039</v>
      </c>
      <c r="QS247" s="796">
        <f t="shared" ref="QS247" si="1544">QS246</f>
        <v>-0.28818113788464039</v>
      </c>
      <c r="QT247" s="796">
        <f t="shared" ref="QT247" si="1545">QT246</f>
        <v>-0.28818113788464039</v>
      </c>
      <c r="QU247" s="796">
        <f t="shared" ref="QU247" si="1546">QU246</f>
        <v>-0.28818113788464039</v>
      </c>
      <c r="QV247" s="796">
        <f t="shared" ref="QV247" si="1547">QV246</f>
        <v>-0.28818113788464039</v>
      </c>
      <c r="QW247" s="796">
        <f t="shared" ref="QW247" si="1548">QW246</f>
        <v>0.37817965843754919</v>
      </c>
      <c r="QX247" s="796">
        <f t="shared" ref="QX247" si="1549">QX246</f>
        <v>0.37817965843754919</v>
      </c>
      <c r="QY247" s="796">
        <f t="shared" ref="QY247" si="1550">QY246</f>
        <v>0.37817965843754919</v>
      </c>
      <c r="QZ247" s="796">
        <f t="shared" ref="QZ247" si="1551">QZ246</f>
        <v>0.37817965843754919</v>
      </c>
      <c r="RA247" s="796">
        <f t="shared" ref="RA247" si="1552">RA246</f>
        <v>0.37817965843754919</v>
      </c>
      <c r="RB247" s="796">
        <f t="shared" ref="RB247" si="1553">RB246</f>
        <v>6.3759621589863258E-2</v>
      </c>
      <c r="RC247" s="796">
        <f t="shared" ref="RC247" si="1554">RC246</f>
        <v>6.3759621589863258E-2</v>
      </c>
      <c r="RD247" s="796">
        <f t="shared" ref="RD247" si="1555">RD246</f>
        <v>6.3759621589863258E-2</v>
      </c>
      <c r="RE247" s="796">
        <f t="shared" ref="RE247" si="1556">RE246</f>
        <v>6.3759621589863258E-2</v>
      </c>
      <c r="RF247" s="796">
        <f t="shared" ref="RF247" si="1557">RF246</f>
        <v>0.20337438771667404</v>
      </c>
      <c r="RG247" s="796">
        <f t="shared" ref="RG247" si="1558">RG246</f>
        <v>-0.12714208269673488</v>
      </c>
      <c r="RH247" s="796">
        <f t="shared" ref="RH247" si="1559">RH246</f>
        <v>-0.12714208269673488</v>
      </c>
      <c r="RI247" s="796">
        <f t="shared" ref="RI247" si="1560">RI246</f>
        <v>-0.12714208269673488</v>
      </c>
      <c r="RJ247" s="796">
        <f t="shared" ref="RJ247" si="1561">RJ246</f>
        <v>-0.12714208269673488</v>
      </c>
      <c r="RK247" s="796">
        <f t="shared" ref="RK247" si="1562">RK246</f>
        <v>-0.12714208269673488</v>
      </c>
      <c r="RL247" s="796">
        <f t="shared" ref="RL247" si="1563">RL246</f>
        <v>-0.12714208269673488</v>
      </c>
      <c r="RM247" s="796">
        <f t="shared" ref="RM247" si="1564">RM246</f>
        <v>-0.12714208269673488</v>
      </c>
      <c r="RN247" s="796">
        <f t="shared" ref="RN247" si="1565">RN246</f>
        <v>-0.25472668042017421</v>
      </c>
      <c r="RO247" s="796">
        <f t="shared" ref="RO247" si="1566">RO246</f>
        <v>-0.25472668042017421</v>
      </c>
      <c r="RP247" s="796">
        <f t="shared" ref="RP247" si="1567">RP246</f>
        <v>-0.25472668042017421</v>
      </c>
      <c r="RQ247" s="796">
        <f t="shared" ref="RQ247" si="1568">RQ246</f>
        <v>-0.25472668042017421</v>
      </c>
      <c r="RR247" s="796">
        <f t="shared" ref="RR247" si="1569">RR246</f>
        <v>-0.25472668042017421</v>
      </c>
      <c r="RS247" s="796">
        <f t="shared" ref="RS247" si="1570">RS246</f>
        <v>-0.25472668042017421</v>
      </c>
      <c r="RT247" s="796">
        <f t="shared" ref="RT247" si="1571">RT246</f>
        <v>-0.25472668042017421</v>
      </c>
      <c r="RU247" s="796">
        <f t="shared" ref="RU247" si="1572">RU246</f>
        <v>-0.30883076252863884</v>
      </c>
      <c r="RV247" s="796">
        <f t="shared" ref="RV247" si="1573">RV246</f>
        <v>-0.30883076252863884</v>
      </c>
      <c r="RW247" s="796">
        <f t="shared" ref="RW247" si="1574">RW246</f>
        <v>-0.30883076252863884</v>
      </c>
      <c r="RX247" s="796">
        <f t="shared" ref="RX247" si="1575">RX246</f>
        <v>-0.30883076252863884</v>
      </c>
      <c r="RY247" s="796">
        <f t="shared" ref="RY247" si="1576">RY246</f>
        <v>-0.12687616376903676</v>
      </c>
      <c r="RZ247" s="796">
        <f t="shared" ref="RZ247" si="1577">RZ246</f>
        <v>-0.12687616376903676</v>
      </c>
      <c r="SA247" s="796">
        <f t="shared" ref="SA247" si="1578">SA246</f>
        <v>-0.5120762104159402</v>
      </c>
      <c r="SB247" s="796">
        <f t="shared" ref="SB247" si="1579">SB246</f>
        <v>-0.5120762104159402</v>
      </c>
      <c r="SC247" s="796">
        <f t="shared" ref="SC247" si="1580">SC246</f>
        <v>-0.5120762104159402</v>
      </c>
      <c r="SD247" s="796">
        <f t="shared" ref="SD247" si="1581">SD246</f>
        <v>-0.50959350555497096</v>
      </c>
      <c r="SE247" s="796">
        <f t="shared" ref="SE247" si="1582">SE246</f>
        <v>-0.50959350555497096</v>
      </c>
      <c r="SF247" s="796">
        <f t="shared" ref="SF247" si="1583">SF246</f>
        <v>-0.50959350555497096</v>
      </c>
      <c r="SG247" s="796">
        <f t="shared" ref="SG247" si="1584">SG246</f>
        <v>-0.50959350555497096</v>
      </c>
      <c r="SH247" s="796">
        <f t="shared" ref="SH247" si="1585">SH246</f>
        <v>5.1730047966936255E-2</v>
      </c>
      <c r="SI247" s="796">
        <f t="shared" ref="SI247" si="1586">SI246</f>
        <v>1.4780013704841721E-2</v>
      </c>
      <c r="SJ247" s="275">
        <f t="shared" ref="SJ247:SJ250" si="1587">SI247</f>
        <v>1.4780013704841721E-2</v>
      </c>
      <c r="SK247" s="262"/>
      <c r="SL247" s="250"/>
      <c r="SM247" s="250"/>
      <c r="SN247" s="250"/>
    </row>
    <row r="248" spans="1:508" outlineLevel="3" x14ac:dyDescent="0.25">
      <c r="A248" s="250"/>
      <c r="B248" s="259"/>
      <c r="C248" s="444">
        <f t="shared" ref="C248" si="1588">INT($C$29)+3</f>
        <v>4</v>
      </c>
      <c r="D248" s="275"/>
      <c r="E248" s="324">
        <f t="shared" si="1065"/>
        <v>107</v>
      </c>
      <c r="F248" s="330"/>
      <c r="G248" s="275"/>
      <c r="H248" s="536"/>
      <c r="I248" s="551" t="s">
        <v>883</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1587"/>
        <v>0</v>
      </c>
      <c r="SK248" s="262"/>
      <c r="SL248" s="250"/>
      <c r="SM248" s="250"/>
      <c r="SN248" s="250"/>
    </row>
    <row r="249" spans="1:508" outlineLevel="3" x14ac:dyDescent="0.25">
      <c r="A249" s="250"/>
      <c r="B249" s="259"/>
      <c r="C249" s="444">
        <f>INT($C$29)+3</f>
        <v>4</v>
      </c>
      <c r="D249" s="275"/>
      <c r="E249" s="324">
        <f t="shared" si="1065"/>
        <v>108</v>
      </c>
      <c r="F249" s="330"/>
      <c r="G249" s="275"/>
      <c r="H249" s="536"/>
      <c r="I249" s="548" t="s">
        <v>875</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1587"/>
        <v>0</v>
      </c>
      <c r="SK249" s="262"/>
      <c r="SL249" s="250"/>
      <c r="SM249" s="250"/>
      <c r="SN249" s="250"/>
    </row>
    <row r="250" spans="1:508" outlineLevel="3" x14ac:dyDescent="0.25">
      <c r="A250" s="250"/>
      <c r="B250" s="259"/>
      <c r="C250" s="444">
        <f>INT($C$29)+3</f>
        <v>4</v>
      </c>
      <c r="D250" s="275"/>
      <c r="E250" s="324">
        <f t="shared" si="1065"/>
        <v>109</v>
      </c>
      <c r="F250" s="330"/>
      <c r="G250" s="275"/>
      <c r="H250" s="536"/>
      <c r="I250" s="548" t="s">
        <v>876</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1587"/>
        <v>0</v>
      </c>
      <c r="SK250" s="262"/>
      <c r="SL250" s="250"/>
      <c r="SM250" s="250"/>
      <c r="SN250" s="250"/>
    </row>
    <row r="251" spans="1:508" outlineLevel="3" x14ac:dyDescent="0.25">
      <c r="A251" s="250"/>
      <c r="B251" s="259"/>
      <c r="C251" s="444">
        <f>INT($C$29)+3</f>
        <v>4</v>
      </c>
      <c r="D251" s="275"/>
      <c r="E251" s="324">
        <f t="shared" si="1065"/>
        <v>110</v>
      </c>
      <c r="F251" s="330"/>
      <c r="G251" s="275"/>
      <c r="H251" s="538"/>
      <c r="I251" s="549" t="s">
        <v>877</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66"/>
        <v>0</v>
      </c>
      <c r="SK251" s="262"/>
      <c r="SL251" s="250"/>
      <c r="SM251" s="250"/>
      <c r="SN251" s="250"/>
    </row>
    <row r="252" spans="1:508" outlineLevel="2" x14ac:dyDescent="0.25">
      <c r="A252" s="250"/>
      <c r="B252" s="259"/>
      <c r="C252" s="444">
        <f>INT($C$29)+2</f>
        <v>3</v>
      </c>
      <c r="D252" s="275"/>
      <c r="E252" s="324">
        <f t="shared" si="1065"/>
        <v>111</v>
      </c>
      <c r="F252" s="330"/>
      <c r="G252" s="275"/>
      <c r="H252" s="534"/>
      <c r="I252" s="534" t="s">
        <v>576</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66"/>
        <v>0</v>
      </c>
      <c r="SK252" s="262"/>
      <c r="SL252" s="250"/>
      <c r="SM252" s="250"/>
      <c r="SN252" s="250"/>
    </row>
    <row r="253" spans="1:508" outlineLevel="3" x14ac:dyDescent="0.25">
      <c r="A253" s="250"/>
      <c r="B253" s="259"/>
      <c r="C253" s="444">
        <f t="shared" si="1069"/>
        <v>4</v>
      </c>
      <c r="D253" s="275"/>
      <c r="E253" s="324">
        <f t="shared" si="1065"/>
        <v>112</v>
      </c>
      <c r="F253" s="330"/>
      <c r="G253" s="275"/>
      <c r="H253" s="536"/>
      <c r="I253" s="536" t="s">
        <v>577</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66"/>
        <v>0</v>
      </c>
      <c r="SK253" s="262"/>
      <c r="SL253" s="250"/>
      <c r="SM253" s="250"/>
      <c r="SN253" s="250"/>
    </row>
    <row r="254" spans="1:508" outlineLevel="3" x14ac:dyDescent="0.25">
      <c r="A254" s="250"/>
      <c r="B254" s="259"/>
      <c r="C254" s="444">
        <f t="shared" si="1069"/>
        <v>4</v>
      </c>
      <c r="D254" s="275"/>
      <c r="E254" s="324">
        <f t="shared" si="1065"/>
        <v>113</v>
      </c>
      <c r="F254" s="330"/>
      <c r="G254" s="275"/>
      <c r="H254" s="536"/>
      <c r="I254" s="536" t="s">
        <v>578</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66"/>
        <v>0</v>
      </c>
      <c r="SK254" s="262"/>
      <c r="SL254" s="250"/>
      <c r="SM254" s="250"/>
      <c r="SN254" s="250"/>
    </row>
    <row r="255" spans="1:508" outlineLevel="3" x14ac:dyDescent="0.25">
      <c r="A255" s="250"/>
      <c r="B255" s="259"/>
      <c r="C255" s="444">
        <f t="shared" si="1069"/>
        <v>4</v>
      </c>
      <c r="D255" s="275"/>
      <c r="E255" s="324">
        <f t="shared" si="1065"/>
        <v>114</v>
      </c>
      <c r="F255" s="330"/>
      <c r="G255" s="275"/>
      <c r="H255" s="540"/>
      <c r="I255" s="540" t="s">
        <v>709</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66"/>
        <v>0</v>
      </c>
      <c r="SK255" s="262"/>
      <c r="SL255" s="250"/>
      <c r="SM255" s="250"/>
      <c r="SN255" s="250"/>
    </row>
    <row r="256" spans="1:508" outlineLevel="2" x14ac:dyDescent="0.25">
      <c r="A256" s="250"/>
      <c r="B256" s="259"/>
      <c r="C256" s="444">
        <f>INT($C$29)+3</f>
        <v>4</v>
      </c>
      <c r="D256" s="275"/>
      <c r="E256" s="324">
        <f t="shared" si="1065"/>
        <v>115</v>
      </c>
      <c r="F256" s="330"/>
      <c r="G256" s="275"/>
      <c r="H256" s="542"/>
      <c r="I256" s="542" t="s">
        <v>710</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66"/>
        <v>0</v>
      </c>
      <c r="SK256" s="262"/>
      <c r="SL256" s="250"/>
      <c r="SM256" s="250"/>
      <c r="SN256" s="250"/>
    </row>
    <row r="257" spans="1:508" outlineLevel="2" x14ac:dyDescent="0.25">
      <c r="A257" s="250"/>
      <c r="B257" s="259"/>
      <c r="C257" s="444">
        <f>INT($C$29)+2</f>
        <v>3</v>
      </c>
      <c r="D257" s="275"/>
      <c r="E257" s="324">
        <f t="shared" si="1065"/>
        <v>116</v>
      </c>
      <c r="F257" s="330"/>
      <c r="G257" s="275"/>
      <c r="H257" s="461"/>
      <c r="I257" s="461" t="s">
        <v>711</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66"/>
        <v>0</v>
      </c>
      <c r="SK257" s="262"/>
      <c r="SL257" s="250"/>
      <c r="SM257" s="250"/>
      <c r="SN257" s="250"/>
    </row>
    <row r="258" spans="1:508" outlineLevel="3" x14ac:dyDescent="0.25">
      <c r="A258" s="250"/>
      <c r="B258" s="259"/>
      <c r="C258" s="444">
        <f t="shared" si="1069"/>
        <v>4</v>
      </c>
      <c r="D258" s="275"/>
      <c r="E258" s="324">
        <f t="shared" si="1065"/>
        <v>117</v>
      </c>
      <c r="F258" s="330"/>
      <c r="G258" s="275"/>
      <c r="H258" s="494"/>
      <c r="I258" s="494" t="s">
        <v>712</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66"/>
        <v>0</v>
      </c>
      <c r="SK258" s="262"/>
      <c r="SL258" s="250"/>
      <c r="SM258" s="250"/>
      <c r="SN258" s="250"/>
    </row>
    <row r="259" spans="1:508" outlineLevel="2" x14ac:dyDescent="0.25">
      <c r="A259" s="250"/>
      <c r="B259" s="259"/>
      <c r="C259" s="444">
        <f>INT($C$29)+2</f>
        <v>3</v>
      </c>
      <c r="D259" s="275"/>
      <c r="E259" s="324">
        <f t="shared" si="1065"/>
        <v>118</v>
      </c>
      <c r="F259" s="330"/>
      <c r="G259" s="275"/>
      <c r="H259" s="495"/>
      <c r="I259" s="495" t="s">
        <v>713</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66"/>
        <v>0</v>
      </c>
      <c r="SK259" s="262"/>
      <c r="SL259" s="250"/>
      <c r="SM259" s="250"/>
      <c r="SN259" s="250"/>
    </row>
    <row r="260" spans="1:508" outlineLevel="3" x14ac:dyDescent="0.25">
      <c r="A260" s="250"/>
      <c r="B260" s="259"/>
      <c r="C260" s="444">
        <f>INT($C$29)+3</f>
        <v>4</v>
      </c>
      <c r="D260" s="275"/>
      <c r="E260" s="324">
        <f t="shared" si="1065"/>
        <v>119</v>
      </c>
      <c r="F260" s="330"/>
      <c r="G260" s="275"/>
      <c r="H260" s="346"/>
      <c r="I260" s="346" t="s">
        <v>714</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66"/>
        <v>0</v>
      </c>
      <c r="SK260" s="262"/>
      <c r="SL260" s="250"/>
      <c r="SM260" s="250"/>
      <c r="SN260" s="250"/>
    </row>
    <row r="261" spans="1:508" outlineLevel="2" x14ac:dyDescent="0.25">
      <c r="A261" s="250"/>
      <c r="B261" s="259"/>
      <c r="C261" s="444">
        <f>INT($C$29)+3</f>
        <v>4</v>
      </c>
      <c r="D261" s="275"/>
      <c r="E261" s="324">
        <f t="shared" si="1065"/>
        <v>120</v>
      </c>
      <c r="F261" s="330"/>
      <c r="G261" s="275"/>
      <c r="H261" s="542"/>
      <c r="I261" s="542" t="s">
        <v>715</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66"/>
        <v>0</v>
      </c>
      <c r="SK261" s="262"/>
      <c r="SL261" s="250"/>
      <c r="SM261" s="250"/>
      <c r="SN261" s="250"/>
    </row>
    <row r="262" spans="1:508" outlineLevel="2" x14ac:dyDescent="0.25">
      <c r="A262" s="250"/>
      <c r="B262" s="259"/>
      <c r="C262" s="444">
        <f>INT($C$29)+2</f>
        <v>3</v>
      </c>
      <c r="D262" s="275"/>
      <c r="E262" s="324">
        <f t="shared" si="1065"/>
        <v>121</v>
      </c>
      <c r="F262" s="330"/>
      <c r="G262" s="275"/>
      <c r="H262" s="534" t="str">
        <f>Sheep!$H$250&amp;" Merino BBT"</f>
        <v>Spr Merino BBT</v>
      </c>
      <c r="I262" s="534" t="s">
        <v>871</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66"/>
        <v>-6.2815058245565325E-2</v>
      </c>
      <c r="SK262" s="262"/>
      <c r="SL262" s="250"/>
      <c r="SM262" s="250"/>
      <c r="SN262" s="250"/>
    </row>
    <row r="263" spans="1:508" outlineLevel="3" x14ac:dyDescent="0.25">
      <c r="A263" s="250"/>
      <c r="B263" s="259"/>
      <c r="C263" s="444">
        <f>INT($C$29)+3</f>
        <v>4</v>
      </c>
      <c r="D263" s="275"/>
      <c r="E263" s="324">
        <f t="shared" si="1065"/>
        <v>122</v>
      </c>
      <c r="F263" s="330"/>
      <c r="G263" s="275"/>
      <c r="H263" s="536"/>
      <c r="I263" s="551" t="s">
        <v>872</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66"/>
        <v>-1.7452607722478621</v>
      </c>
      <c r="SK263" s="262"/>
      <c r="SL263" s="250"/>
      <c r="SM263" s="250"/>
      <c r="SN263" s="250"/>
    </row>
    <row r="264" spans="1:508" outlineLevel="3" x14ac:dyDescent="0.25">
      <c r="A264" s="250"/>
      <c r="B264" s="259"/>
      <c r="C264" s="444">
        <f>INT($C$29)+3</f>
        <v>4</v>
      </c>
      <c r="D264" s="275"/>
      <c r="E264" s="324">
        <f t="shared" si="1065"/>
        <v>123</v>
      </c>
      <c r="F264" s="330"/>
      <c r="G264" s="275"/>
      <c r="H264" s="536"/>
      <c r="I264" s="548" t="s">
        <v>874</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66"/>
        <v>0.73900068524195461</v>
      </c>
      <c r="SK264" s="262"/>
      <c r="SL264" s="250"/>
      <c r="SM264" s="250"/>
      <c r="SN264" s="250"/>
    </row>
    <row r="265" spans="1:508" outlineLevel="3" x14ac:dyDescent="0.25">
      <c r="A265" s="250"/>
      <c r="B265" s="259"/>
      <c r="C265" s="444">
        <f t="shared" ref="C265:C268" si="1589">INT($C$29)+3</f>
        <v>4</v>
      </c>
      <c r="D265" s="275"/>
      <c r="E265" s="324">
        <f t="shared" si="1065"/>
        <v>124</v>
      </c>
      <c r="F265" s="330"/>
      <c r="G265" s="275"/>
      <c r="H265" s="536"/>
      <c r="I265" s="551" t="s">
        <v>873</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1590">SI265</f>
        <v>-2.3721919743163227</v>
      </c>
      <c r="SK265" s="262"/>
      <c r="SL265" s="250"/>
      <c r="SM265" s="250"/>
      <c r="SN265" s="250"/>
    </row>
    <row r="266" spans="1:508" outlineLevel="3" x14ac:dyDescent="0.25">
      <c r="A266" s="250"/>
      <c r="B266" s="259"/>
      <c r="C266" s="444">
        <f t="shared" si="1589"/>
        <v>4</v>
      </c>
      <c r="D266" s="275"/>
      <c r="E266" s="324">
        <f t="shared" si="1065"/>
        <v>125</v>
      </c>
      <c r="F266" s="330"/>
      <c r="G266" s="275"/>
      <c r="H266" s="536"/>
      <c r="I266" s="548" t="s">
        <v>875</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1590"/>
        <v>-0.43467532542767451</v>
      </c>
      <c r="SK266" s="262"/>
      <c r="SL266" s="250"/>
      <c r="SM266" s="250"/>
      <c r="SN266" s="250"/>
    </row>
    <row r="267" spans="1:508" outlineLevel="3" x14ac:dyDescent="0.25">
      <c r="A267" s="250"/>
      <c r="B267" s="259"/>
      <c r="C267" s="444">
        <f t="shared" si="1589"/>
        <v>4</v>
      </c>
      <c r="D267" s="275"/>
      <c r="E267" s="324">
        <f t="shared" si="1065"/>
        <v>126</v>
      </c>
      <c r="F267" s="330"/>
      <c r="G267" s="275"/>
      <c r="H267" s="536"/>
      <c r="I267" s="548" t="s">
        <v>878</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1590"/>
        <v>0.93483586683107411</v>
      </c>
      <c r="SK267" s="262"/>
      <c r="SL267" s="250"/>
      <c r="SM267" s="250"/>
      <c r="SN267" s="250"/>
    </row>
    <row r="268" spans="1:508" outlineLevel="3" x14ac:dyDescent="0.25">
      <c r="A268" s="250"/>
      <c r="B268" s="259"/>
      <c r="C268" s="444">
        <f t="shared" si="1589"/>
        <v>4</v>
      </c>
      <c r="D268" s="275"/>
      <c r="E268" s="324">
        <f t="shared" si="1065"/>
        <v>127</v>
      </c>
      <c r="F268" s="330"/>
      <c r="G268" s="275"/>
      <c r="H268" s="536"/>
      <c r="I268" s="551" t="s">
        <v>879</v>
      </c>
      <c r="J268" s="537"/>
      <c r="K268" s="795">
        <f>K265</f>
        <v>0</v>
      </c>
      <c r="L268" s="795">
        <f t="shared" ref="L268:BW268" si="1591">L265</f>
        <v>0</v>
      </c>
      <c r="M268" s="795">
        <f t="shared" si="1591"/>
        <v>0</v>
      </c>
      <c r="N268" s="795">
        <f t="shared" si="1591"/>
        <v>0</v>
      </c>
      <c r="O268" s="795">
        <f t="shared" si="1591"/>
        <v>0</v>
      </c>
      <c r="P268" s="795">
        <f t="shared" si="1591"/>
        <v>0</v>
      </c>
      <c r="Q268" s="795">
        <f t="shared" si="1591"/>
        <v>0</v>
      </c>
      <c r="R268" s="795">
        <f t="shared" si="1591"/>
        <v>0</v>
      </c>
      <c r="S268" s="795">
        <f t="shared" si="1591"/>
        <v>0</v>
      </c>
      <c r="T268" s="795">
        <f t="shared" si="1591"/>
        <v>0</v>
      </c>
      <c r="U268" s="795">
        <f t="shared" si="1591"/>
        <v>0</v>
      </c>
      <c r="V268" s="795">
        <f t="shared" si="1591"/>
        <v>0</v>
      </c>
      <c r="W268" s="795">
        <f t="shared" si="1591"/>
        <v>0</v>
      </c>
      <c r="X268" s="795">
        <f t="shared" si="1591"/>
        <v>0</v>
      </c>
      <c r="Y268" s="795">
        <f t="shared" si="1591"/>
        <v>0</v>
      </c>
      <c r="Z268" s="795">
        <f t="shared" si="1591"/>
        <v>0</v>
      </c>
      <c r="AA268" s="795">
        <f t="shared" si="1591"/>
        <v>0</v>
      </c>
      <c r="AB268" s="795">
        <f t="shared" si="1591"/>
        <v>0</v>
      </c>
      <c r="AC268" s="795">
        <f t="shared" si="1591"/>
        <v>0</v>
      </c>
      <c r="AD268" s="795">
        <f t="shared" si="1591"/>
        <v>0</v>
      </c>
      <c r="AE268" s="795">
        <f t="shared" si="1591"/>
        <v>0</v>
      </c>
      <c r="AF268" s="795">
        <f t="shared" si="1591"/>
        <v>0</v>
      </c>
      <c r="AG268" s="795">
        <f t="shared" si="1591"/>
        <v>0</v>
      </c>
      <c r="AH268" s="795">
        <f t="shared" si="1591"/>
        <v>0</v>
      </c>
      <c r="AI268" s="795">
        <f t="shared" si="1591"/>
        <v>0</v>
      </c>
      <c r="AJ268" s="795">
        <f t="shared" si="1591"/>
        <v>0</v>
      </c>
      <c r="AK268" s="795">
        <f t="shared" si="1591"/>
        <v>0</v>
      </c>
      <c r="AL268" s="795">
        <f t="shared" si="1591"/>
        <v>0</v>
      </c>
      <c r="AM268" s="795">
        <f t="shared" si="1591"/>
        <v>0</v>
      </c>
      <c r="AN268" s="795">
        <f t="shared" si="1591"/>
        <v>0</v>
      </c>
      <c r="AO268" s="795">
        <f t="shared" si="1591"/>
        <v>0</v>
      </c>
      <c r="AP268" s="795">
        <f t="shared" si="1591"/>
        <v>0</v>
      </c>
      <c r="AQ268" s="795">
        <f t="shared" si="1591"/>
        <v>0</v>
      </c>
      <c r="AR268" s="795">
        <f t="shared" si="1591"/>
        <v>0</v>
      </c>
      <c r="AS268" s="795">
        <f t="shared" si="1591"/>
        <v>0</v>
      </c>
      <c r="AT268" s="795">
        <f t="shared" si="1591"/>
        <v>0</v>
      </c>
      <c r="AU268" s="795">
        <f t="shared" si="1591"/>
        <v>0</v>
      </c>
      <c r="AV268" s="795">
        <f t="shared" si="1591"/>
        <v>0</v>
      </c>
      <c r="AW268" s="795">
        <f t="shared" si="1591"/>
        <v>0</v>
      </c>
      <c r="AX268" s="795">
        <f t="shared" si="1591"/>
        <v>0</v>
      </c>
      <c r="AY268" s="795">
        <f t="shared" si="1591"/>
        <v>0</v>
      </c>
      <c r="AZ268" s="795">
        <f t="shared" si="1591"/>
        <v>0</v>
      </c>
      <c r="BA268" s="795">
        <f t="shared" si="1591"/>
        <v>0</v>
      </c>
      <c r="BB268" s="795">
        <f t="shared" si="1591"/>
        <v>0</v>
      </c>
      <c r="BC268" s="795">
        <f t="shared" si="1591"/>
        <v>0</v>
      </c>
      <c r="BD268" s="795">
        <f t="shared" si="1591"/>
        <v>0</v>
      </c>
      <c r="BE268" s="795">
        <f t="shared" si="1591"/>
        <v>0</v>
      </c>
      <c r="BF268" s="795">
        <f t="shared" si="1591"/>
        <v>0</v>
      </c>
      <c r="BG268" s="795">
        <f t="shared" si="1591"/>
        <v>0</v>
      </c>
      <c r="BH268" s="795">
        <f t="shared" si="1591"/>
        <v>0</v>
      </c>
      <c r="BI268" s="795">
        <f t="shared" si="1591"/>
        <v>0</v>
      </c>
      <c r="BJ268" s="795">
        <f t="shared" si="1591"/>
        <v>0</v>
      </c>
      <c r="BK268" s="795">
        <f t="shared" si="1591"/>
        <v>0</v>
      </c>
      <c r="BL268" s="795">
        <f t="shared" si="1591"/>
        <v>0</v>
      </c>
      <c r="BM268" s="795">
        <f t="shared" si="1591"/>
        <v>0</v>
      </c>
      <c r="BN268" s="795">
        <f t="shared" si="1591"/>
        <v>0</v>
      </c>
      <c r="BO268" s="795">
        <f t="shared" si="1591"/>
        <v>0</v>
      </c>
      <c r="BP268" s="795">
        <f t="shared" si="1591"/>
        <v>0</v>
      </c>
      <c r="BQ268" s="795">
        <f t="shared" si="1591"/>
        <v>0</v>
      </c>
      <c r="BR268" s="795">
        <f t="shared" si="1591"/>
        <v>0</v>
      </c>
      <c r="BS268" s="795">
        <f t="shared" si="1591"/>
        <v>0</v>
      </c>
      <c r="BT268" s="795">
        <f t="shared" si="1591"/>
        <v>0</v>
      </c>
      <c r="BU268" s="795">
        <f t="shared" si="1591"/>
        <v>0</v>
      </c>
      <c r="BV268" s="795">
        <f t="shared" si="1591"/>
        <v>0</v>
      </c>
      <c r="BW268" s="795">
        <f t="shared" si="1591"/>
        <v>0</v>
      </c>
      <c r="BX268" s="795">
        <f t="shared" ref="BX268:EI268" si="1592">BX265</f>
        <v>0</v>
      </c>
      <c r="BY268" s="795">
        <f t="shared" si="1592"/>
        <v>0</v>
      </c>
      <c r="BZ268" s="795">
        <f t="shared" si="1592"/>
        <v>0</v>
      </c>
      <c r="CA268" s="795">
        <f t="shared" si="1592"/>
        <v>0</v>
      </c>
      <c r="CB268" s="795">
        <f t="shared" si="1592"/>
        <v>0</v>
      </c>
      <c r="CC268" s="795">
        <f t="shared" si="1592"/>
        <v>0</v>
      </c>
      <c r="CD268" s="795">
        <f t="shared" si="1592"/>
        <v>0</v>
      </c>
      <c r="CE268" s="795">
        <f t="shared" si="1592"/>
        <v>0</v>
      </c>
      <c r="CF268" s="795">
        <f t="shared" si="1592"/>
        <v>0</v>
      </c>
      <c r="CG268" s="795">
        <f t="shared" si="1592"/>
        <v>0</v>
      </c>
      <c r="CH268" s="795">
        <f t="shared" si="1592"/>
        <v>0</v>
      </c>
      <c r="CI268" s="795">
        <f t="shared" si="1592"/>
        <v>0</v>
      </c>
      <c r="CJ268" s="795">
        <f t="shared" si="1592"/>
        <v>0</v>
      </c>
      <c r="CK268" s="795">
        <f t="shared" si="1592"/>
        <v>0</v>
      </c>
      <c r="CL268" s="795">
        <f t="shared" si="1592"/>
        <v>0</v>
      </c>
      <c r="CM268" s="795">
        <f t="shared" si="1592"/>
        <v>0</v>
      </c>
      <c r="CN268" s="795">
        <f t="shared" si="1592"/>
        <v>0</v>
      </c>
      <c r="CO268" s="795">
        <f t="shared" si="1592"/>
        <v>0</v>
      </c>
      <c r="CP268" s="795">
        <f t="shared" si="1592"/>
        <v>0</v>
      </c>
      <c r="CQ268" s="795">
        <f t="shared" si="1592"/>
        <v>0</v>
      </c>
      <c r="CR268" s="795">
        <f t="shared" si="1592"/>
        <v>0</v>
      </c>
      <c r="CS268" s="795">
        <f t="shared" si="1592"/>
        <v>0</v>
      </c>
      <c r="CT268" s="795">
        <f t="shared" si="1592"/>
        <v>0</v>
      </c>
      <c r="CU268" s="795">
        <f t="shared" si="1592"/>
        <v>0</v>
      </c>
      <c r="CV268" s="795">
        <f t="shared" si="1592"/>
        <v>0</v>
      </c>
      <c r="CW268" s="795">
        <f t="shared" si="1592"/>
        <v>0</v>
      </c>
      <c r="CX268" s="795">
        <f t="shared" si="1592"/>
        <v>0</v>
      </c>
      <c r="CY268" s="795">
        <f t="shared" si="1592"/>
        <v>0</v>
      </c>
      <c r="CZ268" s="795">
        <f t="shared" si="1592"/>
        <v>0</v>
      </c>
      <c r="DA268" s="795">
        <f t="shared" si="1592"/>
        <v>0</v>
      </c>
      <c r="DB268" s="795">
        <f t="shared" si="1592"/>
        <v>0</v>
      </c>
      <c r="DC268" s="795">
        <f t="shared" si="1592"/>
        <v>0</v>
      </c>
      <c r="DD268" s="795">
        <f t="shared" si="1592"/>
        <v>0</v>
      </c>
      <c r="DE268" s="795">
        <f t="shared" si="1592"/>
        <v>0</v>
      </c>
      <c r="DF268" s="795">
        <f t="shared" si="1592"/>
        <v>0</v>
      </c>
      <c r="DG268" s="795">
        <f t="shared" si="1592"/>
        <v>0</v>
      </c>
      <c r="DH268" s="795">
        <f t="shared" si="1592"/>
        <v>0</v>
      </c>
      <c r="DI268" s="795">
        <f t="shared" si="1592"/>
        <v>0</v>
      </c>
      <c r="DJ268" s="795">
        <f t="shared" si="1592"/>
        <v>0</v>
      </c>
      <c r="DK268" s="795">
        <f t="shared" si="1592"/>
        <v>0</v>
      </c>
      <c r="DL268" s="795">
        <f t="shared" si="1592"/>
        <v>0</v>
      </c>
      <c r="DM268" s="795">
        <f t="shared" si="1592"/>
        <v>0</v>
      </c>
      <c r="DN268" s="795">
        <f t="shared" si="1592"/>
        <v>0.40756268867227874</v>
      </c>
      <c r="DO268" s="795">
        <f t="shared" si="1592"/>
        <v>0.40756268867227874</v>
      </c>
      <c r="DP268" s="795">
        <f t="shared" si="1592"/>
        <v>0.40756268867227874</v>
      </c>
      <c r="DQ268" s="795">
        <f t="shared" si="1592"/>
        <v>0.40756268867227874</v>
      </c>
      <c r="DR268" s="795">
        <f t="shared" si="1592"/>
        <v>0.40756268867227874</v>
      </c>
      <c r="DS268" s="795">
        <f t="shared" si="1592"/>
        <v>0.40756268867227874</v>
      </c>
      <c r="DT268" s="795">
        <f t="shared" si="1592"/>
        <v>0.40756268867227874</v>
      </c>
      <c r="DU268" s="795">
        <f t="shared" si="1592"/>
        <v>0.40845358915077945</v>
      </c>
      <c r="DV268" s="795">
        <f t="shared" si="1592"/>
        <v>0.40845358915077945</v>
      </c>
      <c r="DW268" s="795">
        <f t="shared" si="1592"/>
        <v>0.40845358915077945</v>
      </c>
      <c r="DX268" s="795">
        <f t="shared" si="1592"/>
        <v>0.40845358915077945</v>
      </c>
      <c r="DY268" s="795">
        <f t="shared" si="1592"/>
        <v>0.43829947483848564</v>
      </c>
      <c r="DZ268" s="795">
        <f t="shared" si="1592"/>
        <v>0.43829947483848564</v>
      </c>
      <c r="EA268" s="795">
        <f t="shared" si="1592"/>
        <v>0.33481906065657796</v>
      </c>
      <c r="EB268" s="795">
        <f t="shared" si="1592"/>
        <v>0.33481906065657796</v>
      </c>
      <c r="EC268" s="795">
        <f t="shared" si="1592"/>
        <v>0.33481906065657796</v>
      </c>
      <c r="ED268" s="795">
        <f t="shared" si="1592"/>
        <v>-1.0082455979834686</v>
      </c>
      <c r="EE268" s="795">
        <f t="shared" si="1592"/>
        <v>-1.0082455979834686</v>
      </c>
      <c r="EF268" s="795">
        <f t="shared" si="1592"/>
        <v>-1.0082455979834686</v>
      </c>
      <c r="EG268" s="795">
        <f t="shared" si="1592"/>
        <v>-1.0082455979834686</v>
      </c>
      <c r="EH268" s="795">
        <f t="shared" si="1592"/>
        <v>-1.399662881666405</v>
      </c>
      <c r="EI268" s="795">
        <f t="shared" si="1592"/>
        <v>-1.399662881666405</v>
      </c>
      <c r="EJ268" s="795">
        <f t="shared" ref="EJ268:GU268" si="1593">EJ265</f>
        <v>-1.399662881666405</v>
      </c>
      <c r="EK268" s="795">
        <f t="shared" si="1593"/>
        <v>-1.399662881666405</v>
      </c>
      <c r="EL268" s="795">
        <f t="shared" si="1593"/>
        <v>-1.399662881666405</v>
      </c>
      <c r="EM268" s="795">
        <f t="shared" si="1593"/>
        <v>-1.399662881666405</v>
      </c>
      <c r="EN268" s="795">
        <f t="shared" si="1593"/>
        <v>-1.399662881666405</v>
      </c>
      <c r="EO268" s="795">
        <f t="shared" si="1593"/>
        <v>-1.399662881666405</v>
      </c>
      <c r="EP268" s="795">
        <f t="shared" si="1593"/>
        <v>0</v>
      </c>
      <c r="EQ268" s="795">
        <f t="shared" si="1593"/>
        <v>0</v>
      </c>
      <c r="ER268" s="795">
        <f t="shared" si="1593"/>
        <v>0</v>
      </c>
      <c r="ES268" s="795">
        <f t="shared" si="1593"/>
        <v>0</v>
      </c>
      <c r="ET268" s="795">
        <f t="shared" si="1593"/>
        <v>0</v>
      </c>
      <c r="EU268" s="795">
        <f t="shared" si="1593"/>
        <v>0</v>
      </c>
      <c r="EV268" s="795">
        <f t="shared" si="1593"/>
        <v>0</v>
      </c>
      <c r="EW268" s="795">
        <f t="shared" si="1593"/>
        <v>0</v>
      </c>
      <c r="EX268" s="795">
        <f t="shared" si="1593"/>
        <v>0</v>
      </c>
      <c r="EY268" s="795">
        <f t="shared" si="1593"/>
        <v>0</v>
      </c>
      <c r="EZ268" s="795">
        <f t="shared" si="1593"/>
        <v>0</v>
      </c>
      <c r="FA268" s="795">
        <f t="shared" si="1593"/>
        <v>0</v>
      </c>
      <c r="FB268" s="795">
        <f t="shared" si="1593"/>
        <v>0</v>
      </c>
      <c r="FC268" s="795">
        <f t="shared" si="1593"/>
        <v>0</v>
      </c>
      <c r="FD268" s="795">
        <f t="shared" si="1593"/>
        <v>0</v>
      </c>
      <c r="FE268" s="795">
        <f t="shared" si="1593"/>
        <v>0</v>
      </c>
      <c r="FF268" s="795">
        <f t="shared" si="1593"/>
        <v>0</v>
      </c>
      <c r="FG268" s="795">
        <f t="shared" si="1593"/>
        <v>0</v>
      </c>
      <c r="FH268" s="795">
        <f t="shared" si="1593"/>
        <v>0</v>
      </c>
      <c r="FI268" s="795">
        <f t="shared" si="1593"/>
        <v>0</v>
      </c>
      <c r="FJ268" s="795">
        <f t="shared" si="1593"/>
        <v>0</v>
      </c>
      <c r="FK268" s="795">
        <f t="shared" si="1593"/>
        <v>0</v>
      </c>
      <c r="FL268" s="795">
        <f t="shared" si="1593"/>
        <v>0</v>
      </c>
      <c r="FM268" s="795">
        <f t="shared" si="1593"/>
        <v>0</v>
      </c>
      <c r="FN268" s="795">
        <f t="shared" si="1593"/>
        <v>0.45850802475631536</v>
      </c>
      <c r="FO268" s="795">
        <f t="shared" si="1593"/>
        <v>0.45850802475631536</v>
      </c>
      <c r="FP268" s="795">
        <f t="shared" si="1593"/>
        <v>0.45850802475631536</v>
      </c>
      <c r="FQ268" s="795">
        <f t="shared" si="1593"/>
        <v>0.45850802475631536</v>
      </c>
      <c r="FR268" s="795">
        <f t="shared" si="1593"/>
        <v>0.45850802475631536</v>
      </c>
      <c r="FS268" s="795">
        <f t="shared" si="1593"/>
        <v>0.45850802475631536</v>
      </c>
      <c r="FT268" s="795">
        <f t="shared" si="1593"/>
        <v>0.45850802475631536</v>
      </c>
      <c r="FU268" s="795">
        <f t="shared" si="1593"/>
        <v>0.25901934921756542</v>
      </c>
      <c r="FV268" s="795">
        <f t="shared" si="1593"/>
        <v>0.25901934921756542</v>
      </c>
      <c r="FW268" s="795">
        <f t="shared" si="1593"/>
        <v>0.25901934921756542</v>
      </c>
      <c r="FX268" s="795">
        <f t="shared" si="1593"/>
        <v>0.25901934921756542</v>
      </c>
      <c r="FY268" s="795">
        <f t="shared" si="1593"/>
        <v>0.23068393412552002</v>
      </c>
      <c r="FZ268" s="795">
        <f t="shared" si="1593"/>
        <v>0.23068393412552002</v>
      </c>
      <c r="GA268" s="795">
        <f t="shared" si="1593"/>
        <v>0.29542858293227248</v>
      </c>
      <c r="GB268" s="795">
        <f t="shared" si="1593"/>
        <v>0.29542858293227248</v>
      </c>
      <c r="GC268" s="795">
        <f t="shared" si="1593"/>
        <v>0.29542858293227248</v>
      </c>
      <c r="GD268" s="795">
        <f t="shared" si="1593"/>
        <v>-1.6902138124766024</v>
      </c>
      <c r="GE268" s="795">
        <f t="shared" si="1593"/>
        <v>-1.6902138124766024</v>
      </c>
      <c r="GF268" s="795">
        <f t="shared" si="1593"/>
        <v>-1.6902138124766024</v>
      </c>
      <c r="GG268" s="795">
        <f t="shared" si="1593"/>
        <v>-1.6902138124766024</v>
      </c>
      <c r="GH268" s="795">
        <f t="shared" si="1593"/>
        <v>-2.0464869346173913</v>
      </c>
      <c r="GI268" s="795">
        <f t="shared" si="1593"/>
        <v>-2.0464869346173913</v>
      </c>
      <c r="GJ268" s="795">
        <f t="shared" si="1593"/>
        <v>-2.0464869346173913</v>
      </c>
      <c r="GK268" s="795">
        <f t="shared" si="1593"/>
        <v>-2.0464869346173913</v>
      </c>
      <c r="GL268" s="795">
        <f t="shared" si="1593"/>
        <v>-2.0464869346173913</v>
      </c>
      <c r="GM268" s="795">
        <f t="shared" si="1593"/>
        <v>-2.0464869346173913</v>
      </c>
      <c r="GN268" s="795">
        <f t="shared" si="1593"/>
        <v>-2.0464869346173913</v>
      </c>
      <c r="GO268" s="795">
        <f t="shared" si="1593"/>
        <v>-2.0464869346173913</v>
      </c>
      <c r="GP268" s="795">
        <f t="shared" si="1593"/>
        <v>-2.445934491190016E-3</v>
      </c>
      <c r="GQ268" s="795">
        <f t="shared" si="1593"/>
        <v>-2.445934491190016E-3</v>
      </c>
      <c r="GR268" s="795">
        <f t="shared" si="1593"/>
        <v>-2.445934491190016E-3</v>
      </c>
      <c r="GS268" s="795">
        <f t="shared" si="1593"/>
        <v>-2.445934491190016E-3</v>
      </c>
      <c r="GT268" s="795">
        <f t="shared" si="1593"/>
        <v>-2.445934491190016E-3</v>
      </c>
      <c r="GU268" s="795">
        <f t="shared" si="1593"/>
        <v>-2.445934491190016E-3</v>
      </c>
      <c r="GV268" s="795">
        <f t="shared" ref="GV268:JG268" si="1594">GV265</f>
        <v>-2.445934491190016E-3</v>
      </c>
      <c r="GW268" s="795">
        <f t="shared" si="1594"/>
        <v>-1.3889487335099204E-3</v>
      </c>
      <c r="GX268" s="795">
        <f t="shared" si="1594"/>
        <v>-1.3889487335099204E-3</v>
      </c>
      <c r="GY268" s="795">
        <f t="shared" si="1594"/>
        <v>-1.3889487335099204E-3</v>
      </c>
      <c r="GZ268" s="795">
        <f t="shared" si="1594"/>
        <v>-1.3889487335099204E-3</v>
      </c>
      <c r="HA268" s="795">
        <f t="shared" si="1594"/>
        <v>-1.3889487335099204E-3</v>
      </c>
      <c r="HB268" s="795">
        <f t="shared" si="1594"/>
        <v>-2.6174915640480023E-3</v>
      </c>
      <c r="HC268" s="795">
        <f t="shared" si="1594"/>
        <v>-2.6174915640480023E-3</v>
      </c>
      <c r="HD268" s="795">
        <f t="shared" si="1594"/>
        <v>-2.6174915640480023E-3</v>
      </c>
      <c r="HE268" s="795">
        <f t="shared" si="1594"/>
        <v>-2.6174915640480023E-3</v>
      </c>
      <c r="HF268" s="795">
        <f t="shared" si="1594"/>
        <v>0</v>
      </c>
      <c r="HG268" s="795">
        <f t="shared" si="1594"/>
        <v>0</v>
      </c>
      <c r="HH268" s="795">
        <f t="shared" si="1594"/>
        <v>0</v>
      </c>
      <c r="HI268" s="795">
        <f t="shared" si="1594"/>
        <v>0</v>
      </c>
      <c r="HJ268" s="795">
        <f t="shared" si="1594"/>
        <v>0</v>
      </c>
      <c r="HK268" s="795">
        <f t="shared" si="1594"/>
        <v>0</v>
      </c>
      <c r="HL268" s="795">
        <f t="shared" si="1594"/>
        <v>0</v>
      </c>
      <c r="HM268" s="795">
        <f t="shared" si="1594"/>
        <v>0</v>
      </c>
      <c r="HN268" s="795">
        <f t="shared" si="1594"/>
        <v>8.4908893473416569E-3</v>
      </c>
      <c r="HO268" s="795">
        <f t="shared" si="1594"/>
        <v>8.4908893473416569E-3</v>
      </c>
      <c r="HP268" s="795">
        <f t="shared" si="1594"/>
        <v>8.4908893473416569E-3</v>
      </c>
      <c r="HQ268" s="795">
        <f t="shared" si="1594"/>
        <v>8.4908893473416569E-3</v>
      </c>
      <c r="HR268" s="795">
        <f t="shared" si="1594"/>
        <v>8.4908893473416569E-3</v>
      </c>
      <c r="HS268" s="795">
        <f t="shared" si="1594"/>
        <v>8.4908893473416569E-3</v>
      </c>
      <c r="HT268" s="795">
        <f t="shared" si="1594"/>
        <v>8.4908893473416569E-3</v>
      </c>
      <c r="HU268" s="795">
        <f t="shared" si="1594"/>
        <v>3.9849130648855535E-2</v>
      </c>
      <c r="HV268" s="795">
        <f t="shared" si="1594"/>
        <v>3.9849130648855535E-2</v>
      </c>
      <c r="HW268" s="795">
        <f t="shared" si="1594"/>
        <v>3.9849130648855535E-2</v>
      </c>
      <c r="HX268" s="795">
        <f t="shared" si="1594"/>
        <v>3.9849130648855535E-2</v>
      </c>
      <c r="HY268" s="795">
        <f t="shared" si="1594"/>
        <v>4.6136786825103471E-2</v>
      </c>
      <c r="HZ268" s="795">
        <f t="shared" si="1594"/>
        <v>4.6136786825103471E-2</v>
      </c>
      <c r="IA268" s="795">
        <f t="shared" si="1594"/>
        <v>2.9542858293228669E-2</v>
      </c>
      <c r="IB268" s="795">
        <f t="shared" si="1594"/>
        <v>2.9542858293228669E-2</v>
      </c>
      <c r="IC268" s="795">
        <f t="shared" si="1594"/>
        <v>2.9542858293228669E-2</v>
      </c>
      <c r="ID268" s="795">
        <f t="shared" si="1594"/>
        <v>-2.314228928854102</v>
      </c>
      <c r="IE268" s="795">
        <f t="shared" si="1594"/>
        <v>-2.314228928854102</v>
      </c>
      <c r="IF268" s="795">
        <f t="shared" si="1594"/>
        <v>-2.314228928854102</v>
      </c>
      <c r="IG268" s="795">
        <f t="shared" si="1594"/>
        <v>-2.314228928854102</v>
      </c>
      <c r="IH268" s="795">
        <f t="shared" si="1594"/>
        <v>-2.8435621047709807</v>
      </c>
      <c r="II268" s="795">
        <f t="shared" si="1594"/>
        <v>-2.8435621047709807</v>
      </c>
      <c r="IJ268" s="795">
        <f t="shared" si="1594"/>
        <v>-2.8435621047709807</v>
      </c>
      <c r="IK268" s="795">
        <f t="shared" si="1594"/>
        <v>-2.8435621047709807</v>
      </c>
      <c r="IL268" s="795">
        <f t="shared" si="1594"/>
        <v>-2.8435621047709807</v>
      </c>
      <c r="IM268" s="795">
        <f t="shared" si="1594"/>
        <v>-2.8435621047709807</v>
      </c>
      <c r="IN268" s="795">
        <f t="shared" si="1594"/>
        <v>-2.8435621047709807</v>
      </c>
      <c r="IO268" s="795">
        <f t="shared" si="1594"/>
        <v>-2.8435621047709807</v>
      </c>
      <c r="IP268" s="795">
        <f t="shared" si="1594"/>
        <v>0</v>
      </c>
      <c r="IQ268" s="795">
        <f t="shared" si="1594"/>
        <v>0</v>
      </c>
      <c r="IR268" s="795">
        <f t="shared" si="1594"/>
        <v>0</v>
      </c>
      <c r="IS268" s="795">
        <f t="shared" si="1594"/>
        <v>0</v>
      </c>
      <c r="IT268" s="795">
        <f t="shared" si="1594"/>
        <v>0</v>
      </c>
      <c r="IU268" s="795">
        <f t="shared" si="1594"/>
        <v>0</v>
      </c>
      <c r="IV268" s="795">
        <f t="shared" si="1594"/>
        <v>0</v>
      </c>
      <c r="IW268" s="795">
        <f t="shared" si="1594"/>
        <v>0</v>
      </c>
      <c r="IX268" s="795">
        <f t="shared" si="1594"/>
        <v>0</v>
      </c>
      <c r="IY268" s="795">
        <f t="shared" si="1594"/>
        <v>0</v>
      </c>
      <c r="IZ268" s="795">
        <f t="shared" si="1594"/>
        <v>0</v>
      </c>
      <c r="JA268" s="795">
        <f t="shared" si="1594"/>
        <v>0</v>
      </c>
      <c r="JB268" s="795">
        <f t="shared" si="1594"/>
        <v>-2.6149413254366038E-3</v>
      </c>
      <c r="JC268" s="795">
        <f t="shared" si="1594"/>
        <v>-2.6149413254366038E-3</v>
      </c>
      <c r="JD268" s="795">
        <f t="shared" si="1594"/>
        <v>-2.6149413254366038E-3</v>
      </c>
      <c r="JE268" s="795">
        <f t="shared" si="1594"/>
        <v>-2.6149413254366038E-3</v>
      </c>
      <c r="JF268" s="795">
        <f t="shared" si="1594"/>
        <v>-2.3518058203180203E-3</v>
      </c>
      <c r="JG268" s="795">
        <f t="shared" si="1594"/>
        <v>-2.3518058203180203E-3</v>
      </c>
      <c r="JH268" s="795">
        <f t="shared" ref="JH268:LS268" si="1595">JH265</f>
        <v>-2.3518058203180203E-3</v>
      </c>
      <c r="JI268" s="795">
        <f t="shared" si="1595"/>
        <v>-2.3518058203180203E-3</v>
      </c>
      <c r="JJ268" s="795">
        <f t="shared" si="1595"/>
        <v>-2.3518058203180203E-3</v>
      </c>
      <c r="JK268" s="795">
        <f t="shared" si="1595"/>
        <v>-2.3518058203180203E-3</v>
      </c>
      <c r="JL268" s="795">
        <f t="shared" si="1595"/>
        <v>-2.3518058203180203E-3</v>
      </c>
      <c r="JM268" s="795">
        <f t="shared" si="1595"/>
        <v>-2.3518058203180203E-3</v>
      </c>
      <c r="JN268" s="795">
        <f t="shared" si="1595"/>
        <v>0.14434511890476731</v>
      </c>
      <c r="JO268" s="795">
        <f t="shared" si="1595"/>
        <v>0.14434511890476731</v>
      </c>
      <c r="JP268" s="795">
        <f t="shared" si="1595"/>
        <v>0.14434511890476731</v>
      </c>
      <c r="JQ268" s="795">
        <f t="shared" si="1595"/>
        <v>0.14434511890476731</v>
      </c>
      <c r="JR268" s="795">
        <f t="shared" si="1595"/>
        <v>0.14434511890476731</v>
      </c>
      <c r="JS268" s="795">
        <f t="shared" si="1595"/>
        <v>0.14434511890476731</v>
      </c>
      <c r="JT268" s="795">
        <f t="shared" si="1595"/>
        <v>0.14434511890476731</v>
      </c>
      <c r="JU268" s="795">
        <f t="shared" si="1595"/>
        <v>0.3287553278530666</v>
      </c>
      <c r="JV268" s="795">
        <f t="shared" si="1595"/>
        <v>0.3287553278530666</v>
      </c>
      <c r="JW268" s="795">
        <f t="shared" si="1595"/>
        <v>0.3287553278530666</v>
      </c>
      <c r="JX268" s="795">
        <f t="shared" si="1595"/>
        <v>0.3287553278530666</v>
      </c>
      <c r="JY268" s="795">
        <f t="shared" si="1595"/>
        <v>0.33449170448200594</v>
      </c>
      <c r="JZ268" s="795">
        <f t="shared" si="1595"/>
        <v>0.33449170448200594</v>
      </c>
      <c r="KA268" s="795">
        <f t="shared" si="1595"/>
        <v>0.26588572463904203</v>
      </c>
      <c r="KB268" s="795">
        <f t="shared" si="1595"/>
        <v>0.26588572463904203</v>
      </c>
      <c r="KC268" s="795">
        <f t="shared" si="1595"/>
        <v>0.26588572463904203</v>
      </c>
      <c r="KD268" s="795">
        <f t="shared" si="1595"/>
        <v>-2.2337792621070216</v>
      </c>
      <c r="KE268" s="795">
        <f t="shared" si="1595"/>
        <v>-2.2337792621070216</v>
      </c>
      <c r="KF268" s="795">
        <f t="shared" si="1595"/>
        <v>-2.2337792621070216</v>
      </c>
      <c r="KG268" s="795">
        <f t="shared" si="1595"/>
        <v>-2.2337792621070216</v>
      </c>
      <c r="KH268" s="795">
        <f t="shared" si="1595"/>
        <v>-2.4657910550713948</v>
      </c>
      <c r="KI268" s="795">
        <f t="shared" si="1595"/>
        <v>-2.4657910550713948</v>
      </c>
      <c r="KJ268" s="795">
        <f t="shared" si="1595"/>
        <v>-2.4657910550713948</v>
      </c>
      <c r="KK268" s="795">
        <f t="shared" si="1595"/>
        <v>-2.4657910550713948</v>
      </c>
      <c r="KL268" s="795">
        <f t="shared" si="1595"/>
        <v>-2.4657910550713948</v>
      </c>
      <c r="KM268" s="795">
        <f t="shared" si="1595"/>
        <v>-2.4657910550713948</v>
      </c>
      <c r="KN268" s="795">
        <f t="shared" si="1595"/>
        <v>-2.4657910550713948</v>
      </c>
      <c r="KO268" s="795">
        <f t="shared" si="1595"/>
        <v>-2.4657910550713948</v>
      </c>
      <c r="KP268" s="795">
        <f t="shared" si="1595"/>
        <v>4.8918689823800321E-3</v>
      </c>
      <c r="KQ268" s="795">
        <f t="shared" si="1595"/>
        <v>4.8918689823800321E-3</v>
      </c>
      <c r="KR268" s="795">
        <f t="shared" si="1595"/>
        <v>4.8918689823800321E-3</v>
      </c>
      <c r="KS268" s="795">
        <f t="shared" si="1595"/>
        <v>4.8918689823800321E-3</v>
      </c>
      <c r="KT268" s="795">
        <f t="shared" si="1595"/>
        <v>4.8918689823800321E-3</v>
      </c>
      <c r="KU268" s="795">
        <f t="shared" si="1595"/>
        <v>4.8918689823800321E-3</v>
      </c>
      <c r="KV268" s="795">
        <f t="shared" si="1595"/>
        <v>4.8918689823800321E-3</v>
      </c>
      <c r="KW268" s="795">
        <f t="shared" si="1595"/>
        <v>-1.3889487335099204E-3</v>
      </c>
      <c r="KX268" s="795">
        <f t="shared" si="1595"/>
        <v>-1.3889487335099204E-3</v>
      </c>
      <c r="KY268" s="795">
        <f t="shared" si="1595"/>
        <v>-1.3889487335099204E-3</v>
      </c>
      <c r="KZ268" s="795">
        <f t="shared" si="1595"/>
        <v>-1.3889487335099204E-3</v>
      </c>
      <c r="LA268" s="795">
        <f t="shared" si="1595"/>
        <v>-1.3889487335099204E-3</v>
      </c>
      <c r="LB268" s="795">
        <f t="shared" si="1595"/>
        <v>0</v>
      </c>
      <c r="LC268" s="795">
        <f t="shared" si="1595"/>
        <v>0</v>
      </c>
      <c r="LD268" s="795">
        <f t="shared" si="1595"/>
        <v>0</v>
      </c>
      <c r="LE268" s="795">
        <f t="shared" si="1595"/>
        <v>0</v>
      </c>
      <c r="LF268" s="795">
        <f t="shared" si="1595"/>
        <v>-2.3519104818898739E-3</v>
      </c>
      <c r="LG268" s="795">
        <f t="shared" si="1595"/>
        <v>-2.3519104818898739E-3</v>
      </c>
      <c r="LH268" s="795">
        <f t="shared" si="1595"/>
        <v>-2.3519104818898739E-3</v>
      </c>
      <c r="LI268" s="795">
        <f t="shared" si="1595"/>
        <v>-2.3519104818898739E-3</v>
      </c>
      <c r="LJ268" s="795">
        <f t="shared" si="1595"/>
        <v>-2.3519104818898739E-3</v>
      </c>
      <c r="LK268" s="795">
        <f t="shared" si="1595"/>
        <v>-2.3519104818898739E-3</v>
      </c>
      <c r="LL268" s="795">
        <f t="shared" si="1595"/>
        <v>-2.3519104818898739E-3</v>
      </c>
      <c r="LM268" s="795">
        <f t="shared" si="1595"/>
        <v>-2.3519104818898739E-3</v>
      </c>
      <c r="LN268" s="795">
        <f t="shared" si="1595"/>
        <v>9.3399782820729804E-2</v>
      </c>
      <c r="LO268" s="795">
        <f t="shared" si="1595"/>
        <v>9.3399782820729804E-2</v>
      </c>
      <c r="LP268" s="795">
        <f t="shared" si="1595"/>
        <v>9.3399782820729804E-2</v>
      </c>
      <c r="LQ268" s="795">
        <f t="shared" si="1595"/>
        <v>9.3399782820729804E-2</v>
      </c>
      <c r="LR268" s="795">
        <f t="shared" si="1595"/>
        <v>9.3399782820729804E-2</v>
      </c>
      <c r="LS268" s="795">
        <f t="shared" si="1595"/>
        <v>9.3399782820729804E-2</v>
      </c>
      <c r="LT268" s="795">
        <f t="shared" ref="LT268:OE268" si="1596">LT265</f>
        <v>9.3399782820729804E-2</v>
      </c>
      <c r="LU268" s="795">
        <f t="shared" si="1596"/>
        <v>0.1494342399332087</v>
      </c>
      <c r="LV268" s="795">
        <f t="shared" si="1596"/>
        <v>0.1494342399332087</v>
      </c>
      <c r="LW268" s="795">
        <f t="shared" si="1596"/>
        <v>0.1494342399332087</v>
      </c>
      <c r="LX268" s="795">
        <f t="shared" si="1596"/>
        <v>0.1494342399332087</v>
      </c>
      <c r="LY268" s="795">
        <f t="shared" si="1596"/>
        <v>0.14994455718159028</v>
      </c>
      <c r="LZ268" s="795">
        <f t="shared" si="1596"/>
        <v>0.14994455718159028</v>
      </c>
      <c r="MA268" s="795">
        <f t="shared" si="1596"/>
        <v>7.8780955448605638E-2</v>
      </c>
      <c r="MB268" s="795">
        <f t="shared" si="1596"/>
        <v>7.8780955448605638E-2</v>
      </c>
      <c r="MC268" s="795">
        <f t="shared" si="1596"/>
        <v>7.8780955448605638E-2</v>
      </c>
      <c r="MD268" s="795">
        <f t="shared" si="1596"/>
        <v>-2.1960761805999196</v>
      </c>
      <c r="ME268" s="795">
        <f t="shared" si="1596"/>
        <v>-2.1960761805999196</v>
      </c>
      <c r="MF268" s="795">
        <f t="shared" si="1596"/>
        <v>-2.1960761805999196</v>
      </c>
      <c r="MG268" s="795">
        <f t="shared" si="1596"/>
        <v>-2.1960761805999196</v>
      </c>
      <c r="MH268" s="795">
        <f t="shared" si="1596"/>
        <v>-2.3721919743163227</v>
      </c>
      <c r="MI268" s="795">
        <f t="shared" si="1596"/>
        <v>-2.3721919743163227</v>
      </c>
      <c r="MJ268" s="795">
        <f t="shared" si="1596"/>
        <v>-2.3721919743163227</v>
      </c>
      <c r="MK268" s="795">
        <f t="shared" si="1596"/>
        <v>-2.3721919743163227</v>
      </c>
      <c r="ML268" s="795">
        <f t="shared" si="1596"/>
        <v>-2.3721919743163227</v>
      </c>
      <c r="MM268" s="795">
        <f t="shared" si="1596"/>
        <v>-2.3721919743163227</v>
      </c>
      <c r="MN268" s="795">
        <f t="shared" si="1596"/>
        <v>-2.3721919743163227</v>
      </c>
      <c r="MO268" s="795">
        <f t="shared" si="1596"/>
        <v>-2.3721919743163227</v>
      </c>
      <c r="MP268" s="795">
        <f t="shared" si="1596"/>
        <v>2.445934491190016E-3</v>
      </c>
      <c r="MQ268" s="795">
        <f t="shared" si="1596"/>
        <v>2.445934491190016E-3</v>
      </c>
      <c r="MR268" s="795">
        <f t="shared" si="1596"/>
        <v>2.445934491190016E-3</v>
      </c>
      <c r="MS268" s="795">
        <f t="shared" si="1596"/>
        <v>2.445934491190016E-3</v>
      </c>
      <c r="MT268" s="795">
        <f t="shared" si="1596"/>
        <v>2.445934491190016E-3</v>
      </c>
      <c r="MU268" s="795">
        <f t="shared" si="1596"/>
        <v>2.445934491190016E-3</v>
      </c>
      <c r="MV268" s="795">
        <f t="shared" si="1596"/>
        <v>2.445934491190016E-3</v>
      </c>
      <c r="MW268" s="795">
        <f t="shared" si="1596"/>
        <v>1.3844310920791969E-3</v>
      </c>
      <c r="MX268" s="795">
        <f t="shared" si="1596"/>
        <v>1.3844310920791969E-3</v>
      </c>
      <c r="MY268" s="795">
        <f t="shared" si="1596"/>
        <v>1.3844310920791969E-3</v>
      </c>
      <c r="MZ268" s="795">
        <f t="shared" si="1596"/>
        <v>1.3844310920791969E-3</v>
      </c>
      <c r="NA268" s="795">
        <f t="shared" si="1596"/>
        <v>1.3844310920791969E-3</v>
      </c>
      <c r="NB268" s="795">
        <f t="shared" si="1596"/>
        <v>0.54832171757711201</v>
      </c>
      <c r="NC268" s="795">
        <f t="shared" si="1596"/>
        <v>0.54832171757711201</v>
      </c>
      <c r="ND268" s="795">
        <f t="shared" si="1596"/>
        <v>0.54832171757711201</v>
      </c>
      <c r="NE268" s="795">
        <f t="shared" si="1596"/>
        <v>0.54832171757711201</v>
      </c>
      <c r="NF268" s="795">
        <f t="shared" si="1596"/>
        <v>0.38924068559390523</v>
      </c>
      <c r="NG268" s="795">
        <f t="shared" si="1596"/>
        <v>0.38924068559390523</v>
      </c>
      <c r="NH268" s="795">
        <f t="shared" si="1596"/>
        <v>0.38924068559390523</v>
      </c>
      <c r="NI268" s="795">
        <f t="shared" si="1596"/>
        <v>0.38924068559390523</v>
      </c>
      <c r="NJ268" s="795">
        <f t="shared" si="1596"/>
        <v>0.38924068559390523</v>
      </c>
      <c r="NK268" s="795">
        <f t="shared" si="1596"/>
        <v>0.38924068559390523</v>
      </c>
      <c r="NL268" s="795">
        <f t="shared" si="1596"/>
        <v>0.38924068559390523</v>
      </c>
      <c r="NM268" s="795">
        <f t="shared" si="1596"/>
        <v>0.38924068559390523</v>
      </c>
      <c r="NN268" s="795">
        <f t="shared" si="1596"/>
        <v>9.3399782820729804E-2</v>
      </c>
      <c r="NO268" s="795">
        <f t="shared" si="1596"/>
        <v>9.3399782820729804E-2</v>
      </c>
      <c r="NP268" s="795">
        <f t="shared" si="1596"/>
        <v>9.3399782820729804E-2</v>
      </c>
      <c r="NQ268" s="795">
        <f t="shared" si="1596"/>
        <v>9.3399782820729804E-2</v>
      </c>
      <c r="NR268" s="795">
        <f t="shared" si="1596"/>
        <v>9.3399782820729804E-2</v>
      </c>
      <c r="NS268" s="795">
        <f t="shared" si="1596"/>
        <v>9.3399782820729804E-2</v>
      </c>
      <c r="NT268" s="795">
        <f t="shared" si="1596"/>
        <v>9.3399782820729804E-2</v>
      </c>
      <c r="NU268" s="795">
        <f t="shared" si="1596"/>
        <v>0.1494342399332087</v>
      </c>
      <c r="NV268" s="795">
        <f t="shared" si="1596"/>
        <v>0.1494342399332087</v>
      </c>
      <c r="NW268" s="795">
        <f t="shared" si="1596"/>
        <v>0.1494342399332087</v>
      </c>
      <c r="NX268" s="795">
        <f t="shared" si="1596"/>
        <v>0.1494342399332087</v>
      </c>
      <c r="NY268" s="795">
        <f t="shared" si="1596"/>
        <v>0.14994455718159028</v>
      </c>
      <c r="NZ268" s="795">
        <f t="shared" si="1596"/>
        <v>0.14994455718159028</v>
      </c>
      <c r="OA268" s="795">
        <f t="shared" si="1596"/>
        <v>7.8780955448605638E-2</v>
      </c>
      <c r="OB268" s="795">
        <f t="shared" si="1596"/>
        <v>7.8780955448605638E-2</v>
      </c>
      <c r="OC268" s="795">
        <f t="shared" si="1596"/>
        <v>7.8780955448605638E-2</v>
      </c>
      <c r="OD268" s="795">
        <f t="shared" si="1596"/>
        <v>-2.1960761805999196</v>
      </c>
      <c r="OE268" s="795">
        <f t="shared" si="1596"/>
        <v>-2.1960761805999196</v>
      </c>
      <c r="OF268" s="795">
        <f t="shared" ref="OF268:QQ268" si="1597">OF265</f>
        <v>-2.1960761805999196</v>
      </c>
      <c r="OG268" s="795">
        <f t="shared" si="1597"/>
        <v>-2.1960761805999196</v>
      </c>
      <c r="OH268" s="795">
        <f t="shared" si="1597"/>
        <v>-2.3721919743163227</v>
      </c>
      <c r="OI268" s="795">
        <f t="shared" si="1597"/>
        <v>-2.3721919743163227</v>
      </c>
      <c r="OJ268" s="795">
        <f t="shared" si="1597"/>
        <v>-2.3721919743163227</v>
      </c>
      <c r="OK268" s="795">
        <f t="shared" si="1597"/>
        <v>-2.3721919743163227</v>
      </c>
      <c r="OL268" s="795">
        <f t="shared" si="1597"/>
        <v>-2.3721919743163227</v>
      </c>
      <c r="OM268" s="795">
        <f t="shared" si="1597"/>
        <v>-2.3721919743163227</v>
      </c>
      <c r="ON268" s="795">
        <f t="shared" si="1597"/>
        <v>-2.3721919743163227</v>
      </c>
      <c r="OO268" s="795">
        <f t="shared" si="1597"/>
        <v>-2.3721919743163227</v>
      </c>
      <c r="OP268" s="795">
        <f t="shared" si="1597"/>
        <v>2.445934491190016E-3</v>
      </c>
      <c r="OQ268" s="795">
        <f t="shared" si="1597"/>
        <v>2.445934491190016E-3</v>
      </c>
      <c r="OR268" s="795">
        <f t="shared" si="1597"/>
        <v>2.445934491190016E-3</v>
      </c>
      <c r="OS268" s="795">
        <f t="shared" si="1597"/>
        <v>2.445934491190016E-3</v>
      </c>
      <c r="OT268" s="795">
        <f t="shared" si="1597"/>
        <v>2.445934491190016E-3</v>
      </c>
      <c r="OU268" s="795">
        <f t="shared" si="1597"/>
        <v>2.445934491190016E-3</v>
      </c>
      <c r="OV268" s="795">
        <f t="shared" si="1597"/>
        <v>2.445934491190016E-3</v>
      </c>
      <c r="OW268" s="795">
        <f t="shared" si="1597"/>
        <v>1.3844310920791969E-3</v>
      </c>
      <c r="OX268" s="795">
        <f t="shared" si="1597"/>
        <v>1.3844310920791969E-3</v>
      </c>
      <c r="OY268" s="795">
        <f t="shared" si="1597"/>
        <v>1.3844310920791969E-3</v>
      </c>
      <c r="OZ268" s="795">
        <f t="shared" si="1597"/>
        <v>1.3844310920791969E-3</v>
      </c>
      <c r="PA268" s="795">
        <f t="shared" si="1597"/>
        <v>1.3844310920791969E-3</v>
      </c>
      <c r="PB268" s="795">
        <f t="shared" si="1597"/>
        <v>0.54832171757711201</v>
      </c>
      <c r="PC268" s="795">
        <f t="shared" si="1597"/>
        <v>0.54832171757711201</v>
      </c>
      <c r="PD268" s="795">
        <f t="shared" si="1597"/>
        <v>0.54832171757711201</v>
      </c>
      <c r="PE268" s="795">
        <f t="shared" si="1597"/>
        <v>0.54832171757711201</v>
      </c>
      <c r="PF268" s="795">
        <f t="shared" si="1597"/>
        <v>0.38924068559390523</v>
      </c>
      <c r="PG268" s="795">
        <f t="shared" si="1597"/>
        <v>0.38924068559390523</v>
      </c>
      <c r="PH268" s="795">
        <f t="shared" si="1597"/>
        <v>0.38924068559390523</v>
      </c>
      <c r="PI268" s="795">
        <f t="shared" si="1597"/>
        <v>0.38924068559390523</v>
      </c>
      <c r="PJ268" s="795">
        <f t="shared" si="1597"/>
        <v>0.38924068559390523</v>
      </c>
      <c r="PK268" s="795">
        <f t="shared" si="1597"/>
        <v>0.38924068559390523</v>
      </c>
      <c r="PL268" s="795">
        <f t="shared" si="1597"/>
        <v>0.38924068559390523</v>
      </c>
      <c r="PM268" s="795">
        <f t="shared" si="1597"/>
        <v>0.38924068559390523</v>
      </c>
      <c r="PN268" s="795">
        <f t="shared" si="1597"/>
        <v>9.3399782820729804E-2</v>
      </c>
      <c r="PO268" s="795">
        <f t="shared" si="1597"/>
        <v>9.3399782820729804E-2</v>
      </c>
      <c r="PP268" s="795">
        <f t="shared" si="1597"/>
        <v>9.3399782820729804E-2</v>
      </c>
      <c r="PQ268" s="795">
        <f t="shared" si="1597"/>
        <v>9.3399782820729804E-2</v>
      </c>
      <c r="PR268" s="795">
        <f t="shared" si="1597"/>
        <v>9.3399782820729804E-2</v>
      </c>
      <c r="PS268" s="795">
        <f t="shared" si="1597"/>
        <v>9.3399782820729804E-2</v>
      </c>
      <c r="PT268" s="795">
        <f t="shared" si="1597"/>
        <v>9.3399782820729804E-2</v>
      </c>
      <c r="PU268" s="795">
        <f t="shared" si="1597"/>
        <v>0.1494342399332087</v>
      </c>
      <c r="PV268" s="795">
        <f t="shared" si="1597"/>
        <v>0.1494342399332087</v>
      </c>
      <c r="PW268" s="795">
        <f t="shared" si="1597"/>
        <v>0.1494342399332087</v>
      </c>
      <c r="PX268" s="795">
        <f t="shared" si="1597"/>
        <v>0.1494342399332087</v>
      </c>
      <c r="PY268" s="795">
        <f t="shared" si="1597"/>
        <v>0.14994455718159028</v>
      </c>
      <c r="PZ268" s="795">
        <f t="shared" si="1597"/>
        <v>0.14994455718159028</v>
      </c>
      <c r="QA268" s="795">
        <f t="shared" si="1597"/>
        <v>7.8780955448605638E-2</v>
      </c>
      <c r="QB268" s="795">
        <f t="shared" si="1597"/>
        <v>7.8780955448605638E-2</v>
      </c>
      <c r="QC268" s="795">
        <f t="shared" si="1597"/>
        <v>7.8780955448605638E-2</v>
      </c>
      <c r="QD268" s="795">
        <f t="shared" si="1597"/>
        <v>-2.1960761805999196</v>
      </c>
      <c r="QE268" s="795">
        <f t="shared" si="1597"/>
        <v>-2.1960761805999196</v>
      </c>
      <c r="QF268" s="795">
        <f t="shared" si="1597"/>
        <v>-2.1960761805999196</v>
      </c>
      <c r="QG268" s="795">
        <f t="shared" si="1597"/>
        <v>-2.1960761805999196</v>
      </c>
      <c r="QH268" s="795">
        <f t="shared" si="1597"/>
        <v>-2.3721919743163227</v>
      </c>
      <c r="QI268" s="795">
        <f t="shared" si="1597"/>
        <v>-2.3721919743163227</v>
      </c>
      <c r="QJ268" s="795">
        <f t="shared" si="1597"/>
        <v>-2.3721919743163227</v>
      </c>
      <c r="QK268" s="795">
        <f t="shared" si="1597"/>
        <v>-2.3721919743163227</v>
      </c>
      <c r="QL268" s="795">
        <f t="shared" si="1597"/>
        <v>-2.3721919743163227</v>
      </c>
      <c r="QM268" s="795">
        <f t="shared" si="1597"/>
        <v>-2.3721919743163227</v>
      </c>
      <c r="QN268" s="795">
        <f t="shared" si="1597"/>
        <v>-2.3721919743163227</v>
      </c>
      <c r="QO268" s="795">
        <f t="shared" si="1597"/>
        <v>-2.3721919743163227</v>
      </c>
      <c r="QP268" s="795">
        <f t="shared" si="1597"/>
        <v>2.445934491190016E-3</v>
      </c>
      <c r="QQ268" s="795">
        <f t="shared" si="1597"/>
        <v>2.445934491190016E-3</v>
      </c>
      <c r="QR268" s="795">
        <f t="shared" ref="QR268:SI268" si="1598">QR265</f>
        <v>2.445934491190016E-3</v>
      </c>
      <c r="QS268" s="795">
        <f t="shared" si="1598"/>
        <v>2.445934491190016E-3</v>
      </c>
      <c r="QT268" s="795">
        <f t="shared" si="1598"/>
        <v>2.445934491190016E-3</v>
      </c>
      <c r="QU268" s="795">
        <f t="shared" si="1598"/>
        <v>2.445934491190016E-3</v>
      </c>
      <c r="QV268" s="795">
        <f t="shared" si="1598"/>
        <v>2.445934491190016E-3</v>
      </c>
      <c r="QW268" s="795">
        <f t="shared" si="1598"/>
        <v>1.3844310920791969E-3</v>
      </c>
      <c r="QX268" s="795">
        <f t="shared" si="1598"/>
        <v>1.3844310920791969E-3</v>
      </c>
      <c r="QY268" s="795">
        <f t="shared" si="1598"/>
        <v>1.3844310920791969E-3</v>
      </c>
      <c r="QZ268" s="795">
        <f t="shared" si="1598"/>
        <v>1.3844310920791969E-3</v>
      </c>
      <c r="RA268" s="795">
        <f t="shared" si="1598"/>
        <v>1.3844310920791969E-3</v>
      </c>
      <c r="RB268" s="795">
        <f t="shared" si="1598"/>
        <v>0.54832171757711201</v>
      </c>
      <c r="RC268" s="795">
        <f t="shared" si="1598"/>
        <v>0.54832171757711201</v>
      </c>
      <c r="RD268" s="795">
        <f t="shared" si="1598"/>
        <v>0.54832171757711201</v>
      </c>
      <c r="RE268" s="795">
        <f t="shared" si="1598"/>
        <v>0.54832171757711201</v>
      </c>
      <c r="RF268" s="795">
        <f t="shared" si="1598"/>
        <v>0.38924068559390523</v>
      </c>
      <c r="RG268" s="795">
        <f t="shared" si="1598"/>
        <v>0.38924068559390523</v>
      </c>
      <c r="RH268" s="795">
        <f t="shared" si="1598"/>
        <v>0.38924068559390523</v>
      </c>
      <c r="RI268" s="795">
        <f t="shared" si="1598"/>
        <v>0.38924068559390523</v>
      </c>
      <c r="RJ268" s="795">
        <f t="shared" si="1598"/>
        <v>0.38924068559390523</v>
      </c>
      <c r="RK268" s="795">
        <f t="shared" si="1598"/>
        <v>0.38924068559390523</v>
      </c>
      <c r="RL268" s="795">
        <f t="shared" si="1598"/>
        <v>0.38924068559390523</v>
      </c>
      <c r="RM268" s="795">
        <f t="shared" si="1598"/>
        <v>0.38924068559390523</v>
      </c>
      <c r="RN268" s="795">
        <f t="shared" si="1598"/>
        <v>9.3399782820729804E-2</v>
      </c>
      <c r="RO268" s="795">
        <f t="shared" si="1598"/>
        <v>9.3399782820729804E-2</v>
      </c>
      <c r="RP268" s="795">
        <f t="shared" si="1598"/>
        <v>9.3399782820729804E-2</v>
      </c>
      <c r="RQ268" s="795">
        <f t="shared" si="1598"/>
        <v>9.3399782820729804E-2</v>
      </c>
      <c r="RR268" s="795">
        <f t="shared" si="1598"/>
        <v>9.3399782820729804E-2</v>
      </c>
      <c r="RS268" s="795">
        <f t="shared" si="1598"/>
        <v>9.3399782820729804E-2</v>
      </c>
      <c r="RT268" s="795">
        <f t="shared" si="1598"/>
        <v>9.3399782820729804E-2</v>
      </c>
      <c r="RU268" s="795">
        <f t="shared" si="1598"/>
        <v>0.1494342399332087</v>
      </c>
      <c r="RV268" s="795">
        <f t="shared" si="1598"/>
        <v>0.1494342399332087</v>
      </c>
      <c r="RW268" s="795">
        <f t="shared" si="1598"/>
        <v>0.1494342399332087</v>
      </c>
      <c r="RX268" s="795">
        <f t="shared" si="1598"/>
        <v>0.1494342399332087</v>
      </c>
      <c r="RY268" s="795">
        <f t="shared" si="1598"/>
        <v>0.14994455718159028</v>
      </c>
      <c r="RZ268" s="795">
        <f t="shared" si="1598"/>
        <v>0.14994455718159028</v>
      </c>
      <c r="SA268" s="795">
        <f t="shared" si="1598"/>
        <v>7.8780955448605638E-2</v>
      </c>
      <c r="SB268" s="795">
        <f t="shared" si="1598"/>
        <v>7.8780955448605638E-2</v>
      </c>
      <c r="SC268" s="795">
        <f t="shared" si="1598"/>
        <v>7.8780955448605638E-2</v>
      </c>
      <c r="SD268" s="795">
        <f t="shared" si="1598"/>
        <v>-2.1960761805999196</v>
      </c>
      <c r="SE268" s="795">
        <f t="shared" si="1598"/>
        <v>-2.1960761805999196</v>
      </c>
      <c r="SF268" s="795">
        <f t="shared" si="1598"/>
        <v>-2.1960761805999196</v>
      </c>
      <c r="SG268" s="795">
        <f t="shared" si="1598"/>
        <v>-2.1960761805999196</v>
      </c>
      <c r="SH268" s="795">
        <f t="shared" si="1598"/>
        <v>-2.3721919743163227</v>
      </c>
      <c r="SI268" s="795">
        <f t="shared" si="1598"/>
        <v>-2.3721919743163227</v>
      </c>
      <c r="SJ268" s="275">
        <f t="shared" si="1590"/>
        <v>-2.3721919743163227</v>
      </c>
      <c r="SK268" s="262"/>
      <c r="SL268" s="250"/>
      <c r="SM268" s="250"/>
      <c r="SN268" s="250"/>
    </row>
    <row r="269" spans="1:508" outlineLevel="3" x14ac:dyDescent="0.25">
      <c r="A269" s="250"/>
      <c r="B269" s="259"/>
      <c r="C269" s="444">
        <f>INT($C$29)+3</f>
        <v>4</v>
      </c>
      <c r="D269" s="275"/>
      <c r="E269" s="324">
        <f t="shared" si="1065"/>
        <v>128</v>
      </c>
      <c r="F269" s="330"/>
      <c r="G269" s="275"/>
      <c r="H269" s="536"/>
      <c r="I269" s="548" t="s">
        <v>875</v>
      </c>
      <c r="J269" s="537"/>
      <c r="K269" s="795">
        <f t="shared" ref="K269:BV269" si="1599">K266</f>
        <v>0</v>
      </c>
      <c r="L269" s="795">
        <f t="shared" si="1599"/>
        <v>0</v>
      </c>
      <c r="M269" s="795">
        <f t="shared" si="1599"/>
        <v>0</v>
      </c>
      <c r="N269" s="795">
        <f t="shared" si="1599"/>
        <v>0</v>
      </c>
      <c r="O269" s="795">
        <f t="shared" si="1599"/>
        <v>0</v>
      </c>
      <c r="P269" s="795">
        <f t="shared" si="1599"/>
        <v>0</v>
      </c>
      <c r="Q269" s="795">
        <f t="shared" si="1599"/>
        <v>0</v>
      </c>
      <c r="R269" s="795">
        <f t="shared" si="1599"/>
        <v>0</v>
      </c>
      <c r="S269" s="795">
        <f t="shared" si="1599"/>
        <v>0</v>
      </c>
      <c r="T269" s="795">
        <f t="shared" si="1599"/>
        <v>0</v>
      </c>
      <c r="U269" s="795">
        <f t="shared" si="1599"/>
        <v>0</v>
      </c>
      <c r="V269" s="795">
        <f t="shared" si="1599"/>
        <v>0</v>
      </c>
      <c r="W269" s="795">
        <f t="shared" si="1599"/>
        <v>0</v>
      </c>
      <c r="X269" s="795">
        <f t="shared" si="1599"/>
        <v>0</v>
      </c>
      <c r="Y269" s="795">
        <f t="shared" si="1599"/>
        <v>0</v>
      </c>
      <c r="Z269" s="795">
        <f t="shared" si="1599"/>
        <v>0</v>
      </c>
      <c r="AA269" s="795">
        <f t="shared" si="1599"/>
        <v>0</v>
      </c>
      <c r="AB269" s="795">
        <f t="shared" si="1599"/>
        <v>0</v>
      </c>
      <c r="AC269" s="795">
        <f t="shared" si="1599"/>
        <v>0</v>
      </c>
      <c r="AD269" s="795">
        <f t="shared" si="1599"/>
        <v>0</v>
      </c>
      <c r="AE269" s="795">
        <f t="shared" si="1599"/>
        <v>0</v>
      </c>
      <c r="AF269" s="795">
        <f t="shared" si="1599"/>
        <v>0</v>
      </c>
      <c r="AG269" s="795">
        <f t="shared" si="1599"/>
        <v>0</v>
      </c>
      <c r="AH269" s="795">
        <f t="shared" si="1599"/>
        <v>0</v>
      </c>
      <c r="AI269" s="795">
        <f t="shared" si="1599"/>
        <v>0</v>
      </c>
      <c r="AJ269" s="795">
        <f t="shared" si="1599"/>
        <v>0</v>
      </c>
      <c r="AK269" s="795">
        <f t="shared" si="1599"/>
        <v>0</v>
      </c>
      <c r="AL269" s="795">
        <f t="shared" si="1599"/>
        <v>0</v>
      </c>
      <c r="AM269" s="795">
        <f t="shared" si="1599"/>
        <v>0</v>
      </c>
      <c r="AN269" s="795">
        <f t="shared" si="1599"/>
        <v>0</v>
      </c>
      <c r="AO269" s="795">
        <f t="shared" si="1599"/>
        <v>0</v>
      </c>
      <c r="AP269" s="795">
        <f t="shared" si="1599"/>
        <v>0</v>
      </c>
      <c r="AQ269" s="795">
        <f t="shared" si="1599"/>
        <v>0</v>
      </c>
      <c r="AR269" s="795">
        <f t="shared" si="1599"/>
        <v>0</v>
      </c>
      <c r="AS269" s="795">
        <f t="shared" si="1599"/>
        <v>0</v>
      </c>
      <c r="AT269" s="795">
        <f t="shared" si="1599"/>
        <v>0</v>
      </c>
      <c r="AU269" s="795">
        <f t="shared" si="1599"/>
        <v>0</v>
      </c>
      <c r="AV269" s="795">
        <f t="shared" si="1599"/>
        <v>0</v>
      </c>
      <c r="AW269" s="795">
        <f t="shared" si="1599"/>
        <v>0</v>
      </c>
      <c r="AX269" s="795">
        <f t="shared" si="1599"/>
        <v>0</v>
      </c>
      <c r="AY269" s="795">
        <f t="shared" si="1599"/>
        <v>0</v>
      </c>
      <c r="AZ269" s="795">
        <f t="shared" si="1599"/>
        <v>0</v>
      </c>
      <c r="BA269" s="795">
        <f t="shared" si="1599"/>
        <v>0</v>
      </c>
      <c r="BB269" s="795">
        <f t="shared" si="1599"/>
        <v>0</v>
      </c>
      <c r="BC269" s="795">
        <f t="shared" si="1599"/>
        <v>0</v>
      </c>
      <c r="BD269" s="795">
        <f t="shared" si="1599"/>
        <v>0</v>
      </c>
      <c r="BE269" s="795">
        <f t="shared" si="1599"/>
        <v>0</v>
      </c>
      <c r="BF269" s="795">
        <f t="shared" si="1599"/>
        <v>0</v>
      </c>
      <c r="BG269" s="795">
        <f t="shared" si="1599"/>
        <v>0</v>
      </c>
      <c r="BH269" s="795">
        <f t="shared" si="1599"/>
        <v>0</v>
      </c>
      <c r="BI269" s="795">
        <f t="shared" si="1599"/>
        <v>0</v>
      </c>
      <c r="BJ269" s="795">
        <f t="shared" si="1599"/>
        <v>0</v>
      </c>
      <c r="BK269" s="795">
        <f t="shared" si="1599"/>
        <v>0</v>
      </c>
      <c r="BL269" s="795">
        <f t="shared" si="1599"/>
        <v>0</v>
      </c>
      <c r="BM269" s="795">
        <f t="shared" si="1599"/>
        <v>0</v>
      </c>
      <c r="BN269" s="795">
        <f t="shared" si="1599"/>
        <v>0</v>
      </c>
      <c r="BO269" s="795">
        <f t="shared" si="1599"/>
        <v>0</v>
      </c>
      <c r="BP269" s="795">
        <f t="shared" si="1599"/>
        <v>0</v>
      </c>
      <c r="BQ269" s="795">
        <f t="shared" si="1599"/>
        <v>0</v>
      </c>
      <c r="BR269" s="795">
        <f t="shared" si="1599"/>
        <v>0</v>
      </c>
      <c r="BS269" s="795">
        <f t="shared" si="1599"/>
        <v>0</v>
      </c>
      <c r="BT269" s="795">
        <f t="shared" si="1599"/>
        <v>0</v>
      </c>
      <c r="BU269" s="795">
        <f t="shared" si="1599"/>
        <v>0</v>
      </c>
      <c r="BV269" s="795">
        <f t="shared" si="1599"/>
        <v>0</v>
      </c>
      <c r="BW269" s="795">
        <f t="shared" ref="BW269:EH269" si="1600">BW266</f>
        <v>0</v>
      </c>
      <c r="BX269" s="795">
        <f t="shared" si="1600"/>
        <v>0</v>
      </c>
      <c r="BY269" s="795">
        <f t="shared" si="1600"/>
        <v>0</v>
      </c>
      <c r="BZ269" s="795">
        <f t="shared" si="1600"/>
        <v>0</v>
      </c>
      <c r="CA269" s="795">
        <f t="shared" si="1600"/>
        <v>0</v>
      </c>
      <c r="CB269" s="795">
        <f t="shared" si="1600"/>
        <v>0</v>
      </c>
      <c r="CC269" s="795">
        <f t="shared" si="1600"/>
        <v>0</v>
      </c>
      <c r="CD269" s="795">
        <f t="shared" si="1600"/>
        <v>0</v>
      </c>
      <c r="CE269" s="795">
        <f t="shared" si="1600"/>
        <v>0</v>
      </c>
      <c r="CF269" s="795">
        <f t="shared" si="1600"/>
        <v>0</v>
      </c>
      <c r="CG269" s="795">
        <f t="shared" si="1600"/>
        <v>0</v>
      </c>
      <c r="CH269" s="795">
        <f t="shared" si="1600"/>
        <v>0</v>
      </c>
      <c r="CI269" s="795">
        <f t="shared" si="1600"/>
        <v>0</v>
      </c>
      <c r="CJ269" s="795">
        <f t="shared" si="1600"/>
        <v>0</v>
      </c>
      <c r="CK269" s="795">
        <f t="shared" si="1600"/>
        <v>0</v>
      </c>
      <c r="CL269" s="795">
        <f t="shared" si="1600"/>
        <v>0</v>
      </c>
      <c r="CM269" s="795">
        <f t="shared" si="1600"/>
        <v>0</v>
      </c>
      <c r="CN269" s="795">
        <f t="shared" si="1600"/>
        <v>0</v>
      </c>
      <c r="CO269" s="795">
        <f t="shared" si="1600"/>
        <v>0</v>
      </c>
      <c r="CP269" s="795">
        <f t="shared" si="1600"/>
        <v>0</v>
      </c>
      <c r="CQ269" s="795">
        <f t="shared" si="1600"/>
        <v>0</v>
      </c>
      <c r="CR269" s="795">
        <f t="shared" si="1600"/>
        <v>0</v>
      </c>
      <c r="CS269" s="795">
        <f t="shared" si="1600"/>
        <v>0</v>
      </c>
      <c r="CT269" s="795">
        <f t="shared" si="1600"/>
        <v>0</v>
      </c>
      <c r="CU269" s="795">
        <f t="shared" si="1600"/>
        <v>0</v>
      </c>
      <c r="CV269" s="795">
        <f t="shared" si="1600"/>
        <v>0</v>
      </c>
      <c r="CW269" s="795">
        <f t="shared" si="1600"/>
        <v>0</v>
      </c>
      <c r="CX269" s="795">
        <f t="shared" si="1600"/>
        <v>0</v>
      </c>
      <c r="CY269" s="795">
        <f t="shared" si="1600"/>
        <v>0</v>
      </c>
      <c r="CZ269" s="795">
        <f t="shared" si="1600"/>
        <v>0</v>
      </c>
      <c r="DA269" s="795">
        <f t="shared" si="1600"/>
        <v>0</v>
      </c>
      <c r="DB269" s="795">
        <f t="shared" si="1600"/>
        <v>0</v>
      </c>
      <c r="DC269" s="795">
        <f t="shared" si="1600"/>
        <v>0</v>
      </c>
      <c r="DD269" s="795">
        <f t="shared" si="1600"/>
        <v>0</v>
      </c>
      <c r="DE269" s="795">
        <f t="shared" si="1600"/>
        <v>0</v>
      </c>
      <c r="DF269" s="795">
        <f t="shared" si="1600"/>
        <v>0</v>
      </c>
      <c r="DG269" s="795">
        <f t="shared" si="1600"/>
        <v>0</v>
      </c>
      <c r="DH269" s="795">
        <f t="shared" si="1600"/>
        <v>0</v>
      </c>
      <c r="DI269" s="795">
        <f t="shared" si="1600"/>
        <v>0</v>
      </c>
      <c r="DJ269" s="795">
        <f t="shared" si="1600"/>
        <v>0</v>
      </c>
      <c r="DK269" s="795">
        <f t="shared" si="1600"/>
        <v>0</v>
      </c>
      <c r="DL269" s="795">
        <f t="shared" si="1600"/>
        <v>0</v>
      </c>
      <c r="DM269" s="795">
        <f t="shared" si="1600"/>
        <v>0</v>
      </c>
      <c r="DN269" s="795">
        <f t="shared" si="1600"/>
        <v>0.40756268867227874</v>
      </c>
      <c r="DO269" s="795">
        <f t="shared" si="1600"/>
        <v>0.40756268867227874</v>
      </c>
      <c r="DP269" s="795">
        <f t="shared" si="1600"/>
        <v>0.40756268867227874</v>
      </c>
      <c r="DQ269" s="795">
        <f t="shared" si="1600"/>
        <v>0.40756268867227874</v>
      </c>
      <c r="DR269" s="795">
        <f t="shared" si="1600"/>
        <v>0.40756268867227874</v>
      </c>
      <c r="DS269" s="795">
        <f t="shared" si="1600"/>
        <v>0.40756268867227874</v>
      </c>
      <c r="DT269" s="795">
        <f t="shared" si="1600"/>
        <v>0.40756268867227874</v>
      </c>
      <c r="DU269" s="795">
        <f t="shared" si="1600"/>
        <v>0.40845358915077945</v>
      </c>
      <c r="DV269" s="795">
        <f t="shared" si="1600"/>
        <v>0.40845358915077945</v>
      </c>
      <c r="DW269" s="795">
        <f t="shared" si="1600"/>
        <v>0.40845358915077945</v>
      </c>
      <c r="DX269" s="795">
        <f t="shared" si="1600"/>
        <v>0.40845358915077945</v>
      </c>
      <c r="DY269" s="795">
        <f t="shared" si="1600"/>
        <v>0.42676527813221021</v>
      </c>
      <c r="DZ269" s="795">
        <f t="shared" si="1600"/>
        <v>0.42676527813221021</v>
      </c>
      <c r="EA269" s="795">
        <f t="shared" si="1600"/>
        <v>0.33481906065657796</v>
      </c>
      <c r="EB269" s="795">
        <f t="shared" si="1600"/>
        <v>0.33481906065657796</v>
      </c>
      <c r="EC269" s="795">
        <f t="shared" si="1600"/>
        <v>0.33481906065657796</v>
      </c>
      <c r="ED269" s="795">
        <f t="shared" si="1600"/>
        <v>-6.4217831190557462E-2</v>
      </c>
      <c r="EE269" s="795">
        <f t="shared" si="1600"/>
        <v>-6.4217831190557462E-2</v>
      </c>
      <c r="EF269" s="795">
        <f t="shared" si="1600"/>
        <v>-6.4217831190557462E-2</v>
      </c>
      <c r="EG269" s="795">
        <f t="shared" si="1600"/>
        <v>-6.4217831190557462E-2</v>
      </c>
      <c r="EH269" s="795">
        <f t="shared" si="1600"/>
        <v>-0.10346009593387429</v>
      </c>
      <c r="EI269" s="795">
        <f t="shared" ref="EI269:GT269" si="1601">EI266</f>
        <v>-0.10346009593387429</v>
      </c>
      <c r="EJ269" s="795">
        <f t="shared" si="1601"/>
        <v>-0.10346009593387429</v>
      </c>
      <c r="EK269" s="795">
        <f t="shared" si="1601"/>
        <v>-0.10346009593387429</v>
      </c>
      <c r="EL269" s="795">
        <f t="shared" si="1601"/>
        <v>-0.10346009593387429</v>
      </c>
      <c r="EM269" s="795">
        <f t="shared" si="1601"/>
        <v>-0.10346009593387429</v>
      </c>
      <c r="EN269" s="795">
        <f t="shared" si="1601"/>
        <v>-0.10346009593387429</v>
      </c>
      <c r="EO269" s="795">
        <f t="shared" si="1601"/>
        <v>-0.10346009593387429</v>
      </c>
      <c r="EP269" s="795">
        <f t="shared" si="1601"/>
        <v>0</v>
      </c>
      <c r="EQ269" s="795">
        <f t="shared" si="1601"/>
        <v>0</v>
      </c>
      <c r="ER269" s="795">
        <f t="shared" si="1601"/>
        <v>0</v>
      </c>
      <c r="ES269" s="795">
        <f t="shared" si="1601"/>
        <v>0</v>
      </c>
      <c r="ET269" s="795">
        <f t="shared" si="1601"/>
        <v>0</v>
      </c>
      <c r="EU269" s="795">
        <f t="shared" si="1601"/>
        <v>0</v>
      </c>
      <c r="EV269" s="795">
        <f t="shared" si="1601"/>
        <v>0</v>
      </c>
      <c r="EW269" s="795">
        <f t="shared" si="1601"/>
        <v>0</v>
      </c>
      <c r="EX269" s="795">
        <f t="shared" si="1601"/>
        <v>0</v>
      </c>
      <c r="EY269" s="795">
        <f t="shared" si="1601"/>
        <v>0</v>
      </c>
      <c r="EZ269" s="795">
        <f t="shared" si="1601"/>
        <v>0</v>
      </c>
      <c r="FA269" s="795">
        <f t="shared" si="1601"/>
        <v>0</v>
      </c>
      <c r="FB269" s="795">
        <f t="shared" si="1601"/>
        <v>0</v>
      </c>
      <c r="FC269" s="795">
        <f t="shared" si="1601"/>
        <v>0</v>
      </c>
      <c r="FD269" s="795">
        <f t="shared" si="1601"/>
        <v>0</v>
      </c>
      <c r="FE269" s="795">
        <f t="shared" si="1601"/>
        <v>0</v>
      </c>
      <c r="FF269" s="795">
        <f t="shared" si="1601"/>
        <v>0</v>
      </c>
      <c r="FG269" s="795">
        <f t="shared" si="1601"/>
        <v>0</v>
      </c>
      <c r="FH269" s="795">
        <f t="shared" si="1601"/>
        <v>0</v>
      </c>
      <c r="FI269" s="795">
        <f t="shared" si="1601"/>
        <v>0</v>
      </c>
      <c r="FJ269" s="795">
        <f t="shared" si="1601"/>
        <v>0</v>
      </c>
      <c r="FK269" s="795">
        <f t="shared" si="1601"/>
        <v>0</v>
      </c>
      <c r="FL269" s="795">
        <f t="shared" si="1601"/>
        <v>0</v>
      </c>
      <c r="FM269" s="795">
        <f t="shared" si="1601"/>
        <v>0</v>
      </c>
      <c r="FN269" s="795">
        <f t="shared" si="1601"/>
        <v>0.26321756976751409</v>
      </c>
      <c r="FO269" s="795">
        <f t="shared" si="1601"/>
        <v>0.26321756976751409</v>
      </c>
      <c r="FP269" s="795">
        <f t="shared" si="1601"/>
        <v>0.26321756976751409</v>
      </c>
      <c r="FQ269" s="795">
        <f t="shared" si="1601"/>
        <v>0.26321756976751409</v>
      </c>
      <c r="FR269" s="795">
        <f t="shared" si="1601"/>
        <v>0.26321756976751409</v>
      </c>
      <c r="FS269" s="795">
        <f t="shared" si="1601"/>
        <v>0.26321756976751409</v>
      </c>
      <c r="FT269" s="795">
        <f t="shared" si="1601"/>
        <v>0.26321756976751409</v>
      </c>
      <c r="FU269" s="795">
        <f t="shared" si="1601"/>
        <v>0.25901934921756542</v>
      </c>
      <c r="FV269" s="795">
        <f t="shared" si="1601"/>
        <v>0.25901934921756542</v>
      </c>
      <c r="FW269" s="795">
        <f t="shared" si="1601"/>
        <v>0.25901934921756542</v>
      </c>
      <c r="FX269" s="795">
        <f t="shared" si="1601"/>
        <v>0.25901934921756542</v>
      </c>
      <c r="FY269" s="795">
        <f t="shared" si="1601"/>
        <v>0.23068393412552002</v>
      </c>
      <c r="FZ269" s="795">
        <f t="shared" si="1601"/>
        <v>0.23068393412552002</v>
      </c>
      <c r="GA269" s="795">
        <f t="shared" si="1601"/>
        <v>0.29542858293227248</v>
      </c>
      <c r="GB269" s="795">
        <f t="shared" si="1601"/>
        <v>0.29542858293227248</v>
      </c>
      <c r="GC269" s="795">
        <f t="shared" si="1601"/>
        <v>0.29542858293227248</v>
      </c>
      <c r="GD269" s="795">
        <f t="shared" si="1601"/>
        <v>1.1867822318649246E-2</v>
      </c>
      <c r="GE269" s="795">
        <f t="shared" si="1601"/>
        <v>1.1867822318649246E-2</v>
      </c>
      <c r="GF269" s="795">
        <f t="shared" si="1601"/>
        <v>1.1867822318649246E-2</v>
      </c>
      <c r="GG269" s="795">
        <f t="shared" si="1601"/>
        <v>1.1867822318649246E-2</v>
      </c>
      <c r="GH269" s="795">
        <f t="shared" si="1601"/>
        <v>-0.34718873838595243</v>
      </c>
      <c r="GI269" s="795">
        <f t="shared" si="1601"/>
        <v>-0.34718873838595243</v>
      </c>
      <c r="GJ269" s="795">
        <f t="shared" si="1601"/>
        <v>-0.34718873838595243</v>
      </c>
      <c r="GK269" s="795">
        <f t="shared" si="1601"/>
        <v>-0.34718873838595243</v>
      </c>
      <c r="GL269" s="795">
        <f t="shared" si="1601"/>
        <v>-0.34718873838595243</v>
      </c>
      <c r="GM269" s="795">
        <f t="shared" si="1601"/>
        <v>-0.34718873838595243</v>
      </c>
      <c r="GN269" s="795">
        <f t="shared" si="1601"/>
        <v>-0.34718873838595243</v>
      </c>
      <c r="GO269" s="795">
        <f t="shared" si="1601"/>
        <v>-0.34718873838595243</v>
      </c>
      <c r="GP269" s="795">
        <f t="shared" si="1601"/>
        <v>-2.445934491190016E-3</v>
      </c>
      <c r="GQ269" s="795">
        <f t="shared" si="1601"/>
        <v>-2.445934491190016E-3</v>
      </c>
      <c r="GR269" s="795">
        <f t="shared" si="1601"/>
        <v>-2.445934491190016E-3</v>
      </c>
      <c r="GS269" s="795">
        <f t="shared" si="1601"/>
        <v>-2.445934491190016E-3</v>
      </c>
      <c r="GT269" s="795">
        <f t="shared" si="1601"/>
        <v>-2.445934491190016E-3</v>
      </c>
      <c r="GU269" s="795">
        <f t="shared" ref="GU269:JF269" si="1602">GU266</f>
        <v>-2.445934491190016E-3</v>
      </c>
      <c r="GV269" s="795">
        <f t="shared" si="1602"/>
        <v>-2.445934491190016E-3</v>
      </c>
      <c r="GW269" s="795">
        <f t="shared" si="1602"/>
        <v>-1.3889487335099204E-3</v>
      </c>
      <c r="GX269" s="795">
        <f t="shared" si="1602"/>
        <v>-1.3889487335099204E-3</v>
      </c>
      <c r="GY269" s="795">
        <f t="shared" si="1602"/>
        <v>-1.3889487335099204E-3</v>
      </c>
      <c r="GZ269" s="795">
        <f t="shared" si="1602"/>
        <v>-1.3889487335099204E-3</v>
      </c>
      <c r="HA269" s="795">
        <f t="shared" si="1602"/>
        <v>-1.3889487335099204E-3</v>
      </c>
      <c r="HB269" s="795">
        <f t="shared" si="1602"/>
        <v>-2.6174915640480023E-3</v>
      </c>
      <c r="HC269" s="795">
        <f t="shared" si="1602"/>
        <v>-2.6174915640480023E-3</v>
      </c>
      <c r="HD269" s="795">
        <f t="shared" si="1602"/>
        <v>-2.6174915640480023E-3</v>
      </c>
      <c r="HE269" s="795">
        <f t="shared" si="1602"/>
        <v>-2.6174915640480023E-3</v>
      </c>
      <c r="HF269" s="795">
        <f t="shared" si="1602"/>
        <v>-2.3536843404308172E-3</v>
      </c>
      <c r="HG269" s="795">
        <f t="shared" si="1602"/>
        <v>-2.3536843404308172E-3</v>
      </c>
      <c r="HH269" s="795">
        <f t="shared" si="1602"/>
        <v>-2.3536843404308172E-3</v>
      </c>
      <c r="HI269" s="795">
        <f t="shared" si="1602"/>
        <v>-2.3536843404308172E-3</v>
      </c>
      <c r="HJ269" s="795">
        <f t="shared" si="1602"/>
        <v>-2.3536843404308172E-3</v>
      </c>
      <c r="HK269" s="795">
        <f t="shared" si="1602"/>
        <v>-2.3536843404308172E-3</v>
      </c>
      <c r="HL269" s="795">
        <f t="shared" si="1602"/>
        <v>-2.3536843404308172E-3</v>
      </c>
      <c r="HM269" s="795">
        <f t="shared" si="1602"/>
        <v>-2.3536843404308172E-3</v>
      </c>
      <c r="HN269" s="795">
        <f t="shared" si="1602"/>
        <v>8.4908893473416569E-3</v>
      </c>
      <c r="HO269" s="795">
        <f t="shared" si="1602"/>
        <v>8.4908893473416569E-3</v>
      </c>
      <c r="HP269" s="795">
        <f t="shared" si="1602"/>
        <v>8.4908893473416569E-3</v>
      </c>
      <c r="HQ269" s="795">
        <f t="shared" si="1602"/>
        <v>8.4908893473416569E-3</v>
      </c>
      <c r="HR269" s="795">
        <f t="shared" si="1602"/>
        <v>8.4908893473416569E-3</v>
      </c>
      <c r="HS269" s="795">
        <f t="shared" si="1602"/>
        <v>8.4908893473416569E-3</v>
      </c>
      <c r="HT269" s="795">
        <f t="shared" si="1602"/>
        <v>8.4908893473416569E-3</v>
      </c>
      <c r="HU269" s="795">
        <f t="shared" si="1602"/>
        <v>3.9849130648855535E-2</v>
      </c>
      <c r="HV269" s="795">
        <f t="shared" si="1602"/>
        <v>3.9849130648855535E-2</v>
      </c>
      <c r="HW269" s="795">
        <f t="shared" si="1602"/>
        <v>3.9849130648855535E-2</v>
      </c>
      <c r="HX269" s="795">
        <f t="shared" si="1602"/>
        <v>3.9849130648855535E-2</v>
      </c>
      <c r="HY269" s="795">
        <f t="shared" si="1602"/>
        <v>4.6136786825103471E-2</v>
      </c>
      <c r="HZ269" s="795">
        <f t="shared" si="1602"/>
        <v>4.6136786825103471E-2</v>
      </c>
      <c r="IA269" s="795">
        <f t="shared" si="1602"/>
        <v>2.9542858293228669E-2</v>
      </c>
      <c r="IB269" s="795">
        <f t="shared" si="1602"/>
        <v>2.9542858293228669E-2</v>
      </c>
      <c r="IC269" s="795">
        <f t="shared" si="1602"/>
        <v>2.9542858293228669E-2</v>
      </c>
      <c r="ID269" s="795">
        <f t="shared" si="1602"/>
        <v>-0.58282484375715526</v>
      </c>
      <c r="IE269" s="795">
        <f t="shared" si="1602"/>
        <v>-0.58282484375715526</v>
      </c>
      <c r="IF269" s="795">
        <f t="shared" si="1602"/>
        <v>-0.58282484375715526</v>
      </c>
      <c r="IG269" s="795">
        <f t="shared" si="1602"/>
        <v>-0.58282484375715526</v>
      </c>
      <c r="IH269" s="795">
        <f t="shared" si="1602"/>
        <v>-0.97125041904467402</v>
      </c>
      <c r="II269" s="795">
        <f t="shared" si="1602"/>
        <v>-0.97125041904467402</v>
      </c>
      <c r="IJ269" s="795">
        <f t="shared" si="1602"/>
        <v>-0.97125041904467402</v>
      </c>
      <c r="IK269" s="795">
        <f t="shared" si="1602"/>
        <v>-0.97125041904467402</v>
      </c>
      <c r="IL269" s="795">
        <f t="shared" si="1602"/>
        <v>-0.97125041904467402</v>
      </c>
      <c r="IM269" s="795">
        <f t="shared" si="1602"/>
        <v>-0.97125041904467402</v>
      </c>
      <c r="IN269" s="795">
        <f t="shared" si="1602"/>
        <v>-0.97125041904467402</v>
      </c>
      <c r="IO269" s="795">
        <f t="shared" si="1602"/>
        <v>-0.97125041904467402</v>
      </c>
      <c r="IP269" s="795">
        <f t="shared" si="1602"/>
        <v>-4.8918689823800321E-3</v>
      </c>
      <c r="IQ269" s="795">
        <f t="shared" si="1602"/>
        <v>-4.8918689823800321E-3</v>
      </c>
      <c r="IR269" s="795">
        <f t="shared" si="1602"/>
        <v>-4.8918689823800321E-3</v>
      </c>
      <c r="IS269" s="795">
        <f t="shared" si="1602"/>
        <v>-4.8918689823800321E-3</v>
      </c>
      <c r="IT269" s="795">
        <f t="shared" si="1602"/>
        <v>-4.8918689823800321E-3</v>
      </c>
      <c r="IU269" s="795">
        <f t="shared" si="1602"/>
        <v>-4.8918689823800321E-3</v>
      </c>
      <c r="IV269" s="795">
        <f t="shared" si="1602"/>
        <v>-4.8918689823800321E-3</v>
      </c>
      <c r="IW269" s="795">
        <f t="shared" si="1602"/>
        <v>0</v>
      </c>
      <c r="IX269" s="795">
        <f t="shared" si="1602"/>
        <v>0</v>
      </c>
      <c r="IY269" s="795">
        <f t="shared" si="1602"/>
        <v>0</v>
      </c>
      <c r="IZ269" s="795">
        <f t="shared" si="1602"/>
        <v>0</v>
      </c>
      <c r="JA269" s="795">
        <f t="shared" si="1602"/>
        <v>0</v>
      </c>
      <c r="JB269" s="795">
        <f t="shared" si="1602"/>
        <v>-5.2297575834900911E-3</v>
      </c>
      <c r="JC269" s="795">
        <f t="shared" si="1602"/>
        <v>-5.2297575834900911E-3</v>
      </c>
      <c r="JD269" s="795">
        <f t="shared" si="1602"/>
        <v>-5.2297575834900911E-3</v>
      </c>
      <c r="JE269" s="795">
        <f t="shared" si="1602"/>
        <v>-5.2297575834900911E-3</v>
      </c>
      <c r="JF269" s="795">
        <f t="shared" si="1602"/>
        <v>-4.7035069374494753E-3</v>
      </c>
      <c r="JG269" s="795">
        <f t="shared" ref="JG269:LR269" si="1603">JG266</f>
        <v>-4.7035069374494753E-3</v>
      </c>
      <c r="JH269" s="795">
        <f t="shared" si="1603"/>
        <v>-4.7035069374494753E-3</v>
      </c>
      <c r="JI269" s="795">
        <f t="shared" si="1603"/>
        <v>-4.7035069374494753E-3</v>
      </c>
      <c r="JJ269" s="795">
        <f t="shared" si="1603"/>
        <v>-4.7035069374494753E-3</v>
      </c>
      <c r="JK269" s="795">
        <f t="shared" si="1603"/>
        <v>-4.7035069374494753E-3</v>
      </c>
      <c r="JL269" s="795">
        <f t="shared" si="1603"/>
        <v>-4.7035069374494753E-3</v>
      </c>
      <c r="JM269" s="795">
        <f t="shared" si="1603"/>
        <v>-4.7035069374494753E-3</v>
      </c>
      <c r="JN269" s="795">
        <f t="shared" si="1603"/>
        <v>0.13585422955742565</v>
      </c>
      <c r="JO269" s="795">
        <f t="shared" si="1603"/>
        <v>0.13585422955742565</v>
      </c>
      <c r="JP269" s="795">
        <f t="shared" si="1603"/>
        <v>0.13585422955742565</v>
      </c>
      <c r="JQ269" s="795">
        <f t="shared" si="1603"/>
        <v>0.13585422955742565</v>
      </c>
      <c r="JR269" s="795">
        <f t="shared" si="1603"/>
        <v>0.13585422955742565</v>
      </c>
      <c r="JS269" s="795">
        <f t="shared" si="1603"/>
        <v>0.13585422955742565</v>
      </c>
      <c r="JT269" s="795">
        <f t="shared" si="1603"/>
        <v>0.13585422955742565</v>
      </c>
      <c r="JU269" s="795">
        <f t="shared" si="1603"/>
        <v>0.3287553278530666</v>
      </c>
      <c r="JV269" s="795">
        <f t="shared" si="1603"/>
        <v>0.3287553278530666</v>
      </c>
      <c r="JW269" s="795">
        <f t="shared" si="1603"/>
        <v>0.3287553278530666</v>
      </c>
      <c r="JX269" s="795">
        <f t="shared" si="1603"/>
        <v>0.3287553278530666</v>
      </c>
      <c r="JY269" s="795">
        <f t="shared" si="1603"/>
        <v>0.32295750777572607</v>
      </c>
      <c r="JZ269" s="795">
        <f t="shared" si="1603"/>
        <v>0.32295750777572607</v>
      </c>
      <c r="KA269" s="795">
        <f t="shared" si="1603"/>
        <v>0.26588572463904203</v>
      </c>
      <c r="KB269" s="795">
        <f t="shared" si="1603"/>
        <v>0.26588572463904203</v>
      </c>
      <c r="KC269" s="795">
        <f t="shared" si="1603"/>
        <v>0.26588572463904203</v>
      </c>
      <c r="KD269" s="795">
        <f t="shared" si="1603"/>
        <v>-0.41275425900307461</v>
      </c>
      <c r="KE269" s="795">
        <f t="shared" si="1603"/>
        <v>-0.41275425900307461</v>
      </c>
      <c r="KF269" s="795">
        <f t="shared" si="1603"/>
        <v>-0.41275425900307461</v>
      </c>
      <c r="KG269" s="795">
        <f t="shared" si="1603"/>
        <v>-0.41275425900307461</v>
      </c>
      <c r="KH269" s="795">
        <f t="shared" si="1603"/>
        <v>-0.73238074083393379</v>
      </c>
      <c r="KI269" s="795">
        <f t="shared" si="1603"/>
        <v>-0.73238074083393379</v>
      </c>
      <c r="KJ269" s="795">
        <f t="shared" si="1603"/>
        <v>-0.73238074083393379</v>
      </c>
      <c r="KK269" s="795">
        <f t="shared" si="1603"/>
        <v>-0.73238074083393379</v>
      </c>
      <c r="KL269" s="795">
        <f t="shared" si="1603"/>
        <v>-0.73238074083393379</v>
      </c>
      <c r="KM269" s="795">
        <f t="shared" si="1603"/>
        <v>-0.73238074083393379</v>
      </c>
      <c r="KN269" s="795">
        <f t="shared" si="1603"/>
        <v>-0.73238074083393379</v>
      </c>
      <c r="KO269" s="795">
        <f t="shared" si="1603"/>
        <v>-0.73238074083393379</v>
      </c>
      <c r="KP269" s="795">
        <f t="shared" si="1603"/>
        <v>2.445934491190016E-3</v>
      </c>
      <c r="KQ269" s="795">
        <f t="shared" si="1603"/>
        <v>2.445934491190016E-3</v>
      </c>
      <c r="KR269" s="795">
        <f t="shared" si="1603"/>
        <v>2.445934491190016E-3</v>
      </c>
      <c r="KS269" s="795">
        <f t="shared" si="1603"/>
        <v>2.445934491190016E-3</v>
      </c>
      <c r="KT269" s="795">
        <f t="shared" si="1603"/>
        <v>2.445934491190016E-3</v>
      </c>
      <c r="KU269" s="795">
        <f t="shared" si="1603"/>
        <v>2.445934491190016E-3</v>
      </c>
      <c r="KV269" s="795">
        <f t="shared" si="1603"/>
        <v>2.445934491190016E-3</v>
      </c>
      <c r="KW269" s="795">
        <f t="shared" si="1603"/>
        <v>-1.3889487335099204E-3</v>
      </c>
      <c r="KX269" s="795">
        <f t="shared" si="1603"/>
        <v>-1.3889487335099204E-3</v>
      </c>
      <c r="KY269" s="795">
        <f t="shared" si="1603"/>
        <v>-1.3889487335099204E-3</v>
      </c>
      <c r="KZ269" s="795">
        <f t="shared" si="1603"/>
        <v>-1.3889487335099204E-3</v>
      </c>
      <c r="LA269" s="795">
        <f t="shared" si="1603"/>
        <v>-1.3889487335099204E-3</v>
      </c>
      <c r="LB269" s="795">
        <f t="shared" si="1603"/>
        <v>7.0596859325303463E-2</v>
      </c>
      <c r="LC269" s="795">
        <f t="shared" si="1603"/>
        <v>7.0596859325303463E-2</v>
      </c>
      <c r="LD269" s="795">
        <f t="shared" si="1603"/>
        <v>7.0596859325303463E-2</v>
      </c>
      <c r="LE269" s="795">
        <f t="shared" si="1603"/>
        <v>7.0596859325303463E-2</v>
      </c>
      <c r="LF269" s="795">
        <f t="shared" si="1603"/>
        <v>6.1186296310956401E-2</v>
      </c>
      <c r="LG269" s="795">
        <f t="shared" si="1603"/>
        <v>6.1186296310956401E-2</v>
      </c>
      <c r="LH269" s="795">
        <f t="shared" si="1603"/>
        <v>6.1186296310956401E-2</v>
      </c>
      <c r="LI269" s="795">
        <f t="shared" si="1603"/>
        <v>6.1186296310956401E-2</v>
      </c>
      <c r="LJ269" s="795">
        <f t="shared" si="1603"/>
        <v>6.1186296310956401E-2</v>
      </c>
      <c r="LK269" s="795">
        <f t="shared" si="1603"/>
        <v>6.1186296310956401E-2</v>
      </c>
      <c r="LL269" s="795">
        <f t="shared" si="1603"/>
        <v>6.1186296310956401E-2</v>
      </c>
      <c r="LM269" s="795">
        <f t="shared" si="1603"/>
        <v>6.1186296310956401E-2</v>
      </c>
      <c r="LN269" s="795">
        <f t="shared" si="1603"/>
        <v>0.13585422955742477</v>
      </c>
      <c r="LO269" s="795">
        <f t="shared" si="1603"/>
        <v>0.13585422955742477</v>
      </c>
      <c r="LP269" s="795">
        <f t="shared" si="1603"/>
        <v>0.13585422955742477</v>
      </c>
      <c r="LQ269" s="795">
        <f t="shared" si="1603"/>
        <v>0.13585422955742477</v>
      </c>
      <c r="LR269" s="795">
        <f t="shared" si="1603"/>
        <v>0.13585422955742477</v>
      </c>
      <c r="LS269" s="795">
        <f t="shared" ref="LS269:OD269" si="1604">LS266</f>
        <v>0.13585422955742477</v>
      </c>
      <c r="LT269" s="795">
        <f t="shared" si="1604"/>
        <v>0.13585422955742477</v>
      </c>
      <c r="LU269" s="795">
        <f t="shared" si="1604"/>
        <v>0.13947195727099615</v>
      </c>
      <c r="LV269" s="795">
        <f t="shared" si="1604"/>
        <v>0.13947195727099615</v>
      </c>
      <c r="LW269" s="795">
        <f t="shared" si="1604"/>
        <v>0.13947195727099615</v>
      </c>
      <c r="LX269" s="795">
        <f t="shared" si="1604"/>
        <v>0.13947195727099615</v>
      </c>
      <c r="LY269" s="795">
        <f t="shared" si="1604"/>
        <v>0.1384103604753113</v>
      </c>
      <c r="LZ269" s="795">
        <f t="shared" si="1604"/>
        <v>0.1384103604753113</v>
      </c>
      <c r="MA269" s="795">
        <f t="shared" si="1604"/>
        <v>7.8780955448605638E-2</v>
      </c>
      <c r="MB269" s="795">
        <f t="shared" si="1604"/>
        <v>7.8780955448605638E-2</v>
      </c>
      <c r="MC269" s="795">
        <f t="shared" si="1604"/>
        <v>7.8780955448605638E-2</v>
      </c>
      <c r="MD269" s="795">
        <f t="shared" si="1604"/>
        <v>-0.62890744612783411</v>
      </c>
      <c r="ME269" s="795">
        <f t="shared" si="1604"/>
        <v>-0.62890744612783411</v>
      </c>
      <c r="MF269" s="795">
        <f t="shared" si="1604"/>
        <v>-0.62890744612783411</v>
      </c>
      <c r="MG269" s="795">
        <f t="shared" si="1604"/>
        <v>-0.62890744612783411</v>
      </c>
      <c r="MH269" s="795">
        <f t="shared" si="1604"/>
        <v>-0.43467532542767451</v>
      </c>
      <c r="MI269" s="795">
        <f t="shared" si="1604"/>
        <v>-0.43467532542767451</v>
      </c>
      <c r="MJ269" s="795">
        <f t="shared" si="1604"/>
        <v>-0.43467532542767451</v>
      </c>
      <c r="MK269" s="795">
        <f t="shared" si="1604"/>
        <v>-0.43467532542767451</v>
      </c>
      <c r="ML269" s="795">
        <f t="shared" si="1604"/>
        <v>-0.43467532542767451</v>
      </c>
      <c r="MM269" s="795">
        <f t="shared" si="1604"/>
        <v>-0.43467532542767451</v>
      </c>
      <c r="MN269" s="795">
        <f t="shared" si="1604"/>
        <v>-0.43467532542767451</v>
      </c>
      <c r="MO269" s="795">
        <f t="shared" si="1604"/>
        <v>-0.43467532542767451</v>
      </c>
      <c r="MP269" s="795">
        <f t="shared" si="1604"/>
        <v>0</v>
      </c>
      <c r="MQ269" s="795">
        <f t="shared" si="1604"/>
        <v>0</v>
      </c>
      <c r="MR269" s="795">
        <f t="shared" si="1604"/>
        <v>0</v>
      </c>
      <c r="MS269" s="795">
        <f t="shared" si="1604"/>
        <v>0</v>
      </c>
      <c r="MT269" s="795">
        <f t="shared" si="1604"/>
        <v>0</v>
      </c>
      <c r="MU269" s="795">
        <f t="shared" si="1604"/>
        <v>0</v>
      </c>
      <c r="MV269" s="795">
        <f t="shared" si="1604"/>
        <v>0</v>
      </c>
      <c r="MW269" s="795">
        <f t="shared" si="1604"/>
        <v>1.3844310920791969E-3</v>
      </c>
      <c r="MX269" s="795">
        <f t="shared" si="1604"/>
        <v>1.3844310920791969E-3</v>
      </c>
      <c r="MY269" s="795">
        <f t="shared" si="1604"/>
        <v>1.3844310920791969E-3</v>
      </c>
      <c r="MZ269" s="795">
        <f t="shared" si="1604"/>
        <v>1.3844310920791969E-3</v>
      </c>
      <c r="NA269" s="795">
        <f t="shared" si="1604"/>
        <v>1.3844310920791969E-3</v>
      </c>
      <c r="NB269" s="795">
        <f t="shared" si="1604"/>
        <v>0.55387189983141205</v>
      </c>
      <c r="NC269" s="795">
        <f t="shared" si="1604"/>
        <v>0.55387189983141205</v>
      </c>
      <c r="ND269" s="795">
        <f t="shared" si="1604"/>
        <v>0.55387189983141205</v>
      </c>
      <c r="NE269" s="795">
        <f t="shared" si="1604"/>
        <v>0.55387189983141205</v>
      </c>
      <c r="NF269" s="795">
        <f t="shared" si="1604"/>
        <v>0.38254899703091905</v>
      </c>
      <c r="NG269" s="795">
        <f t="shared" si="1604"/>
        <v>0.37585730846793375</v>
      </c>
      <c r="NH269" s="795">
        <f t="shared" si="1604"/>
        <v>0.37585730846793375</v>
      </c>
      <c r="NI269" s="795">
        <f t="shared" si="1604"/>
        <v>0.37585730846793375</v>
      </c>
      <c r="NJ269" s="795">
        <f t="shared" si="1604"/>
        <v>0.37585730846793375</v>
      </c>
      <c r="NK269" s="795">
        <f t="shared" si="1604"/>
        <v>0.37585730846793375</v>
      </c>
      <c r="NL269" s="795">
        <f t="shared" si="1604"/>
        <v>0.37585730846793375</v>
      </c>
      <c r="NM269" s="795">
        <f t="shared" si="1604"/>
        <v>0.37585730846793375</v>
      </c>
      <c r="NN269" s="795">
        <f t="shared" si="1604"/>
        <v>0.13585422955742477</v>
      </c>
      <c r="NO269" s="795">
        <f t="shared" si="1604"/>
        <v>0.13585422955742477</v>
      </c>
      <c r="NP269" s="795">
        <f t="shared" si="1604"/>
        <v>0.13585422955742477</v>
      </c>
      <c r="NQ269" s="795">
        <f t="shared" si="1604"/>
        <v>0.13585422955742477</v>
      </c>
      <c r="NR269" s="795">
        <f t="shared" si="1604"/>
        <v>0.13585422955742477</v>
      </c>
      <c r="NS269" s="795">
        <f t="shared" si="1604"/>
        <v>0.13585422955742477</v>
      </c>
      <c r="NT269" s="795">
        <f t="shared" si="1604"/>
        <v>0.13585422955742477</v>
      </c>
      <c r="NU269" s="795">
        <f t="shared" si="1604"/>
        <v>0.13947195727099615</v>
      </c>
      <c r="NV269" s="795">
        <f t="shared" si="1604"/>
        <v>0.13947195727099615</v>
      </c>
      <c r="NW269" s="795">
        <f t="shared" si="1604"/>
        <v>0.13947195727099615</v>
      </c>
      <c r="NX269" s="795">
        <f t="shared" si="1604"/>
        <v>0.13947195727099615</v>
      </c>
      <c r="NY269" s="795">
        <f t="shared" si="1604"/>
        <v>0.1384103604753113</v>
      </c>
      <c r="NZ269" s="795">
        <f t="shared" si="1604"/>
        <v>0.1384103604753113</v>
      </c>
      <c r="OA269" s="795">
        <f t="shared" si="1604"/>
        <v>7.8780955448605638E-2</v>
      </c>
      <c r="OB269" s="795">
        <f t="shared" si="1604"/>
        <v>7.8780955448605638E-2</v>
      </c>
      <c r="OC269" s="795">
        <f t="shared" si="1604"/>
        <v>7.8780955448605638E-2</v>
      </c>
      <c r="OD269" s="795">
        <f t="shared" si="1604"/>
        <v>-0.62890744612783411</v>
      </c>
      <c r="OE269" s="795">
        <f t="shared" ref="OE269:QP269" si="1605">OE266</f>
        <v>-0.62890744612783411</v>
      </c>
      <c r="OF269" s="795">
        <f t="shared" si="1605"/>
        <v>-0.62890744612783411</v>
      </c>
      <c r="OG269" s="795">
        <f t="shared" si="1605"/>
        <v>-0.62890744612783411</v>
      </c>
      <c r="OH269" s="795">
        <f t="shared" si="1605"/>
        <v>-0.43467532542767451</v>
      </c>
      <c r="OI269" s="795">
        <f t="shared" si="1605"/>
        <v>-0.43467532542767451</v>
      </c>
      <c r="OJ269" s="795">
        <f t="shared" si="1605"/>
        <v>-0.43467532542767451</v>
      </c>
      <c r="OK269" s="795">
        <f t="shared" si="1605"/>
        <v>-0.43467532542767451</v>
      </c>
      <c r="OL269" s="795">
        <f t="shared" si="1605"/>
        <v>-0.43467532542767451</v>
      </c>
      <c r="OM269" s="795">
        <f t="shared" si="1605"/>
        <v>-0.43467532542767451</v>
      </c>
      <c r="ON269" s="795">
        <f t="shared" si="1605"/>
        <v>-0.43467532542767451</v>
      </c>
      <c r="OO269" s="795">
        <f t="shared" si="1605"/>
        <v>-0.43467532542767451</v>
      </c>
      <c r="OP269" s="795">
        <f t="shared" si="1605"/>
        <v>0</v>
      </c>
      <c r="OQ269" s="795">
        <f t="shared" si="1605"/>
        <v>0</v>
      </c>
      <c r="OR269" s="795">
        <f t="shared" si="1605"/>
        <v>0</v>
      </c>
      <c r="OS269" s="795">
        <f t="shared" si="1605"/>
        <v>0</v>
      </c>
      <c r="OT269" s="795">
        <f t="shared" si="1605"/>
        <v>0</v>
      </c>
      <c r="OU269" s="795">
        <f t="shared" si="1605"/>
        <v>0</v>
      </c>
      <c r="OV269" s="795">
        <f t="shared" si="1605"/>
        <v>0</v>
      </c>
      <c r="OW269" s="795">
        <f t="shared" si="1605"/>
        <v>1.3844310920791969E-3</v>
      </c>
      <c r="OX269" s="795">
        <f t="shared" si="1605"/>
        <v>1.3844310920791969E-3</v>
      </c>
      <c r="OY269" s="795">
        <f t="shared" si="1605"/>
        <v>1.3844310920791969E-3</v>
      </c>
      <c r="OZ269" s="795">
        <f t="shared" si="1605"/>
        <v>1.3844310920791969E-3</v>
      </c>
      <c r="PA269" s="795">
        <f t="shared" si="1605"/>
        <v>1.3844310920791969E-3</v>
      </c>
      <c r="PB269" s="795">
        <f t="shared" si="1605"/>
        <v>0.55387189983141205</v>
      </c>
      <c r="PC269" s="795">
        <f t="shared" si="1605"/>
        <v>0.55387189983141205</v>
      </c>
      <c r="PD269" s="795">
        <f t="shared" si="1605"/>
        <v>0.55387189983141205</v>
      </c>
      <c r="PE269" s="795">
        <f t="shared" si="1605"/>
        <v>0.55387189983141205</v>
      </c>
      <c r="PF269" s="795">
        <f t="shared" si="1605"/>
        <v>0.38254899703091905</v>
      </c>
      <c r="PG269" s="795">
        <f t="shared" si="1605"/>
        <v>0.37585730846793375</v>
      </c>
      <c r="PH269" s="795">
        <f t="shared" si="1605"/>
        <v>0.37585730846793375</v>
      </c>
      <c r="PI269" s="795">
        <f t="shared" si="1605"/>
        <v>0.37585730846793375</v>
      </c>
      <c r="PJ269" s="795">
        <f t="shared" si="1605"/>
        <v>0.37585730846793375</v>
      </c>
      <c r="PK269" s="795">
        <f t="shared" si="1605"/>
        <v>0.37585730846793375</v>
      </c>
      <c r="PL269" s="795">
        <f t="shared" si="1605"/>
        <v>0.37585730846793375</v>
      </c>
      <c r="PM269" s="795">
        <f t="shared" si="1605"/>
        <v>0.37585730846793375</v>
      </c>
      <c r="PN269" s="795">
        <f t="shared" si="1605"/>
        <v>0.13585422955742477</v>
      </c>
      <c r="PO269" s="795">
        <f t="shared" si="1605"/>
        <v>0.13585422955742477</v>
      </c>
      <c r="PP269" s="795">
        <f t="shared" si="1605"/>
        <v>0.13585422955742477</v>
      </c>
      <c r="PQ269" s="795">
        <f t="shared" si="1605"/>
        <v>0.13585422955742477</v>
      </c>
      <c r="PR269" s="795">
        <f t="shared" si="1605"/>
        <v>0.13585422955742477</v>
      </c>
      <c r="PS269" s="795">
        <f t="shared" si="1605"/>
        <v>0.13585422955742477</v>
      </c>
      <c r="PT269" s="795">
        <f t="shared" si="1605"/>
        <v>0.13585422955742477</v>
      </c>
      <c r="PU269" s="795">
        <f t="shared" si="1605"/>
        <v>0.13947195727099615</v>
      </c>
      <c r="PV269" s="795">
        <f t="shared" si="1605"/>
        <v>0.13947195727099615</v>
      </c>
      <c r="PW269" s="795">
        <f t="shared" si="1605"/>
        <v>0.13947195727099615</v>
      </c>
      <c r="PX269" s="795">
        <f t="shared" si="1605"/>
        <v>0.13947195727099615</v>
      </c>
      <c r="PY269" s="795">
        <f t="shared" si="1605"/>
        <v>0.1384103604753113</v>
      </c>
      <c r="PZ269" s="795">
        <f t="shared" si="1605"/>
        <v>0.1384103604753113</v>
      </c>
      <c r="QA269" s="795">
        <f t="shared" si="1605"/>
        <v>7.8780955448605638E-2</v>
      </c>
      <c r="QB269" s="795">
        <f t="shared" si="1605"/>
        <v>7.8780955448605638E-2</v>
      </c>
      <c r="QC269" s="795">
        <f t="shared" si="1605"/>
        <v>7.8780955448605638E-2</v>
      </c>
      <c r="QD269" s="795">
        <f t="shared" si="1605"/>
        <v>-0.62890744612783411</v>
      </c>
      <c r="QE269" s="795">
        <f t="shared" si="1605"/>
        <v>-0.62890744612783411</v>
      </c>
      <c r="QF269" s="795">
        <f t="shared" si="1605"/>
        <v>-0.62890744612783411</v>
      </c>
      <c r="QG269" s="795">
        <f t="shared" si="1605"/>
        <v>-0.62890744612783411</v>
      </c>
      <c r="QH269" s="795">
        <f t="shared" si="1605"/>
        <v>-0.43467532542767451</v>
      </c>
      <c r="QI269" s="795">
        <f t="shared" si="1605"/>
        <v>-0.43467532542767451</v>
      </c>
      <c r="QJ269" s="795">
        <f t="shared" si="1605"/>
        <v>-0.43467532542767451</v>
      </c>
      <c r="QK269" s="795">
        <f t="shared" si="1605"/>
        <v>-0.43467532542767451</v>
      </c>
      <c r="QL269" s="795">
        <f t="shared" si="1605"/>
        <v>-0.43467532542767451</v>
      </c>
      <c r="QM269" s="795">
        <f t="shared" si="1605"/>
        <v>-0.43467532542767451</v>
      </c>
      <c r="QN269" s="795">
        <f t="shared" si="1605"/>
        <v>-0.43467532542767451</v>
      </c>
      <c r="QO269" s="795">
        <f t="shared" si="1605"/>
        <v>-0.43467532542767451</v>
      </c>
      <c r="QP269" s="795">
        <f t="shared" si="1605"/>
        <v>0</v>
      </c>
      <c r="QQ269" s="795">
        <f t="shared" ref="QQ269:SI269" si="1606">QQ266</f>
        <v>0</v>
      </c>
      <c r="QR269" s="795">
        <f t="shared" si="1606"/>
        <v>0</v>
      </c>
      <c r="QS269" s="795">
        <f t="shared" si="1606"/>
        <v>0</v>
      </c>
      <c r="QT269" s="795">
        <f t="shared" si="1606"/>
        <v>0</v>
      </c>
      <c r="QU269" s="795">
        <f t="shared" si="1606"/>
        <v>0</v>
      </c>
      <c r="QV269" s="795">
        <f t="shared" si="1606"/>
        <v>0</v>
      </c>
      <c r="QW269" s="795">
        <f t="shared" si="1606"/>
        <v>1.3844310920791969E-3</v>
      </c>
      <c r="QX269" s="795">
        <f t="shared" si="1606"/>
        <v>1.3844310920791969E-3</v>
      </c>
      <c r="QY269" s="795">
        <f t="shared" si="1606"/>
        <v>1.3844310920791969E-3</v>
      </c>
      <c r="QZ269" s="795">
        <f t="shared" si="1606"/>
        <v>1.3844310920791969E-3</v>
      </c>
      <c r="RA269" s="795">
        <f t="shared" si="1606"/>
        <v>1.3844310920791969E-3</v>
      </c>
      <c r="RB269" s="795">
        <f t="shared" si="1606"/>
        <v>0.55387189983141205</v>
      </c>
      <c r="RC269" s="795">
        <f t="shared" si="1606"/>
        <v>0.55387189983141205</v>
      </c>
      <c r="RD269" s="795">
        <f t="shared" si="1606"/>
        <v>0.55387189983141205</v>
      </c>
      <c r="RE269" s="795">
        <f t="shared" si="1606"/>
        <v>0.55387189983141205</v>
      </c>
      <c r="RF269" s="795">
        <f t="shared" si="1606"/>
        <v>0.38254899703091905</v>
      </c>
      <c r="RG269" s="795">
        <f t="shared" si="1606"/>
        <v>0.37585730846793375</v>
      </c>
      <c r="RH269" s="795">
        <f t="shared" si="1606"/>
        <v>0.37585730846793375</v>
      </c>
      <c r="RI269" s="795">
        <f t="shared" si="1606"/>
        <v>0.37585730846793375</v>
      </c>
      <c r="RJ269" s="795">
        <f t="shared" si="1606"/>
        <v>0.37585730846793375</v>
      </c>
      <c r="RK269" s="795">
        <f t="shared" si="1606"/>
        <v>0.37585730846793375</v>
      </c>
      <c r="RL269" s="795">
        <f t="shared" si="1606"/>
        <v>0.37585730846793375</v>
      </c>
      <c r="RM269" s="795">
        <f t="shared" si="1606"/>
        <v>0.37585730846793375</v>
      </c>
      <c r="RN269" s="795">
        <f t="shared" si="1606"/>
        <v>0.13585422955742477</v>
      </c>
      <c r="RO269" s="795">
        <f t="shared" si="1606"/>
        <v>0.13585422955742477</v>
      </c>
      <c r="RP269" s="795">
        <f t="shared" si="1606"/>
        <v>0.13585422955742477</v>
      </c>
      <c r="RQ269" s="795">
        <f t="shared" si="1606"/>
        <v>0.13585422955742477</v>
      </c>
      <c r="RR269" s="795">
        <f t="shared" si="1606"/>
        <v>0.13585422955742477</v>
      </c>
      <c r="RS269" s="795">
        <f t="shared" si="1606"/>
        <v>0.13585422955742477</v>
      </c>
      <c r="RT269" s="795">
        <f t="shared" si="1606"/>
        <v>0.13585422955742477</v>
      </c>
      <c r="RU269" s="795">
        <f t="shared" si="1606"/>
        <v>0.13947195727099615</v>
      </c>
      <c r="RV269" s="795">
        <f t="shared" si="1606"/>
        <v>0.13947195727099615</v>
      </c>
      <c r="RW269" s="795">
        <f t="shared" si="1606"/>
        <v>0.13947195727099615</v>
      </c>
      <c r="RX269" s="795">
        <f t="shared" si="1606"/>
        <v>0.13947195727099615</v>
      </c>
      <c r="RY269" s="795">
        <f t="shared" si="1606"/>
        <v>0.1384103604753113</v>
      </c>
      <c r="RZ269" s="795">
        <f t="shared" si="1606"/>
        <v>0.1384103604753113</v>
      </c>
      <c r="SA269" s="795">
        <f t="shared" si="1606"/>
        <v>7.8780955448605638E-2</v>
      </c>
      <c r="SB269" s="795">
        <f t="shared" si="1606"/>
        <v>7.8780955448605638E-2</v>
      </c>
      <c r="SC269" s="795">
        <f t="shared" si="1606"/>
        <v>7.8780955448605638E-2</v>
      </c>
      <c r="SD269" s="795">
        <f t="shared" si="1606"/>
        <v>-0.62890744612783411</v>
      </c>
      <c r="SE269" s="795">
        <f t="shared" si="1606"/>
        <v>-0.62890744612783411</v>
      </c>
      <c r="SF269" s="795">
        <f t="shared" si="1606"/>
        <v>-0.62890744612783411</v>
      </c>
      <c r="SG269" s="795">
        <f t="shared" si="1606"/>
        <v>-0.62890744612783411</v>
      </c>
      <c r="SH269" s="795">
        <f t="shared" si="1606"/>
        <v>-0.43467532542767451</v>
      </c>
      <c r="SI269" s="795">
        <f t="shared" si="1606"/>
        <v>-0.43467532542767451</v>
      </c>
      <c r="SJ269" s="275">
        <f t="shared" si="1066"/>
        <v>-0.43467532542767451</v>
      </c>
      <c r="SK269" s="262"/>
      <c r="SL269" s="250"/>
      <c r="SM269" s="250"/>
      <c r="SN269" s="250"/>
    </row>
    <row r="270" spans="1:508" outlineLevel="3" x14ac:dyDescent="0.25">
      <c r="A270" s="250"/>
      <c r="B270" s="259"/>
      <c r="C270" s="444">
        <f>INT($C$29)+3</f>
        <v>4</v>
      </c>
      <c r="D270" s="275"/>
      <c r="E270" s="324">
        <f t="shared" si="1065"/>
        <v>129</v>
      </c>
      <c r="F270" s="330"/>
      <c r="G270" s="275"/>
      <c r="H270" s="536"/>
      <c r="I270" s="548" t="s">
        <v>876</v>
      </c>
      <c r="J270" s="537"/>
      <c r="K270" s="795">
        <f t="shared" ref="K270:BV270" si="1607">K267</f>
        <v>0</v>
      </c>
      <c r="L270" s="795">
        <f t="shared" si="1607"/>
        <v>0</v>
      </c>
      <c r="M270" s="795">
        <f t="shared" si="1607"/>
        <v>0</v>
      </c>
      <c r="N270" s="795">
        <f t="shared" si="1607"/>
        <v>0</v>
      </c>
      <c r="O270" s="795">
        <f t="shared" si="1607"/>
        <v>0</v>
      </c>
      <c r="P270" s="795">
        <f t="shared" si="1607"/>
        <v>0</v>
      </c>
      <c r="Q270" s="795">
        <f t="shared" si="1607"/>
        <v>0</v>
      </c>
      <c r="R270" s="795">
        <f t="shared" si="1607"/>
        <v>0</v>
      </c>
      <c r="S270" s="795">
        <f t="shared" si="1607"/>
        <v>0</v>
      </c>
      <c r="T270" s="795">
        <f t="shared" si="1607"/>
        <v>0</v>
      </c>
      <c r="U270" s="795">
        <f t="shared" si="1607"/>
        <v>0</v>
      </c>
      <c r="V270" s="795">
        <f t="shared" si="1607"/>
        <v>0</v>
      </c>
      <c r="W270" s="795">
        <f t="shared" si="1607"/>
        <v>0</v>
      </c>
      <c r="X270" s="795">
        <f t="shared" si="1607"/>
        <v>0</v>
      </c>
      <c r="Y270" s="795">
        <f t="shared" si="1607"/>
        <v>0</v>
      </c>
      <c r="Z270" s="795">
        <f t="shared" si="1607"/>
        <v>0</v>
      </c>
      <c r="AA270" s="795">
        <f t="shared" si="1607"/>
        <v>0</v>
      </c>
      <c r="AB270" s="795">
        <f t="shared" si="1607"/>
        <v>0</v>
      </c>
      <c r="AC270" s="795">
        <f t="shared" si="1607"/>
        <v>0</v>
      </c>
      <c r="AD270" s="795">
        <f t="shared" si="1607"/>
        <v>0</v>
      </c>
      <c r="AE270" s="795">
        <f t="shared" si="1607"/>
        <v>0</v>
      </c>
      <c r="AF270" s="795">
        <f t="shared" si="1607"/>
        <v>0</v>
      </c>
      <c r="AG270" s="795">
        <f t="shared" si="1607"/>
        <v>0</v>
      </c>
      <c r="AH270" s="795">
        <f t="shared" si="1607"/>
        <v>0</v>
      </c>
      <c r="AI270" s="795">
        <f t="shared" si="1607"/>
        <v>0</v>
      </c>
      <c r="AJ270" s="795">
        <f t="shared" si="1607"/>
        <v>0</v>
      </c>
      <c r="AK270" s="795">
        <f t="shared" si="1607"/>
        <v>0</v>
      </c>
      <c r="AL270" s="795">
        <f t="shared" si="1607"/>
        <v>0</v>
      </c>
      <c r="AM270" s="795">
        <f t="shared" si="1607"/>
        <v>0</v>
      </c>
      <c r="AN270" s="795">
        <f t="shared" si="1607"/>
        <v>0</v>
      </c>
      <c r="AO270" s="795">
        <f t="shared" si="1607"/>
        <v>0</v>
      </c>
      <c r="AP270" s="795">
        <f t="shared" si="1607"/>
        <v>0</v>
      </c>
      <c r="AQ270" s="795">
        <f t="shared" si="1607"/>
        <v>0</v>
      </c>
      <c r="AR270" s="795">
        <f t="shared" si="1607"/>
        <v>0</v>
      </c>
      <c r="AS270" s="795">
        <f t="shared" si="1607"/>
        <v>0</v>
      </c>
      <c r="AT270" s="795">
        <f t="shared" si="1607"/>
        <v>0</v>
      </c>
      <c r="AU270" s="795">
        <f t="shared" si="1607"/>
        <v>0</v>
      </c>
      <c r="AV270" s="795">
        <f t="shared" si="1607"/>
        <v>0</v>
      </c>
      <c r="AW270" s="795">
        <f t="shared" si="1607"/>
        <v>0</v>
      </c>
      <c r="AX270" s="795">
        <f t="shared" si="1607"/>
        <v>0</v>
      </c>
      <c r="AY270" s="795">
        <f t="shared" si="1607"/>
        <v>0</v>
      </c>
      <c r="AZ270" s="795">
        <f t="shared" si="1607"/>
        <v>0</v>
      </c>
      <c r="BA270" s="795">
        <f t="shared" si="1607"/>
        <v>0</v>
      </c>
      <c r="BB270" s="795">
        <f t="shared" si="1607"/>
        <v>0</v>
      </c>
      <c r="BC270" s="795">
        <f t="shared" si="1607"/>
        <v>0</v>
      </c>
      <c r="BD270" s="795">
        <f t="shared" si="1607"/>
        <v>0</v>
      </c>
      <c r="BE270" s="795">
        <f t="shared" si="1607"/>
        <v>0</v>
      </c>
      <c r="BF270" s="795">
        <f t="shared" si="1607"/>
        <v>0</v>
      </c>
      <c r="BG270" s="795">
        <f t="shared" si="1607"/>
        <v>0</v>
      </c>
      <c r="BH270" s="795">
        <f t="shared" si="1607"/>
        <v>0</v>
      </c>
      <c r="BI270" s="795">
        <f t="shared" si="1607"/>
        <v>0</v>
      </c>
      <c r="BJ270" s="795">
        <f t="shared" si="1607"/>
        <v>0</v>
      </c>
      <c r="BK270" s="795">
        <f t="shared" si="1607"/>
        <v>0</v>
      </c>
      <c r="BL270" s="795">
        <f t="shared" si="1607"/>
        <v>0</v>
      </c>
      <c r="BM270" s="795">
        <f t="shared" si="1607"/>
        <v>0</v>
      </c>
      <c r="BN270" s="795">
        <f t="shared" si="1607"/>
        <v>0</v>
      </c>
      <c r="BO270" s="795">
        <f t="shared" si="1607"/>
        <v>0</v>
      </c>
      <c r="BP270" s="795">
        <f t="shared" si="1607"/>
        <v>0</v>
      </c>
      <c r="BQ270" s="795">
        <f t="shared" si="1607"/>
        <v>0</v>
      </c>
      <c r="BR270" s="795">
        <f t="shared" si="1607"/>
        <v>0</v>
      </c>
      <c r="BS270" s="795">
        <f t="shared" si="1607"/>
        <v>0</v>
      </c>
      <c r="BT270" s="795">
        <f t="shared" si="1607"/>
        <v>0</v>
      </c>
      <c r="BU270" s="795">
        <f t="shared" si="1607"/>
        <v>0</v>
      </c>
      <c r="BV270" s="795">
        <f t="shared" si="1607"/>
        <v>0</v>
      </c>
      <c r="BW270" s="795">
        <f t="shared" ref="BW270:EH270" si="1608">BW267</f>
        <v>0</v>
      </c>
      <c r="BX270" s="795">
        <f t="shared" si="1608"/>
        <v>0</v>
      </c>
      <c r="BY270" s="795">
        <f t="shared" si="1608"/>
        <v>0</v>
      </c>
      <c r="BZ270" s="795">
        <f t="shared" si="1608"/>
        <v>0</v>
      </c>
      <c r="CA270" s="795">
        <f t="shared" si="1608"/>
        <v>0</v>
      </c>
      <c r="CB270" s="795">
        <f t="shared" si="1608"/>
        <v>0</v>
      </c>
      <c r="CC270" s="795">
        <f t="shared" si="1608"/>
        <v>0</v>
      </c>
      <c r="CD270" s="795">
        <f t="shared" si="1608"/>
        <v>0</v>
      </c>
      <c r="CE270" s="795">
        <f t="shared" si="1608"/>
        <v>0</v>
      </c>
      <c r="CF270" s="795">
        <f t="shared" si="1608"/>
        <v>0</v>
      </c>
      <c r="CG270" s="795">
        <f t="shared" si="1608"/>
        <v>0</v>
      </c>
      <c r="CH270" s="795">
        <f t="shared" si="1608"/>
        <v>0</v>
      </c>
      <c r="CI270" s="795">
        <f t="shared" si="1608"/>
        <v>0</v>
      </c>
      <c r="CJ270" s="795">
        <f t="shared" si="1608"/>
        <v>0</v>
      </c>
      <c r="CK270" s="795">
        <f t="shared" si="1608"/>
        <v>0</v>
      </c>
      <c r="CL270" s="795">
        <f t="shared" si="1608"/>
        <v>0</v>
      </c>
      <c r="CM270" s="795">
        <f t="shared" si="1608"/>
        <v>0</v>
      </c>
      <c r="CN270" s="795">
        <f t="shared" si="1608"/>
        <v>0</v>
      </c>
      <c r="CO270" s="795">
        <f t="shared" si="1608"/>
        <v>0</v>
      </c>
      <c r="CP270" s="795">
        <f t="shared" si="1608"/>
        <v>0</v>
      </c>
      <c r="CQ270" s="795">
        <f t="shared" si="1608"/>
        <v>0</v>
      </c>
      <c r="CR270" s="795">
        <f t="shared" si="1608"/>
        <v>0</v>
      </c>
      <c r="CS270" s="795">
        <f t="shared" si="1608"/>
        <v>0</v>
      </c>
      <c r="CT270" s="795">
        <f t="shared" si="1608"/>
        <v>0</v>
      </c>
      <c r="CU270" s="795">
        <f t="shared" si="1608"/>
        <v>0</v>
      </c>
      <c r="CV270" s="795">
        <f t="shared" si="1608"/>
        <v>0</v>
      </c>
      <c r="CW270" s="795">
        <f t="shared" si="1608"/>
        <v>0</v>
      </c>
      <c r="CX270" s="795">
        <f t="shared" si="1608"/>
        <v>0</v>
      </c>
      <c r="CY270" s="795">
        <f t="shared" si="1608"/>
        <v>0</v>
      </c>
      <c r="CZ270" s="795">
        <f t="shared" si="1608"/>
        <v>0</v>
      </c>
      <c r="DA270" s="795">
        <f t="shared" si="1608"/>
        <v>0</v>
      </c>
      <c r="DB270" s="795">
        <f t="shared" si="1608"/>
        <v>0</v>
      </c>
      <c r="DC270" s="795">
        <f t="shared" si="1608"/>
        <v>0</v>
      </c>
      <c r="DD270" s="795">
        <f t="shared" si="1608"/>
        <v>0</v>
      </c>
      <c r="DE270" s="795">
        <f t="shared" si="1608"/>
        <v>0</v>
      </c>
      <c r="DF270" s="795">
        <f t="shared" si="1608"/>
        <v>0</v>
      </c>
      <c r="DG270" s="795">
        <f t="shared" si="1608"/>
        <v>0</v>
      </c>
      <c r="DH270" s="795">
        <f t="shared" si="1608"/>
        <v>0</v>
      </c>
      <c r="DI270" s="795">
        <f t="shared" si="1608"/>
        <v>0</v>
      </c>
      <c r="DJ270" s="795">
        <f t="shared" si="1608"/>
        <v>0</v>
      </c>
      <c r="DK270" s="795">
        <f t="shared" si="1608"/>
        <v>0</v>
      </c>
      <c r="DL270" s="795">
        <f t="shared" si="1608"/>
        <v>0</v>
      </c>
      <c r="DM270" s="795">
        <f t="shared" si="1608"/>
        <v>0</v>
      </c>
      <c r="DN270" s="795">
        <f t="shared" si="1608"/>
        <v>0.41605357801961684</v>
      </c>
      <c r="DO270" s="795">
        <f t="shared" si="1608"/>
        <v>0.41605357801961684</v>
      </c>
      <c r="DP270" s="795">
        <f t="shared" si="1608"/>
        <v>0.41605357801961684</v>
      </c>
      <c r="DQ270" s="795">
        <f t="shared" si="1608"/>
        <v>0.41605357801961684</v>
      </c>
      <c r="DR270" s="795">
        <f t="shared" si="1608"/>
        <v>0.41605357801961684</v>
      </c>
      <c r="DS270" s="795">
        <f t="shared" si="1608"/>
        <v>0.41605357801961684</v>
      </c>
      <c r="DT270" s="795">
        <f t="shared" si="1608"/>
        <v>0.41605357801961684</v>
      </c>
      <c r="DU270" s="795">
        <f t="shared" si="1608"/>
        <v>0.40845358915077945</v>
      </c>
      <c r="DV270" s="795">
        <f t="shared" si="1608"/>
        <v>0.40845358915077945</v>
      </c>
      <c r="DW270" s="795">
        <f t="shared" si="1608"/>
        <v>0.40845358915077945</v>
      </c>
      <c r="DX270" s="795">
        <f t="shared" si="1608"/>
        <v>0.40845358915077945</v>
      </c>
      <c r="DY270" s="795">
        <f t="shared" si="1608"/>
        <v>0.42676527813221021</v>
      </c>
      <c r="DZ270" s="795">
        <f t="shared" si="1608"/>
        <v>0.42676527813221021</v>
      </c>
      <c r="EA270" s="795">
        <f t="shared" si="1608"/>
        <v>0.33481906065657796</v>
      </c>
      <c r="EB270" s="795">
        <f t="shared" si="1608"/>
        <v>0.33481906065657796</v>
      </c>
      <c r="EC270" s="795">
        <f t="shared" si="1608"/>
        <v>0.33481906065657796</v>
      </c>
      <c r="ED270" s="795">
        <f t="shared" si="1608"/>
        <v>0.35242166353677895</v>
      </c>
      <c r="EE270" s="795">
        <f t="shared" si="1608"/>
        <v>0.35242166353677895</v>
      </c>
      <c r="EF270" s="795">
        <f t="shared" si="1608"/>
        <v>0.35242166353677895</v>
      </c>
      <c r="EG270" s="795">
        <f t="shared" si="1608"/>
        <v>0.35242166353677895</v>
      </c>
      <c r="EH270" s="795">
        <f t="shared" si="1608"/>
        <v>0.31777029465403928</v>
      </c>
      <c r="EI270" s="795">
        <f t="shared" ref="EI270:GT270" si="1609">EI267</f>
        <v>0.31777029465403928</v>
      </c>
      <c r="EJ270" s="795">
        <f t="shared" si="1609"/>
        <v>0.31777029465403928</v>
      </c>
      <c r="EK270" s="795">
        <f t="shared" si="1609"/>
        <v>0.31777029465403928</v>
      </c>
      <c r="EL270" s="795">
        <f t="shared" si="1609"/>
        <v>0.31777029465403928</v>
      </c>
      <c r="EM270" s="795">
        <f t="shared" si="1609"/>
        <v>0.31777029465403928</v>
      </c>
      <c r="EN270" s="795">
        <f t="shared" si="1609"/>
        <v>0.31777029465403928</v>
      </c>
      <c r="EO270" s="795">
        <f t="shared" si="1609"/>
        <v>0.31777029465403928</v>
      </c>
      <c r="EP270" s="795">
        <f t="shared" si="1609"/>
        <v>0</v>
      </c>
      <c r="EQ270" s="795">
        <f t="shared" si="1609"/>
        <v>0</v>
      </c>
      <c r="ER270" s="795">
        <f t="shared" si="1609"/>
        <v>0</v>
      </c>
      <c r="ES270" s="795">
        <f t="shared" si="1609"/>
        <v>0</v>
      </c>
      <c r="ET270" s="795">
        <f t="shared" si="1609"/>
        <v>0</v>
      </c>
      <c r="EU270" s="795">
        <f t="shared" si="1609"/>
        <v>0</v>
      </c>
      <c r="EV270" s="795">
        <f t="shared" si="1609"/>
        <v>0</v>
      </c>
      <c r="EW270" s="795">
        <f t="shared" si="1609"/>
        <v>0</v>
      </c>
      <c r="EX270" s="795">
        <f t="shared" si="1609"/>
        <v>0</v>
      </c>
      <c r="EY270" s="795">
        <f t="shared" si="1609"/>
        <v>0</v>
      </c>
      <c r="EZ270" s="795">
        <f t="shared" si="1609"/>
        <v>0</v>
      </c>
      <c r="FA270" s="795">
        <f t="shared" si="1609"/>
        <v>0</v>
      </c>
      <c r="FB270" s="795">
        <f t="shared" si="1609"/>
        <v>0</v>
      </c>
      <c r="FC270" s="795">
        <f t="shared" si="1609"/>
        <v>0</v>
      </c>
      <c r="FD270" s="795">
        <f t="shared" si="1609"/>
        <v>0</v>
      </c>
      <c r="FE270" s="795">
        <f t="shared" si="1609"/>
        <v>0</v>
      </c>
      <c r="FF270" s="795">
        <f t="shared" si="1609"/>
        <v>0</v>
      </c>
      <c r="FG270" s="795">
        <f t="shared" si="1609"/>
        <v>0</v>
      </c>
      <c r="FH270" s="795">
        <f t="shared" si="1609"/>
        <v>0</v>
      </c>
      <c r="FI270" s="795">
        <f t="shared" si="1609"/>
        <v>0</v>
      </c>
      <c r="FJ270" s="795">
        <f t="shared" si="1609"/>
        <v>0</v>
      </c>
      <c r="FK270" s="795">
        <f t="shared" si="1609"/>
        <v>0</v>
      </c>
      <c r="FL270" s="795">
        <f t="shared" si="1609"/>
        <v>0</v>
      </c>
      <c r="FM270" s="795">
        <f t="shared" si="1609"/>
        <v>0</v>
      </c>
      <c r="FN270" s="795">
        <f t="shared" si="1609"/>
        <v>0.26321756976751409</v>
      </c>
      <c r="FO270" s="795">
        <f t="shared" si="1609"/>
        <v>0.26321756976751409</v>
      </c>
      <c r="FP270" s="795">
        <f t="shared" si="1609"/>
        <v>0.26321756976751409</v>
      </c>
      <c r="FQ270" s="795">
        <f t="shared" si="1609"/>
        <v>0.26321756976751409</v>
      </c>
      <c r="FR270" s="795">
        <f t="shared" si="1609"/>
        <v>0.26321756976751409</v>
      </c>
      <c r="FS270" s="795">
        <f t="shared" si="1609"/>
        <v>0.26321756976751409</v>
      </c>
      <c r="FT270" s="795">
        <f t="shared" si="1609"/>
        <v>0.26321756976751409</v>
      </c>
      <c r="FU270" s="795">
        <f t="shared" si="1609"/>
        <v>0.26898163187977797</v>
      </c>
      <c r="FV270" s="795">
        <f t="shared" si="1609"/>
        <v>0.26898163187977797</v>
      </c>
      <c r="FW270" s="795">
        <f t="shared" si="1609"/>
        <v>0.26898163187977797</v>
      </c>
      <c r="FX270" s="795">
        <f t="shared" si="1609"/>
        <v>0.26898163187977797</v>
      </c>
      <c r="FY270" s="795">
        <f t="shared" si="1609"/>
        <v>0.24221813083179455</v>
      </c>
      <c r="FZ270" s="795">
        <f t="shared" si="1609"/>
        <v>0.24221813083179455</v>
      </c>
      <c r="GA270" s="795">
        <f t="shared" si="1609"/>
        <v>0.30527620236335107</v>
      </c>
      <c r="GB270" s="795">
        <f t="shared" si="1609"/>
        <v>0.30527620236335107</v>
      </c>
      <c r="GC270" s="795">
        <f t="shared" si="1609"/>
        <v>0.30527620236335107</v>
      </c>
      <c r="GD270" s="795">
        <f t="shared" si="1609"/>
        <v>1.2760532276179566</v>
      </c>
      <c r="GE270" s="795">
        <f t="shared" si="1609"/>
        <v>1.2760532276179566</v>
      </c>
      <c r="GF270" s="795">
        <f t="shared" si="1609"/>
        <v>1.2760532276179566</v>
      </c>
      <c r="GG270" s="795">
        <f t="shared" si="1609"/>
        <v>1.2760532276179566</v>
      </c>
      <c r="GH270" s="795">
        <f t="shared" si="1609"/>
        <v>1.1121960312891392</v>
      </c>
      <c r="GI270" s="795">
        <f t="shared" si="1609"/>
        <v>1.1121960312891392</v>
      </c>
      <c r="GJ270" s="795">
        <f t="shared" si="1609"/>
        <v>1.1121960312891392</v>
      </c>
      <c r="GK270" s="795">
        <f t="shared" si="1609"/>
        <v>1.1121960312891392</v>
      </c>
      <c r="GL270" s="795">
        <f t="shared" si="1609"/>
        <v>1.1121960312891392</v>
      </c>
      <c r="GM270" s="795">
        <f t="shared" si="1609"/>
        <v>1.1121960312891392</v>
      </c>
      <c r="GN270" s="795">
        <f t="shared" si="1609"/>
        <v>1.1121960312891392</v>
      </c>
      <c r="GO270" s="795">
        <f t="shared" si="1609"/>
        <v>1.1121960312891392</v>
      </c>
      <c r="GP270" s="795">
        <f t="shared" si="1609"/>
        <v>-2.445934491190016E-3</v>
      </c>
      <c r="GQ270" s="795">
        <f t="shared" si="1609"/>
        <v>-2.445934491190016E-3</v>
      </c>
      <c r="GR270" s="795">
        <f t="shared" si="1609"/>
        <v>-2.445934491190016E-3</v>
      </c>
      <c r="GS270" s="795">
        <f t="shared" si="1609"/>
        <v>-2.445934491190016E-3</v>
      </c>
      <c r="GT270" s="795">
        <f t="shared" si="1609"/>
        <v>-2.445934491190016E-3</v>
      </c>
      <c r="GU270" s="795">
        <f t="shared" ref="GU270:JF270" si="1610">GU267</f>
        <v>-2.445934491190016E-3</v>
      </c>
      <c r="GV270" s="795">
        <f t="shared" si="1610"/>
        <v>-2.445934491190016E-3</v>
      </c>
      <c r="GW270" s="795">
        <f t="shared" si="1610"/>
        <v>0</v>
      </c>
      <c r="GX270" s="795">
        <f t="shared" si="1610"/>
        <v>0</v>
      </c>
      <c r="GY270" s="795">
        <f t="shared" si="1610"/>
        <v>0</v>
      </c>
      <c r="GZ270" s="795">
        <f t="shared" si="1610"/>
        <v>0</v>
      </c>
      <c r="HA270" s="795">
        <f t="shared" si="1610"/>
        <v>0</v>
      </c>
      <c r="HB270" s="795">
        <f t="shared" si="1610"/>
        <v>0</v>
      </c>
      <c r="HC270" s="795">
        <f t="shared" si="1610"/>
        <v>0</v>
      </c>
      <c r="HD270" s="795">
        <f t="shared" si="1610"/>
        <v>0</v>
      </c>
      <c r="HE270" s="795">
        <f t="shared" si="1610"/>
        <v>0</v>
      </c>
      <c r="HF270" s="795">
        <f t="shared" si="1610"/>
        <v>0</v>
      </c>
      <c r="HG270" s="795">
        <f t="shared" si="1610"/>
        <v>0</v>
      </c>
      <c r="HH270" s="795">
        <f t="shared" si="1610"/>
        <v>0</v>
      </c>
      <c r="HI270" s="795">
        <f t="shared" si="1610"/>
        <v>0</v>
      </c>
      <c r="HJ270" s="795">
        <f t="shared" si="1610"/>
        <v>0</v>
      </c>
      <c r="HK270" s="795">
        <f t="shared" si="1610"/>
        <v>0</v>
      </c>
      <c r="HL270" s="795">
        <f t="shared" si="1610"/>
        <v>0</v>
      </c>
      <c r="HM270" s="795">
        <f t="shared" si="1610"/>
        <v>0</v>
      </c>
      <c r="HN270" s="795">
        <f t="shared" si="1610"/>
        <v>1.6981778694678873E-2</v>
      </c>
      <c r="HO270" s="795">
        <f t="shared" si="1610"/>
        <v>1.6981778694678873E-2</v>
      </c>
      <c r="HP270" s="795">
        <f t="shared" si="1610"/>
        <v>1.6981778694678873E-2</v>
      </c>
      <c r="HQ270" s="795">
        <f t="shared" si="1610"/>
        <v>1.6981778694678873E-2</v>
      </c>
      <c r="HR270" s="795">
        <f t="shared" si="1610"/>
        <v>1.6981778694678873E-2</v>
      </c>
      <c r="HS270" s="795">
        <f t="shared" si="1610"/>
        <v>1.6981778694678873E-2</v>
      </c>
      <c r="HT270" s="795">
        <f t="shared" si="1610"/>
        <v>1.6981778694678873E-2</v>
      </c>
      <c r="HU270" s="795">
        <f t="shared" si="1610"/>
        <v>3.9849130648855535E-2</v>
      </c>
      <c r="HV270" s="795">
        <f t="shared" si="1610"/>
        <v>3.9849130648855535E-2</v>
      </c>
      <c r="HW270" s="795">
        <f t="shared" si="1610"/>
        <v>3.9849130648855535E-2</v>
      </c>
      <c r="HX270" s="795">
        <f t="shared" si="1610"/>
        <v>3.9849130648855535E-2</v>
      </c>
      <c r="HY270" s="795">
        <f t="shared" si="1610"/>
        <v>4.6136786825103471E-2</v>
      </c>
      <c r="HZ270" s="795">
        <f t="shared" si="1610"/>
        <v>4.6136786825103471E-2</v>
      </c>
      <c r="IA270" s="795">
        <f t="shared" si="1610"/>
        <v>2.9542858293228669E-2</v>
      </c>
      <c r="IB270" s="795">
        <f t="shared" si="1610"/>
        <v>2.9542858293228669E-2</v>
      </c>
      <c r="IC270" s="795">
        <f t="shared" si="1610"/>
        <v>2.9542858293228669E-2</v>
      </c>
      <c r="ID270" s="795">
        <f t="shared" si="1610"/>
        <v>0.64420311079590675</v>
      </c>
      <c r="IE270" s="795">
        <f t="shared" si="1610"/>
        <v>0.64420311079590675</v>
      </c>
      <c r="IF270" s="795">
        <f t="shared" si="1610"/>
        <v>0.64420311079590675</v>
      </c>
      <c r="IG270" s="795">
        <f t="shared" si="1610"/>
        <v>0.64420311079590675</v>
      </c>
      <c r="IH270" s="795">
        <f t="shared" si="1610"/>
        <v>0.55794551735767861</v>
      </c>
      <c r="II270" s="795">
        <f t="shared" si="1610"/>
        <v>0.55794551735767861</v>
      </c>
      <c r="IJ270" s="795">
        <f t="shared" si="1610"/>
        <v>0.55794551735767861</v>
      </c>
      <c r="IK270" s="795">
        <f t="shared" si="1610"/>
        <v>0.55794551735767861</v>
      </c>
      <c r="IL270" s="795">
        <f t="shared" si="1610"/>
        <v>0.55794551735767861</v>
      </c>
      <c r="IM270" s="795">
        <f t="shared" si="1610"/>
        <v>0.55794551735767861</v>
      </c>
      <c r="IN270" s="795">
        <f t="shared" si="1610"/>
        <v>0.55794551735767861</v>
      </c>
      <c r="IO270" s="795">
        <f t="shared" si="1610"/>
        <v>0.55794551735767861</v>
      </c>
      <c r="IP270" s="795">
        <f t="shared" si="1610"/>
        <v>-4.8918689823800321E-3</v>
      </c>
      <c r="IQ270" s="795">
        <f t="shared" si="1610"/>
        <v>-4.8918689823800321E-3</v>
      </c>
      <c r="IR270" s="795">
        <f t="shared" si="1610"/>
        <v>-4.8918689823800321E-3</v>
      </c>
      <c r="IS270" s="795">
        <f t="shared" si="1610"/>
        <v>-4.8918689823800321E-3</v>
      </c>
      <c r="IT270" s="795">
        <f t="shared" si="1610"/>
        <v>-4.8918689823800321E-3</v>
      </c>
      <c r="IU270" s="795">
        <f t="shared" si="1610"/>
        <v>-4.8918689823800321E-3</v>
      </c>
      <c r="IV270" s="795">
        <f t="shared" si="1610"/>
        <v>-4.8918689823800321E-3</v>
      </c>
      <c r="IW270" s="795">
        <f t="shared" si="1610"/>
        <v>-1.3934858573705355E-3</v>
      </c>
      <c r="IX270" s="795">
        <f t="shared" si="1610"/>
        <v>-1.3934858573705355E-3</v>
      </c>
      <c r="IY270" s="795">
        <f t="shared" si="1610"/>
        <v>-1.3934858573705355E-3</v>
      </c>
      <c r="IZ270" s="795">
        <f t="shared" si="1610"/>
        <v>-1.3934858573705355E-3</v>
      </c>
      <c r="JA270" s="795">
        <f t="shared" si="1610"/>
        <v>-1.3934858573705355E-3</v>
      </c>
      <c r="JB270" s="795">
        <f t="shared" si="1610"/>
        <v>-5.2297575834900911E-3</v>
      </c>
      <c r="JC270" s="795">
        <f t="shared" si="1610"/>
        <v>-5.2297575834900911E-3</v>
      </c>
      <c r="JD270" s="795">
        <f t="shared" si="1610"/>
        <v>-5.2297575834900911E-3</v>
      </c>
      <c r="JE270" s="795">
        <f t="shared" si="1610"/>
        <v>-5.2297575834900911E-3</v>
      </c>
      <c r="JF270" s="795">
        <f t="shared" si="1610"/>
        <v>-4.7035069374494753E-3</v>
      </c>
      <c r="JG270" s="795">
        <f t="shared" ref="JG270:LR270" si="1611">JG267</f>
        <v>-4.7035069374494753E-3</v>
      </c>
      <c r="JH270" s="795">
        <f t="shared" si="1611"/>
        <v>-4.7035069374494753E-3</v>
      </c>
      <c r="JI270" s="795">
        <f t="shared" si="1611"/>
        <v>-4.7035069374494753E-3</v>
      </c>
      <c r="JJ270" s="795">
        <f t="shared" si="1611"/>
        <v>-4.7035069374494753E-3</v>
      </c>
      <c r="JK270" s="795">
        <f t="shared" si="1611"/>
        <v>-4.7035069374494753E-3</v>
      </c>
      <c r="JL270" s="795">
        <f t="shared" si="1611"/>
        <v>-4.7035069374494753E-3</v>
      </c>
      <c r="JM270" s="795">
        <f t="shared" si="1611"/>
        <v>-4.7035069374494753E-3</v>
      </c>
      <c r="JN270" s="795">
        <f t="shared" si="1611"/>
        <v>0.13585422955742565</v>
      </c>
      <c r="JO270" s="795">
        <f t="shared" si="1611"/>
        <v>0.13585422955742565</v>
      </c>
      <c r="JP270" s="795">
        <f t="shared" si="1611"/>
        <v>0.13585422955742565</v>
      </c>
      <c r="JQ270" s="795">
        <f t="shared" si="1611"/>
        <v>0.13585422955742565</v>
      </c>
      <c r="JR270" s="795">
        <f t="shared" si="1611"/>
        <v>0.13585422955742565</v>
      </c>
      <c r="JS270" s="795">
        <f t="shared" si="1611"/>
        <v>0.13585422955742565</v>
      </c>
      <c r="JT270" s="795">
        <f t="shared" si="1611"/>
        <v>0.13585422955742565</v>
      </c>
      <c r="JU270" s="795">
        <f t="shared" si="1611"/>
        <v>0.3287553278530666</v>
      </c>
      <c r="JV270" s="795">
        <f t="shared" si="1611"/>
        <v>0.3287553278530666</v>
      </c>
      <c r="JW270" s="795">
        <f t="shared" si="1611"/>
        <v>0.3287553278530666</v>
      </c>
      <c r="JX270" s="795">
        <f t="shared" si="1611"/>
        <v>0.3287553278530666</v>
      </c>
      <c r="JY270" s="795">
        <f t="shared" si="1611"/>
        <v>0.32295750777572607</v>
      </c>
      <c r="JZ270" s="795">
        <f t="shared" si="1611"/>
        <v>0.32295750777572607</v>
      </c>
      <c r="KA270" s="795">
        <f t="shared" si="1611"/>
        <v>0.26588572463904203</v>
      </c>
      <c r="KB270" s="795">
        <f t="shared" si="1611"/>
        <v>0.26588572463904203</v>
      </c>
      <c r="KC270" s="795">
        <f t="shared" si="1611"/>
        <v>0.26588572463904203</v>
      </c>
      <c r="KD270" s="795">
        <f t="shared" si="1611"/>
        <v>0.88236038826644148</v>
      </c>
      <c r="KE270" s="795">
        <f t="shared" si="1611"/>
        <v>0.88236038826644148</v>
      </c>
      <c r="KF270" s="795">
        <f t="shared" si="1611"/>
        <v>0.88236038826644148</v>
      </c>
      <c r="KG270" s="795">
        <f t="shared" si="1611"/>
        <v>0.88236038826644148</v>
      </c>
      <c r="KH270" s="795">
        <f t="shared" si="1611"/>
        <v>0.96809089766696488</v>
      </c>
      <c r="KI270" s="795">
        <f t="shared" si="1611"/>
        <v>0.96809089766696488</v>
      </c>
      <c r="KJ270" s="795">
        <f t="shared" si="1611"/>
        <v>0.96809089766696488</v>
      </c>
      <c r="KK270" s="795">
        <f t="shared" si="1611"/>
        <v>0.96809089766696488</v>
      </c>
      <c r="KL270" s="795">
        <f t="shared" si="1611"/>
        <v>0.96809089766696488</v>
      </c>
      <c r="KM270" s="795">
        <f t="shared" si="1611"/>
        <v>0.96809089766696488</v>
      </c>
      <c r="KN270" s="795">
        <f t="shared" si="1611"/>
        <v>0.96809089766696488</v>
      </c>
      <c r="KO270" s="795">
        <f t="shared" si="1611"/>
        <v>0.96809089766696488</v>
      </c>
      <c r="KP270" s="795">
        <f t="shared" si="1611"/>
        <v>0.17121541438336152</v>
      </c>
      <c r="KQ270" s="795">
        <f t="shared" si="1611"/>
        <v>0.17121541438336152</v>
      </c>
      <c r="KR270" s="795">
        <f t="shared" si="1611"/>
        <v>0.17121541438336152</v>
      </c>
      <c r="KS270" s="795">
        <f t="shared" si="1611"/>
        <v>0.17121541438336152</v>
      </c>
      <c r="KT270" s="795">
        <f t="shared" si="1611"/>
        <v>0.17121541438336152</v>
      </c>
      <c r="KU270" s="795">
        <f t="shared" si="1611"/>
        <v>0.17121541438336152</v>
      </c>
      <c r="KV270" s="795">
        <f t="shared" si="1611"/>
        <v>0.17121541438336152</v>
      </c>
      <c r="KW270" s="795">
        <f t="shared" si="1611"/>
        <v>4.2164113932528835E-2</v>
      </c>
      <c r="KX270" s="795">
        <f t="shared" si="1611"/>
        <v>4.2164113932528835E-2</v>
      </c>
      <c r="KY270" s="795">
        <f t="shared" si="1611"/>
        <v>4.2164113932528835E-2</v>
      </c>
      <c r="KZ270" s="795">
        <f t="shared" si="1611"/>
        <v>4.2164113932528835E-2</v>
      </c>
      <c r="LA270" s="795">
        <f t="shared" si="1611"/>
        <v>4.2164113932528835E-2</v>
      </c>
      <c r="LB270" s="795">
        <f t="shared" si="1611"/>
        <v>0.10985731948729516</v>
      </c>
      <c r="LC270" s="795">
        <f t="shared" si="1611"/>
        <v>0.10985731948729516</v>
      </c>
      <c r="LD270" s="795">
        <f t="shared" si="1611"/>
        <v>0.10985731948729516</v>
      </c>
      <c r="LE270" s="795">
        <f t="shared" si="1611"/>
        <v>0.10985731948729516</v>
      </c>
      <c r="LF270" s="795">
        <f t="shared" si="1611"/>
        <v>9.6518064813422733E-2</v>
      </c>
      <c r="LG270" s="795">
        <f t="shared" si="1611"/>
        <v>9.6518064813422733E-2</v>
      </c>
      <c r="LH270" s="795">
        <f t="shared" si="1611"/>
        <v>9.6518064813422733E-2</v>
      </c>
      <c r="LI270" s="795">
        <f t="shared" si="1611"/>
        <v>9.6518064813422733E-2</v>
      </c>
      <c r="LJ270" s="795">
        <f t="shared" si="1611"/>
        <v>9.6518064813422733E-2</v>
      </c>
      <c r="LK270" s="795">
        <f t="shared" si="1611"/>
        <v>9.6518064813422733E-2</v>
      </c>
      <c r="LL270" s="795">
        <f t="shared" si="1611"/>
        <v>9.6518064813422733E-2</v>
      </c>
      <c r="LM270" s="795">
        <f t="shared" si="1611"/>
        <v>9.6518064813422733E-2</v>
      </c>
      <c r="LN270" s="795">
        <f t="shared" si="1611"/>
        <v>7.6418004126054484E-2</v>
      </c>
      <c r="LO270" s="795">
        <f t="shared" si="1611"/>
        <v>7.6418004126054484E-2</v>
      </c>
      <c r="LP270" s="795">
        <f t="shared" si="1611"/>
        <v>7.6418004126054484E-2</v>
      </c>
      <c r="LQ270" s="795">
        <f t="shared" si="1611"/>
        <v>7.6418004126054484E-2</v>
      </c>
      <c r="LR270" s="795">
        <f t="shared" si="1611"/>
        <v>7.6418004126054484E-2</v>
      </c>
      <c r="LS270" s="795">
        <f t="shared" ref="LS270:OD270" si="1612">LS267</f>
        <v>7.6418004126054484E-2</v>
      </c>
      <c r="LT270" s="795">
        <f t="shared" si="1612"/>
        <v>7.6418004126054484E-2</v>
      </c>
      <c r="LU270" s="795">
        <f t="shared" si="1612"/>
        <v>0.13947195727099615</v>
      </c>
      <c r="LV270" s="795">
        <f t="shared" si="1612"/>
        <v>0.13947195727099615</v>
      </c>
      <c r="LW270" s="795">
        <f t="shared" si="1612"/>
        <v>0.13947195727099615</v>
      </c>
      <c r="LX270" s="795">
        <f t="shared" si="1612"/>
        <v>0.13947195727099615</v>
      </c>
      <c r="LY270" s="795">
        <f t="shared" si="1612"/>
        <v>0.1384103604753113</v>
      </c>
      <c r="LZ270" s="795">
        <f t="shared" si="1612"/>
        <v>0.1384103604753113</v>
      </c>
      <c r="MA270" s="795">
        <f t="shared" si="1612"/>
        <v>7.8780955448605638E-2</v>
      </c>
      <c r="MB270" s="795">
        <f t="shared" si="1612"/>
        <v>7.8780955448605638E-2</v>
      </c>
      <c r="MC270" s="795">
        <f t="shared" si="1612"/>
        <v>7.8780955448605638E-2</v>
      </c>
      <c r="MD270" s="795">
        <f t="shared" si="1612"/>
        <v>0.87755290236498062</v>
      </c>
      <c r="ME270" s="795">
        <f t="shared" si="1612"/>
        <v>0.87755290236498062</v>
      </c>
      <c r="MF270" s="795">
        <f t="shared" si="1612"/>
        <v>0.87755290236498062</v>
      </c>
      <c r="MG270" s="795">
        <f t="shared" si="1612"/>
        <v>0.87755290236498062</v>
      </c>
      <c r="MH270" s="795">
        <f t="shared" si="1612"/>
        <v>0.93483586683107411</v>
      </c>
      <c r="MI270" s="795">
        <f t="shared" si="1612"/>
        <v>0.93483586683107411</v>
      </c>
      <c r="MJ270" s="795">
        <f t="shared" si="1612"/>
        <v>0.93483586683107411</v>
      </c>
      <c r="MK270" s="795">
        <f t="shared" si="1612"/>
        <v>0.93483586683107411</v>
      </c>
      <c r="ML270" s="795">
        <f t="shared" si="1612"/>
        <v>0.93483586683107411</v>
      </c>
      <c r="MM270" s="795">
        <f t="shared" si="1612"/>
        <v>0.93483586683107411</v>
      </c>
      <c r="MN270" s="795">
        <f t="shared" si="1612"/>
        <v>0.93483586683107411</v>
      </c>
      <c r="MO270" s="795">
        <f t="shared" si="1612"/>
        <v>0.93483586683107411</v>
      </c>
      <c r="MP270" s="795">
        <f t="shared" si="1612"/>
        <v>-2.445934491190016E-3</v>
      </c>
      <c r="MQ270" s="795">
        <f t="shared" si="1612"/>
        <v>-2.445934491190016E-3</v>
      </c>
      <c r="MR270" s="795">
        <f t="shared" si="1612"/>
        <v>-2.445934491190016E-3</v>
      </c>
      <c r="MS270" s="795">
        <f t="shared" si="1612"/>
        <v>-2.445934491190016E-3</v>
      </c>
      <c r="MT270" s="795">
        <f t="shared" si="1612"/>
        <v>-2.445934491190016E-3</v>
      </c>
      <c r="MU270" s="795">
        <f t="shared" si="1612"/>
        <v>-2.445934491190016E-3</v>
      </c>
      <c r="MV270" s="795">
        <f t="shared" si="1612"/>
        <v>-2.445934491190016E-3</v>
      </c>
      <c r="MW270" s="795">
        <f t="shared" si="1612"/>
        <v>1.3844310920791969E-3</v>
      </c>
      <c r="MX270" s="795">
        <f t="shared" si="1612"/>
        <v>1.3844310920791969E-3</v>
      </c>
      <c r="MY270" s="795">
        <f t="shared" si="1612"/>
        <v>1.3844310920791969E-3</v>
      </c>
      <c r="MZ270" s="795">
        <f t="shared" si="1612"/>
        <v>1.3844310920791969E-3</v>
      </c>
      <c r="NA270" s="795">
        <f t="shared" si="1612"/>
        <v>1.3844310920791969E-3</v>
      </c>
      <c r="NB270" s="795">
        <f t="shared" si="1612"/>
        <v>0.55942208208571387</v>
      </c>
      <c r="NC270" s="795">
        <f t="shared" si="1612"/>
        <v>0.55942208208571387</v>
      </c>
      <c r="ND270" s="795">
        <f t="shared" si="1612"/>
        <v>0.55942208208571387</v>
      </c>
      <c r="NE270" s="795">
        <f t="shared" si="1612"/>
        <v>0.55942208208571387</v>
      </c>
      <c r="NF270" s="795">
        <f t="shared" si="1612"/>
        <v>0.37585730846793375</v>
      </c>
      <c r="NG270" s="795">
        <f t="shared" si="1612"/>
        <v>0.37585730846793375</v>
      </c>
      <c r="NH270" s="795">
        <f t="shared" si="1612"/>
        <v>0.37585730846793375</v>
      </c>
      <c r="NI270" s="795">
        <f t="shared" si="1612"/>
        <v>0.37585730846793375</v>
      </c>
      <c r="NJ270" s="795">
        <f t="shared" si="1612"/>
        <v>0.37585730846793375</v>
      </c>
      <c r="NK270" s="795">
        <f t="shared" si="1612"/>
        <v>0.37585730846793375</v>
      </c>
      <c r="NL270" s="795">
        <f t="shared" si="1612"/>
        <v>0.37585730846793375</v>
      </c>
      <c r="NM270" s="795">
        <f t="shared" si="1612"/>
        <v>0.37585730846793375</v>
      </c>
      <c r="NN270" s="795">
        <f t="shared" si="1612"/>
        <v>7.6418004126054484E-2</v>
      </c>
      <c r="NO270" s="795">
        <f t="shared" si="1612"/>
        <v>7.6418004126054484E-2</v>
      </c>
      <c r="NP270" s="795">
        <f t="shared" si="1612"/>
        <v>7.6418004126054484E-2</v>
      </c>
      <c r="NQ270" s="795">
        <f t="shared" si="1612"/>
        <v>7.6418004126054484E-2</v>
      </c>
      <c r="NR270" s="795">
        <f t="shared" si="1612"/>
        <v>7.6418004126054484E-2</v>
      </c>
      <c r="NS270" s="795">
        <f t="shared" si="1612"/>
        <v>7.6418004126054484E-2</v>
      </c>
      <c r="NT270" s="795">
        <f t="shared" si="1612"/>
        <v>7.6418004126054484E-2</v>
      </c>
      <c r="NU270" s="795">
        <f t="shared" si="1612"/>
        <v>0.13947195727099615</v>
      </c>
      <c r="NV270" s="795">
        <f t="shared" si="1612"/>
        <v>0.13947195727099615</v>
      </c>
      <c r="NW270" s="795">
        <f t="shared" si="1612"/>
        <v>0.13947195727099615</v>
      </c>
      <c r="NX270" s="795">
        <f t="shared" si="1612"/>
        <v>0.13947195727099615</v>
      </c>
      <c r="NY270" s="795">
        <f t="shared" si="1612"/>
        <v>0.1384103604753113</v>
      </c>
      <c r="NZ270" s="795">
        <f t="shared" si="1612"/>
        <v>0.1384103604753113</v>
      </c>
      <c r="OA270" s="795">
        <f t="shared" si="1612"/>
        <v>7.8780955448605638E-2</v>
      </c>
      <c r="OB270" s="795">
        <f t="shared" si="1612"/>
        <v>7.8780955448605638E-2</v>
      </c>
      <c r="OC270" s="795">
        <f t="shared" si="1612"/>
        <v>7.8780955448605638E-2</v>
      </c>
      <c r="OD270" s="795">
        <f t="shared" si="1612"/>
        <v>0.87755290236498062</v>
      </c>
      <c r="OE270" s="795">
        <f t="shared" ref="OE270:QP270" si="1613">OE267</f>
        <v>0.87755290236498062</v>
      </c>
      <c r="OF270" s="795">
        <f t="shared" si="1613"/>
        <v>0.87755290236498062</v>
      </c>
      <c r="OG270" s="795">
        <f t="shared" si="1613"/>
        <v>0.87755290236498062</v>
      </c>
      <c r="OH270" s="795">
        <f t="shared" si="1613"/>
        <v>0.93483586683107411</v>
      </c>
      <c r="OI270" s="795">
        <f t="shared" si="1613"/>
        <v>0.93483586683107411</v>
      </c>
      <c r="OJ270" s="795">
        <f t="shared" si="1613"/>
        <v>0.93483586683107411</v>
      </c>
      <c r="OK270" s="795">
        <f t="shared" si="1613"/>
        <v>0.93483586683107411</v>
      </c>
      <c r="OL270" s="795">
        <f t="shared" si="1613"/>
        <v>0.93483586683107411</v>
      </c>
      <c r="OM270" s="795">
        <f t="shared" si="1613"/>
        <v>0.93483586683107411</v>
      </c>
      <c r="ON270" s="795">
        <f t="shared" si="1613"/>
        <v>0.93483586683107411</v>
      </c>
      <c r="OO270" s="795">
        <f t="shared" si="1613"/>
        <v>0.93483586683107411</v>
      </c>
      <c r="OP270" s="795">
        <f t="shared" si="1613"/>
        <v>-2.445934491190016E-3</v>
      </c>
      <c r="OQ270" s="795">
        <f t="shared" si="1613"/>
        <v>-2.445934491190016E-3</v>
      </c>
      <c r="OR270" s="795">
        <f t="shared" si="1613"/>
        <v>-2.445934491190016E-3</v>
      </c>
      <c r="OS270" s="795">
        <f t="shared" si="1613"/>
        <v>-2.445934491190016E-3</v>
      </c>
      <c r="OT270" s="795">
        <f t="shared" si="1613"/>
        <v>-2.445934491190016E-3</v>
      </c>
      <c r="OU270" s="795">
        <f t="shared" si="1613"/>
        <v>-2.445934491190016E-3</v>
      </c>
      <c r="OV270" s="795">
        <f t="shared" si="1613"/>
        <v>-2.445934491190016E-3</v>
      </c>
      <c r="OW270" s="795">
        <f t="shared" si="1613"/>
        <v>1.3844310920791969E-3</v>
      </c>
      <c r="OX270" s="795">
        <f t="shared" si="1613"/>
        <v>1.3844310920791969E-3</v>
      </c>
      <c r="OY270" s="795">
        <f t="shared" si="1613"/>
        <v>1.3844310920791969E-3</v>
      </c>
      <c r="OZ270" s="795">
        <f t="shared" si="1613"/>
        <v>1.3844310920791969E-3</v>
      </c>
      <c r="PA270" s="795">
        <f t="shared" si="1613"/>
        <v>1.3844310920791969E-3</v>
      </c>
      <c r="PB270" s="795">
        <f t="shared" si="1613"/>
        <v>0.55942208208571387</v>
      </c>
      <c r="PC270" s="795">
        <f t="shared" si="1613"/>
        <v>0.55942208208571387</v>
      </c>
      <c r="PD270" s="795">
        <f t="shared" si="1613"/>
        <v>0.55942208208571387</v>
      </c>
      <c r="PE270" s="795">
        <f t="shared" si="1613"/>
        <v>0.55942208208571387</v>
      </c>
      <c r="PF270" s="795">
        <f t="shared" si="1613"/>
        <v>0.37585730846793375</v>
      </c>
      <c r="PG270" s="795">
        <f t="shared" si="1613"/>
        <v>0.37585730846793375</v>
      </c>
      <c r="PH270" s="795">
        <f t="shared" si="1613"/>
        <v>0.37585730846793375</v>
      </c>
      <c r="PI270" s="795">
        <f t="shared" si="1613"/>
        <v>0.37585730846793375</v>
      </c>
      <c r="PJ270" s="795">
        <f t="shared" si="1613"/>
        <v>0.37585730846793375</v>
      </c>
      <c r="PK270" s="795">
        <f t="shared" si="1613"/>
        <v>0.37585730846793375</v>
      </c>
      <c r="PL270" s="795">
        <f t="shared" si="1613"/>
        <v>0.37585730846793375</v>
      </c>
      <c r="PM270" s="795">
        <f t="shared" si="1613"/>
        <v>0.37585730846793375</v>
      </c>
      <c r="PN270" s="795">
        <f t="shared" si="1613"/>
        <v>7.6418004126054484E-2</v>
      </c>
      <c r="PO270" s="795">
        <f t="shared" si="1613"/>
        <v>7.6418004126054484E-2</v>
      </c>
      <c r="PP270" s="795">
        <f t="shared" si="1613"/>
        <v>7.6418004126054484E-2</v>
      </c>
      <c r="PQ270" s="795">
        <f t="shared" si="1613"/>
        <v>7.6418004126054484E-2</v>
      </c>
      <c r="PR270" s="795">
        <f t="shared" si="1613"/>
        <v>7.6418004126054484E-2</v>
      </c>
      <c r="PS270" s="795">
        <f t="shared" si="1613"/>
        <v>7.6418004126054484E-2</v>
      </c>
      <c r="PT270" s="795">
        <f t="shared" si="1613"/>
        <v>7.6418004126054484E-2</v>
      </c>
      <c r="PU270" s="795">
        <f t="shared" si="1613"/>
        <v>0.13947195727099615</v>
      </c>
      <c r="PV270" s="795">
        <f t="shared" si="1613"/>
        <v>0.13947195727099615</v>
      </c>
      <c r="PW270" s="795">
        <f t="shared" si="1613"/>
        <v>0.13947195727099615</v>
      </c>
      <c r="PX270" s="795">
        <f t="shared" si="1613"/>
        <v>0.13947195727099615</v>
      </c>
      <c r="PY270" s="795">
        <f t="shared" si="1613"/>
        <v>0.1384103604753113</v>
      </c>
      <c r="PZ270" s="795">
        <f t="shared" si="1613"/>
        <v>0.1384103604753113</v>
      </c>
      <c r="QA270" s="795">
        <f t="shared" si="1613"/>
        <v>7.8780955448605638E-2</v>
      </c>
      <c r="QB270" s="795">
        <f t="shared" si="1613"/>
        <v>7.8780955448605638E-2</v>
      </c>
      <c r="QC270" s="795">
        <f t="shared" si="1613"/>
        <v>7.8780955448605638E-2</v>
      </c>
      <c r="QD270" s="795">
        <f t="shared" si="1613"/>
        <v>0.87755290236498062</v>
      </c>
      <c r="QE270" s="795">
        <f t="shared" si="1613"/>
        <v>0.87755290236498062</v>
      </c>
      <c r="QF270" s="795">
        <f t="shared" si="1613"/>
        <v>0.87755290236498062</v>
      </c>
      <c r="QG270" s="795">
        <f t="shared" si="1613"/>
        <v>0.87755290236498062</v>
      </c>
      <c r="QH270" s="795">
        <f t="shared" si="1613"/>
        <v>0.93483586683107411</v>
      </c>
      <c r="QI270" s="795">
        <f t="shared" si="1613"/>
        <v>0.93483586683107411</v>
      </c>
      <c r="QJ270" s="795">
        <f t="shared" si="1613"/>
        <v>0.93483586683107411</v>
      </c>
      <c r="QK270" s="795">
        <f t="shared" si="1613"/>
        <v>0.93483586683107411</v>
      </c>
      <c r="QL270" s="795">
        <f t="shared" si="1613"/>
        <v>0.93483586683107411</v>
      </c>
      <c r="QM270" s="795">
        <f t="shared" si="1613"/>
        <v>0.93483586683107411</v>
      </c>
      <c r="QN270" s="795">
        <f t="shared" si="1613"/>
        <v>0.93483586683107411</v>
      </c>
      <c r="QO270" s="795">
        <f t="shared" si="1613"/>
        <v>0.93483586683107411</v>
      </c>
      <c r="QP270" s="795">
        <f t="shared" si="1613"/>
        <v>-2.445934491190016E-3</v>
      </c>
      <c r="QQ270" s="795">
        <f t="shared" ref="QQ270:SI270" si="1614">QQ267</f>
        <v>-2.445934491190016E-3</v>
      </c>
      <c r="QR270" s="795">
        <f t="shared" si="1614"/>
        <v>-2.445934491190016E-3</v>
      </c>
      <c r="QS270" s="795">
        <f t="shared" si="1614"/>
        <v>-2.445934491190016E-3</v>
      </c>
      <c r="QT270" s="795">
        <f t="shared" si="1614"/>
        <v>-2.445934491190016E-3</v>
      </c>
      <c r="QU270" s="795">
        <f t="shared" si="1614"/>
        <v>-2.445934491190016E-3</v>
      </c>
      <c r="QV270" s="795">
        <f t="shared" si="1614"/>
        <v>-2.445934491190016E-3</v>
      </c>
      <c r="QW270" s="795">
        <f t="shared" si="1614"/>
        <v>1.3844310920791969E-3</v>
      </c>
      <c r="QX270" s="795">
        <f t="shared" si="1614"/>
        <v>1.3844310920791969E-3</v>
      </c>
      <c r="QY270" s="795">
        <f t="shared" si="1614"/>
        <v>1.3844310920791969E-3</v>
      </c>
      <c r="QZ270" s="795">
        <f t="shared" si="1614"/>
        <v>1.3844310920791969E-3</v>
      </c>
      <c r="RA270" s="795">
        <f t="shared" si="1614"/>
        <v>1.3844310920791969E-3</v>
      </c>
      <c r="RB270" s="795">
        <f t="shared" si="1614"/>
        <v>0.55942208208571387</v>
      </c>
      <c r="RC270" s="795">
        <f t="shared" si="1614"/>
        <v>0.55942208208571387</v>
      </c>
      <c r="RD270" s="795">
        <f t="shared" si="1614"/>
        <v>0.55942208208571387</v>
      </c>
      <c r="RE270" s="795">
        <f t="shared" si="1614"/>
        <v>0.55942208208571387</v>
      </c>
      <c r="RF270" s="795">
        <f t="shared" si="1614"/>
        <v>0.37585730846793375</v>
      </c>
      <c r="RG270" s="795">
        <f t="shared" si="1614"/>
        <v>0.37585730846793375</v>
      </c>
      <c r="RH270" s="795">
        <f t="shared" si="1614"/>
        <v>0.37585730846793375</v>
      </c>
      <c r="RI270" s="795">
        <f t="shared" si="1614"/>
        <v>0.37585730846793375</v>
      </c>
      <c r="RJ270" s="795">
        <f t="shared" si="1614"/>
        <v>0.37585730846793375</v>
      </c>
      <c r="RK270" s="795">
        <f t="shared" si="1614"/>
        <v>0.37585730846793375</v>
      </c>
      <c r="RL270" s="795">
        <f t="shared" si="1614"/>
        <v>0.37585730846793375</v>
      </c>
      <c r="RM270" s="795">
        <f t="shared" si="1614"/>
        <v>0.37585730846793375</v>
      </c>
      <c r="RN270" s="795">
        <f t="shared" si="1614"/>
        <v>7.6418004126054484E-2</v>
      </c>
      <c r="RO270" s="795">
        <f t="shared" si="1614"/>
        <v>7.6418004126054484E-2</v>
      </c>
      <c r="RP270" s="795">
        <f t="shared" si="1614"/>
        <v>7.6418004126054484E-2</v>
      </c>
      <c r="RQ270" s="795">
        <f t="shared" si="1614"/>
        <v>7.6418004126054484E-2</v>
      </c>
      <c r="RR270" s="795">
        <f t="shared" si="1614"/>
        <v>7.6418004126054484E-2</v>
      </c>
      <c r="RS270" s="795">
        <f t="shared" si="1614"/>
        <v>7.6418004126054484E-2</v>
      </c>
      <c r="RT270" s="795">
        <f t="shared" si="1614"/>
        <v>7.6418004126054484E-2</v>
      </c>
      <c r="RU270" s="795">
        <f t="shared" si="1614"/>
        <v>0.13947195727099615</v>
      </c>
      <c r="RV270" s="795">
        <f t="shared" si="1614"/>
        <v>0.13947195727099615</v>
      </c>
      <c r="RW270" s="795">
        <f t="shared" si="1614"/>
        <v>0.13947195727099615</v>
      </c>
      <c r="RX270" s="795">
        <f t="shared" si="1614"/>
        <v>0.13947195727099615</v>
      </c>
      <c r="RY270" s="795">
        <f t="shared" si="1614"/>
        <v>0.1384103604753113</v>
      </c>
      <c r="RZ270" s="795">
        <f t="shared" si="1614"/>
        <v>0.1384103604753113</v>
      </c>
      <c r="SA270" s="795">
        <f t="shared" si="1614"/>
        <v>7.8780955448605638E-2</v>
      </c>
      <c r="SB270" s="795">
        <f t="shared" si="1614"/>
        <v>7.8780955448605638E-2</v>
      </c>
      <c r="SC270" s="795">
        <f t="shared" si="1614"/>
        <v>7.8780955448605638E-2</v>
      </c>
      <c r="SD270" s="795">
        <f t="shared" si="1614"/>
        <v>0.87755290236498062</v>
      </c>
      <c r="SE270" s="795">
        <f t="shared" si="1614"/>
        <v>0.87755290236498062</v>
      </c>
      <c r="SF270" s="795">
        <f t="shared" si="1614"/>
        <v>0.87755290236498062</v>
      </c>
      <c r="SG270" s="795">
        <f t="shared" si="1614"/>
        <v>0.87755290236498062</v>
      </c>
      <c r="SH270" s="795">
        <f t="shared" si="1614"/>
        <v>0.93483586683107411</v>
      </c>
      <c r="SI270" s="795">
        <f t="shared" si="1614"/>
        <v>0.93483586683107411</v>
      </c>
      <c r="SJ270" s="275">
        <f t="shared" si="1066"/>
        <v>0.93483586683107411</v>
      </c>
      <c r="SK270" s="262"/>
      <c r="SL270" s="250"/>
      <c r="SM270" s="250"/>
      <c r="SN270" s="250"/>
    </row>
    <row r="271" spans="1:508" outlineLevel="3" x14ac:dyDescent="0.25">
      <c r="A271" s="250"/>
      <c r="B271" s="259"/>
      <c r="C271" s="444">
        <f>INT($C$29)+3</f>
        <v>4</v>
      </c>
      <c r="D271" s="275"/>
      <c r="E271" s="324">
        <f t="shared" ref="E271:E334" si="1615">E270+1</f>
        <v>130</v>
      </c>
      <c r="F271" s="330"/>
      <c r="G271" s="275"/>
      <c r="H271" s="536"/>
      <c r="I271" s="548" t="s">
        <v>877</v>
      </c>
      <c r="J271" s="537"/>
      <c r="K271" s="796">
        <f>K270</f>
        <v>0</v>
      </c>
      <c r="L271" s="796">
        <f t="shared" ref="L271" si="1616">L270</f>
        <v>0</v>
      </c>
      <c r="M271" s="796">
        <f t="shared" ref="M271" si="1617">M270</f>
        <v>0</v>
      </c>
      <c r="N271" s="796">
        <f t="shared" ref="N271" si="1618">N270</f>
        <v>0</v>
      </c>
      <c r="O271" s="796">
        <f t="shared" ref="O271" si="1619">O270</f>
        <v>0</v>
      </c>
      <c r="P271" s="796">
        <f t="shared" ref="P271" si="1620">P270</f>
        <v>0</v>
      </c>
      <c r="Q271" s="796">
        <f t="shared" ref="Q271" si="1621">Q270</f>
        <v>0</v>
      </c>
      <c r="R271" s="796">
        <f t="shared" ref="R271" si="1622">R270</f>
        <v>0</v>
      </c>
      <c r="S271" s="796">
        <f t="shared" ref="S271" si="1623">S270</f>
        <v>0</v>
      </c>
      <c r="T271" s="796">
        <f t="shared" ref="T271" si="1624">T270</f>
        <v>0</v>
      </c>
      <c r="U271" s="796">
        <f t="shared" ref="U271" si="1625">U270</f>
        <v>0</v>
      </c>
      <c r="V271" s="796">
        <f t="shared" ref="V271" si="1626">V270</f>
        <v>0</v>
      </c>
      <c r="W271" s="796">
        <f t="shared" ref="W271" si="1627">W270</f>
        <v>0</v>
      </c>
      <c r="X271" s="796">
        <f t="shared" ref="X271" si="1628">X270</f>
        <v>0</v>
      </c>
      <c r="Y271" s="796">
        <f t="shared" ref="Y271" si="1629">Y270</f>
        <v>0</v>
      </c>
      <c r="Z271" s="796">
        <f t="shared" ref="Z271" si="1630">Z270</f>
        <v>0</v>
      </c>
      <c r="AA271" s="796">
        <f t="shared" ref="AA271" si="1631">AA270</f>
        <v>0</v>
      </c>
      <c r="AB271" s="796">
        <f t="shared" ref="AB271" si="1632">AB270</f>
        <v>0</v>
      </c>
      <c r="AC271" s="796">
        <f t="shared" ref="AC271" si="1633">AC270</f>
        <v>0</v>
      </c>
      <c r="AD271" s="796">
        <f t="shared" ref="AD271" si="1634">AD270</f>
        <v>0</v>
      </c>
      <c r="AE271" s="796">
        <f t="shared" ref="AE271" si="1635">AE270</f>
        <v>0</v>
      </c>
      <c r="AF271" s="796">
        <f t="shared" ref="AF271" si="1636">AF270</f>
        <v>0</v>
      </c>
      <c r="AG271" s="796">
        <f t="shared" ref="AG271" si="1637">AG270</f>
        <v>0</v>
      </c>
      <c r="AH271" s="796">
        <f t="shared" ref="AH271" si="1638">AH270</f>
        <v>0</v>
      </c>
      <c r="AI271" s="796">
        <f t="shared" ref="AI271" si="1639">AI270</f>
        <v>0</v>
      </c>
      <c r="AJ271" s="796">
        <f t="shared" ref="AJ271" si="1640">AJ270</f>
        <v>0</v>
      </c>
      <c r="AK271" s="796">
        <f t="shared" ref="AK271" si="1641">AK270</f>
        <v>0</v>
      </c>
      <c r="AL271" s="796">
        <f t="shared" ref="AL271" si="1642">AL270</f>
        <v>0</v>
      </c>
      <c r="AM271" s="796">
        <f t="shared" ref="AM271" si="1643">AM270</f>
        <v>0</v>
      </c>
      <c r="AN271" s="796">
        <f t="shared" ref="AN271" si="1644">AN270</f>
        <v>0</v>
      </c>
      <c r="AO271" s="796">
        <f t="shared" ref="AO271" si="1645">AO270</f>
        <v>0</v>
      </c>
      <c r="AP271" s="796">
        <f t="shared" ref="AP271" si="1646">AP270</f>
        <v>0</v>
      </c>
      <c r="AQ271" s="796">
        <f t="shared" ref="AQ271" si="1647">AQ270</f>
        <v>0</v>
      </c>
      <c r="AR271" s="796">
        <f t="shared" ref="AR271" si="1648">AR270</f>
        <v>0</v>
      </c>
      <c r="AS271" s="796">
        <f t="shared" ref="AS271" si="1649">AS270</f>
        <v>0</v>
      </c>
      <c r="AT271" s="796">
        <f t="shared" ref="AT271" si="1650">AT270</f>
        <v>0</v>
      </c>
      <c r="AU271" s="796">
        <f t="shared" ref="AU271" si="1651">AU270</f>
        <v>0</v>
      </c>
      <c r="AV271" s="796">
        <f t="shared" ref="AV271" si="1652">AV270</f>
        <v>0</v>
      </c>
      <c r="AW271" s="796">
        <f t="shared" ref="AW271" si="1653">AW270</f>
        <v>0</v>
      </c>
      <c r="AX271" s="796">
        <f t="shared" ref="AX271" si="1654">AX270</f>
        <v>0</v>
      </c>
      <c r="AY271" s="796">
        <f t="shared" ref="AY271" si="1655">AY270</f>
        <v>0</v>
      </c>
      <c r="AZ271" s="796">
        <f t="shared" ref="AZ271" si="1656">AZ270</f>
        <v>0</v>
      </c>
      <c r="BA271" s="796">
        <f t="shared" ref="BA271" si="1657">BA270</f>
        <v>0</v>
      </c>
      <c r="BB271" s="796">
        <f t="shared" ref="BB271" si="1658">BB270</f>
        <v>0</v>
      </c>
      <c r="BC271" s="796">
        <f t="shared" ref="BC271" si="1659">BC270</f>
        <v>0</v>
      </c>
      <c r="BD271" s="796">
        <f t="shared" ref="BD271" si="1660">BD270</f>
        <v>0</v>
      </c>
      <c r="BE271" s="796">
        <f t="shared" ref="BE271" si="1661">BE270</f>
        <v>0</v>
      </c>
      <c r="BF271" s="796">
        <f t="shared" ref="BF271" si="1662">BF270</f>
        <v>0</v>
      </c>
      <c r="BG271" s="796">
        <f t="shared" ref="BG271" si="1663">BG270</f>
        <v>0</v>
      </c>
      <c r="BH271" s="796">
        <f t="shared" ref="BH271" si="1664">BH270</f>
        <v>0</v>
      </c>
      <c r="BI271" s="796">
        <f t="shared" ref="BI271" si="1665">BI270</f>
        <v>0</v>
      </c>
      <c r="BJ271" s="796">
        <f t="shared" ref="BJ271" si="1666">BJ270</f>
        <v>0</v>
      </c>
      <c r="BK271" s="796">
        <f t="shared" ref="BK271" si="1667">BK270</f>
        <v>0</v>
      </c>
      <c r="BL271" s="796">
        <f t="shared" ref="BL271" si="1668">BL270</f>
        <v>0</v>
      </c>
      <c r="BM271" s="796">
        <f t="shared" ref="BM271" si="1669">BM270</f>
        <v>0</v>
      </c>
      <c r="BN271" s="796">
        <f t="shared" ref="BN271" si="1670">BN270</f>
        <v>0</v>
      </c>
      <c r="BO271" s="796">
        <f t="shared" ref="BO271" si="1671">BO270</f>
        <v>0</v>
      </c>
      <c r="BP271" s="796">
        <f t="shared" ref="BP271" si="1672">BP270</f>
        <v>0</v>
      </c>
      <c r="BQ271" s="796">
        <f t="shared" ref="BQ271" si="1673">BQ270</f>
        <v>0</v>
      </c>
      <c r="BR271" s="796">
        <f t="shared" ref="BR271" si="1674">BR270</f>
        <v>0</v>
      </c>
      <c r="BS271" s="796">
        <f t="shared" ref="BS271" si="1675">BS270</f>
        <v>0</v>
      </c>
      <c r="BT271" s="796">
        <f t="shared" ref="BT271" si="1676">BT270</f>
        <v>0</v>
      </c>
      <c r="BU271" s="796">
        <f t="shared" ref="BU271" si="1677">BU270</f>
        <v>0</v>
      </c>
      <c r="BV271" s="796">
        <f t="shared" ref="BV271" si="1678">BV270</f>
        <v>0</v>
      </c>
      <c r="BW271" s="796">
        <f t="shared" ref="BW271" si="1679">BW270</f>
        <v>0</v>
      </c>
      <c r="BX271" s="796">
        <f t="shared" ref="BX271" si="1680">BX270</f>
        <v>0</v>
      </c>
      <c r="BY271" s="796">
        <f t="shared" ref="BY271" si="1681">BY270</f>
        <v>0</v>
      </c>
      <c r="BZ271" s="796">
        <f t="shared" ref="BZ271" si="1682">BZ270</f>
        <v>0</v>
      </c>
      <c r="CA271" s="796">
        <f t="shared" ref="CA271" si="1683">CA270</f>
        <v>0</v>
      </c>
      <c r="CB271" s="796">
        <f t="shared" ref="CB271" si="1684">CB270</f>
        <v>0</v>
      </c>
      <c r="CC271" s="796">
        <f t="shared" ref="CC271" si="1685">CC270</f>
        <v>0</v>
      </c>
      <c r="CD271" s="796">
        <f t="shared" ref="CD271" si="1686">CD270</f>
        <v>0</v>
      </c>
      <c r="CE271" s="796">
        <f t="shared" ref="CE271" si="1687">CE270</f>
        <v>0</v>
      </c>
      <c r="CF271" s="796">
        <f t="shared" ref="CF271" si="1688">CF270</f>
        <v>0</v>
      </c>
      <c r="CG271" s="796">
        <f t="shared" ref="CG271" si="1689">CG270</f>
        <v>0</v>
      </c>
      <c r="CH271" s="796">
        <f t="shared" ref="CH271" si="1690">CH270</f>
        <v>0</v>
      </c>
      <c r="CI271" s="796">
        <f t="shared" ref="CI271" si="1691">CI270</f>
        <v>0</v>
      </c>
      <c r="CJ271" s="796">
        <f t="shared" ref="CJ271" si="1692">CJ270</f>
        <v>0</v>
      </c>
      <c r="CK271" s="796">
        <f t="shared" ref="CK271" si="1693">CK270</f>
        <v>0</v>
      </c>
      <c r="CL271" s="796">
        <f t="shared" ref="CL271" si="1694">CL270</f>
        <v>0</v>
      </c>
      <c r="CM271" s="796">
        <f t="shared" ref="CM271" si="1695">CM270</f>
        <v>0</v>
      </c>
      <c r="CN271" s="796">
        <f t="shared" ref="CN271" si="1696">CN270</f>
        <v>0</v>
      </c>
      <c r="CO271" s="796">
        <f t="shared" ref="CO271" si="1697">CO270</f>
        <v>0</v>
      </c>
      <c r="CP271" s="796">
        <f t="shared" ref="CP271" si="1698">CP270</f>
        <v>0</v>
      </c>
      <c r="CQ271" s="796">
        <f t="shared" ref="CQ271" si="1699">CQ270</f>
        <v>0</v>
      </c>
      <c r="CR271" s="796">
        <f t="shared" ref="CR271" si="1700">CR270</f>
        <v>0</v>
      </c>
      <c r="CS271" s="796">
        <f t="shared" ref="CS271" si="1701">CS270</f>
        <v>0</v>
      </c>
      <c r="CT271" s="796">
        <f t="shared" ref="CT271" si="1702">CT270</f>
        <v>0</v>
      </c>
      <c r="CU271" s="796">
        <f t="shared" ref="CU271" si="1703">CU270</f>
        <v>0</v>
      </c>
      <c r="CV271" s="796">
        <f t="shared" ref="CV271" si="1704">CV270</f>
        <v>0</v>
      </c>
      <c r="CW271" s="796">
        <f t="shared" ref="CW271" si="1705">CW270</f>
        <v>0</v>
      </c>
      <c r="CX271" s="796">
        <f t="shared" ref="CX271" si="1706">CX270</f>
        <v>0</v>
      </c>
      <c r="CY271" s="796">
        <f t="shared" ref="CY271" si="1707">CY270</f>
        <v>0</v>
      </c>
      <c r="CZ271" s="796">
        <f t="shared" ref="CZ271" si="1708">CZ270</f>
        <v>0</v>
      </c>
      <c r="DA271" s="796">
        <f t="shared" ref="DA271" si="1709">DA270</f>
        <v>0</v>
      </c>
      <c r="DB271" s="796">
        <f t="shared" ref="DB271" si="1710">DB270</f>
        <v>0</v>
      </c>
      <c r="DC271" s="796">
        <f t="shared" ref="DC271" si="1711">DC270</f>
        <v>0</v>
      </c>
      <c r="DD271" s="796">
        <f t="shared" ref="DD271" si="1712">DD270</f>
        <v>0</v>
      </c>
      <c r="DE271" s="796">
        <f t="shared" ref="DE271" si="1713">DE270</f>
        <v>0</v>
      </c>
      <c r="DF271" s="796">
        <f t="shared" ref="DF271" si="1714">DF270</f>
        <v>0</v>
      </c>
      <c r="DG271" s="796">
        <f t="shared" ref="DG271" si="1715">DG270</f>
        <v>0</v>
      </c>
      <c r="DH271" s="796">
        <f t="shared" ref="DH271" si="1716">DH270</f>
        <v>0</v>
      </c>
      <c r="DI271" s="796">
        <f t="shared" ref="DI271" si="1717">DI270</f>
        <v>0</v>
      </c>
      <c r="DJ271" s="796">
        <f t="shared" ref="DJ271" si="1718">DJ270</f>
        <v>0</v>
      </c>
      <c r="DK271" s="796">
        <f t="shared" ref="DK271" si="1719">DK270</f>
        <v>0</v>
      </c>
      <c r="DL271" s="796">
        <f t="shared" ref="DL271" si="1720">DL270</f>
        <v>0</v>
      </c>
      <c r="DM271" s="796">
        <f t="shared" ref="DM271" si="1721">DM270</f>
        <v>0</v>
      </c>
      <c r="DN271" s="796">
        <f t="shared" ref="DN271" si="1722">DN270</f>
        <v>0.41605357801961684</v>
      </c>
      <c r="DO271" s="796">
        <f t="shared" ref="DO271" si="1723">DO270</f>
        <v>0.41605357801961684</v>
      </c>
      <c r="DP271" s="796">
        <f t="shared" ref="DP271" si="1724">DP270</f>
        <v>0.41605357801961684</v>
      </c>
      <c r="DQ271" s="796">
        <f t="shared" ref="DQ271" si="1725">DQ270</f>
        <v>0.41605357801961684</v>
      </c>
      <c r="DR271" s="796">
        <f t="shared" ref="DR271" si="1726">DR270</f>
        <v>0.41605357801961684</v>
      </c>
      <c r="DS271" s="796">
        <f t="shared" ref="DS271" si="1727">DS270</f>
        <v>0.41605357801961684</v>
      </c>
      <c r="DT271" s="796">
        <f t="shared" ref="DT271" si="1728">DT270</f>
        <v>0.41605357801961684</v>
      </c>
      <c r="DU271" s="796">
        <f t="shared" ref="DU271" si="1729">DU270</f>
        <v>0.40845358915077945</v>
      </c>
      <c r="DV271" s="796">
        <f t="shared" ref="DV271" si="1730">DV270</f>
        <v>0.40845358915077945</v>
      </c>
      <c r="DW271" s="796">
        <f t="shared" ref="DW271" si="1731">DW270</f>
        <v>0.40845358915077945</v>
      </c>
      <c r="DX271" s="796">
        <f t="shared" ref="DX271" si="1732">DX270</f>
        <v>0.40845358915077945</v>
      </c>
      <c r="DY271" s="796">
        <f t="shared" ref="DY271" si="1733">DY270</f>
        <v>0.42676527813221021</v>
      </c>
      <c r="DZ271" s="796">
        <f t="shared" ref="DZ271" si="1734">DZ270</f>
        <v>0.42676527813221021</v>
      </c>
      <c r="EA271" s="796">
        <f t="shared" ref="EA271" si="1735">EA270</f>
        <v>0.33481906065657796</v>
      </c>
      <c r="EB271" s="796">
        <f t="shared" ref="EB271" si="1736">EB270</f>
        <v>0.33481906065657796</v>
      </c>
      <c r="EC271" s="796">
        <f t="shared" ref="EC271" si="1737">EC270</f>
        <v>0.33481906065657796</v>
      </c>
      <c r="ED271" s="796">
        <f t="shared" ref="ED271" si="1738">ED270</f>
        <v>0.35242166353677895</v>
      </c>
      <c r="EE271" s="796">
        <f t="shared" ref="EE271" si="1739">EE270</f>
        <v>0.35242166353677895</v>
      </c>
      <c r="EF271" s="796">
        <f t="shared" ref="EF271" si="1740">EF270</f>
        <v>0.35242166353677895</v>
      </c>
      <c r="EG271" s="796">
        <f t="shared" ref="EG271" si="1741">EG270</f>
        <v>0.35242166353677895</v>
      </c>
      <c r="EH271" s="796">
        <f t="shared" ref="EH271" si="1742">EH270</f>
        <v>0.31777029465403928</v>
      </c>
      <c r="EI271" s="796">
        <f t="shared" ref="EI271" si="1743">EI270</f>
        <v>0.31777029465403928</v>
      </c>
      <c r="EJ271" s="796">
        <f t="shared" ref="EJ271" si="1744">EJ270</f>
        <v>0.31777029465403928</v>
      </c>
      <c r="EK271" s="796">
        <f t="shared" ref="EK271" si="1745">EK270</f>
        <v>0.31777029465403928</v>
      </c>
      <c r="EL271" s="796">
        <f t="shared" ref="EL271" si="1746">EL270</f>
        <v>0.31777029465403928</v>
      </c>
      <c r="EM271" s="796">
        <f t="shared" ref="EM271" si="1747">EM270</f>
        <v>0.31777029465403928</v>
      </c>
      <c r="EN271" s="796">
        <f t="shared" ref="EN271" si="1748">EN270</f>
        <v>0.31777029465403928</v>
      </c>
      <c r="EO271" s="796">
        <f t="shared" ref="EO271" si="1749">EO270</f>
        <v>0.31777029465403928</v>
      </c>
      <c r="EP271" s="796">
        <f t="shared" ref="EP271" si="1750">EP270</f>
        <v>0</v>
      </c>
      <c r="EQ271" s="796">
        <f t="shared" ref="EQ271" si="1751">EQ270</f>
        <v>0</v>
      </c>
      <c r="ER271" s="796">
        <f t="shared" ref="ER271" si="1752">ER270</f>
        <v>0</v>
      </c>
      <c r="ES271" s="796">
        <f t="shared" ref="ES271" si="1753">ES270</f>
        <v>0</v>
      </c>
      <c r="ET271" s="796">
        <f t="shared" ref="ET271" si="1754">ET270</f>
        <v>0</v>
      </c>
      <c r="EU271" s="796">
        <f t="shared" ref="EU271" si="1755">EU270</f>
        <v>0</v>
      </c>
      <c r="EV271" s="796">
        <f t="shared" ref="EV271" si="1756">EV270</f>
        <v>0</v>
      </c>
      <c r="EW271" s="796">
        <f t="shared" ref="EW271" si="1757">EW270</f>
        <v>0</v>
      </c>
      <c r="EX271" s="796">
        <f t="shared" ref="EX271" si="1758">EX270</f>
        <v>0</v>
      </c>
      <c r="EY271" s="796">
        <f t="shared" ref="EY271" si="1759">EY270</f>
        <v>0</v>
      </c>
      <c r="EZ271" s="796">
        <f t="shared" ref="EZ271" si="1760">EZ270</f>
        <v>0</v>
      </c>
      <c r="FA271" s="796">
        <f t="shared" ref="FA271" si="1761">FA270</f>
        <v>0</v>
      </c>
      <c r="FB271" s="796">
        <f t="shared" ref="FB271" si="1762">FB270</f>
        <v>0</v>
      </c>
      <c r="FC271" s="796">
        <f t="shared" ref="FC271" si="1763">FC270</f>
        <v>0</v>
      </c>
      <c r="FD271" s="796">
        <f t="shared" ref="FD271" si="1764">FD270</f>
        <v>0</v>
      </c>
      <c r="FE271" s="796">
        <f t="shared" ref="FE271" si="1765">FE270</f>
        <v>0</v>
      </c>
      <c r="FF271" s="796">
        <f t="shared" ref="FF271" si="1766">FF270</f>
        <v>0</v>
      </c>
      <c r="FG271" s="796">
        <f t="shared" ref="FG271" si="1767">FG270</f>
        <v>0</v>
      </c>
      <c r="FH271" s="796">
        <f t="shared" ref="FH271" si="1768">FH270</f>
        <v>0</v>
      </c>
      <c r="FI271" s="796">
        <f t="shared" ref="FI271" si="1769">FI270</f>
        <v>0</v>
      </c>
      <c r="FJ271" s="796">
        <f t="shared" ref="FJ271" si="1770">FJ270</f>
        <v>0</v>
      </c>
      <c r="FK271" s="796">
        <f t="shared" ref="FK271" si="1771">FK270</f>
        <v>0</v>
      </c>
      <c r="FL271" s="796">
        <f t="shared" ref="FL271" si="1772">FL270</f>
        <v>0</v>
      </c>
      <c r="FM271" s="796">
        <f t="shared" ref="FM271" si="1773">FM270</f>
        <v>0</v>
      </c>
      <c r="FN271" s="796">
        <f t="shared" ref="FN271" si="1774">FN270</f>
        <v>0.26321756976751409</v>
      </c>
      <c r="FO271" s="796">
        <f t="shared" ref="FO271" si="1775">FO270</f>
        <v>0.26321756976751409</v>
      </c>
      <c r="FP271" s="796">
        <f t="shared" ref="FP271" si="1776">FP270</f>
        <v>0.26321756976751409</v>
      </c>
      <c r="FQ271" s="796">
        <f t="shared" ref="FQ271" si="1777">FQ270</f>
        <v>0.26321756976751409</v>
      </c>
      <c r="FR271" s="796">
        <f t="shared" ref="FR271" si="1778">FR270</f>
        <v>0.26321756976751409</v>
      </c>
      <c r="FS271" s="796">
        <f t="shared" ref="FS271" si="1779">FS270</f>
        <v>0.26321756976751409</v>
      </c>
      <c r="FT271" s="796">
        <f t="shared" ref="FT271" si="1780">FT270</f>
        <v>0.26321756976751409</v>
      </c>
      <c r="FU271" s="796">
        <f t="shared" ref="FU271" si="1781">FU270</f>
        <v>0.26898163187977797</v>
      </c>
      <c r="FV271" s="796">
        <f t="shared" ref="FV271" si="1782">FV270</f>
        <v>0.26898163187977797</v>
      </c>
      <c r="FW271" s="796">
        <f t="shared" ref="FW271" si="1783">FW270</f>
        <v>0.26898163187977797</v>
      </c>
      <c r="FX271" s="796">
        <f t="shared" ref="FX271" si="1784">FX270</f>
        <v>0.26898163187977797</v>
      </c>
      <c r="FY271" s="796">
        <f t="shared" ref="FY271" si="1785">FY270</f>
        <v>0.24221813083179455</v>
      </c>
      <c r="FZ271" s="796">
        <f t="shared" ref="FZ271" si="1786">FZ270</f>
        <v>0.24221813083179455</v>
      </c>
      <c r="GA271" s="796">
        <f t="shared" ref="GA271" si="1787">GA270</f>
        <v>0.30527620236335107</v>
      </c>
      <c r="GB271" s="796">
        <f t="shared" ref="GB271" si="1788">GB270</f>
        <v>0.30527620236335107</v>
      </c>
      <c r="GC271" s="796">
        <f t="shared" ref="GC271" si="1789">GC270</f>
        <v>0.30527620236335107</v>
      </c>
      <c r="GD271" s="796">
        <f t="shared" ref="GD271" si="1790">GD270</f>
        <v>1.2760532276179566</v>
      </c>
      <c r="GE271" s="796">
        <f t="shared" ref="GE271" si="1791">GE270</f>
        <v>1.2760532276179566</v>
      </c>
      <c r="GF271" s="796">
        <f t="shared" ref="GF271" si="1792">GF270</f>
        <v>1.2760532276179566</v>
      </c>
      <c r="GG271" s="796">
        <f t="shared" ref="GG271" si="1793">GG270</f>
        <v>1.2760532276179566</v>
      </c>
      <c r="GH271" s="796">
        <f t="shared" ref="GH271" si="1794">GH270</f>
        <v>1.1121960312891392</v>
      </c>
      <c r="GI271" s="796">
        <f t="shared" ref="GI271" si="1795">GI270</f>
        <v>1.1121960312891392</v>
      </c>
      <c r="GJ271" s="796">
        <f t="shared" ref="GJ271" si="1796">GJ270</f>
        <v>1.1121960312891392</v>
      </c>
      <c r="GK271" s="796">
        <f t="shared" ref="GK271" si="1797">GK270</f>
        <v>1.1121960312891392</v>
      </c>
      <c r="GL271" s="796">
        <f t="shared" ref="GL271" si="1798">GL270</f>
        <v>1.1121960312891392</v>
      </c>
      <c r="GM271" s="796">
        <f t="shared" ref="GM271" si="1799">GM270</f>
        <v>1.1121960312891392</v>
      </c>
      <c r="GN271" s="796">
        <f t="shared" ref="GN271" si="1800">GN270</f>
        <v>1.1121960312891392</v>
      </c>
      <c r="GO271" s="796">
        <f t="shared" ref="GO271" si="1801">GO270</f>
        <v>1.1121960312891392</v>
      </c>
      <c r="GP271" s="796">
        <f t="shared" ref="GP271" si="1802">GP270</f>
        <v>-2.445934491190016E-3</v>
      </c>
      <c r="GQ271" s="796">
        <f t="shared" ref="GQ271" si="1803">GQ270</f>
        <v>-2.445934491190016E-3</v>
      </c>
      <c r="GR271" s="796">
        <f t="shared" ref="GR271" si="1804">GR270</f>
        <v>-2.445934491190016E-3</v>
      </c>
      <c r="GS271" s="796">
        <f t="shared" ref="GS271" si="1805">GS270</f>
        <v>-2.445934491190016E-3</v>
      </c>
      <c r="GT271" s="796">
        <f t="shared" ref="GT271" si="1806">GT270</f>
        <v>-2.445934491190016E-3</v>
      </c>
      <c r="GU271" s="796">
        <f t="shared" ref="GU271" si="1807">GU270</f>
        <v>-2.445934491190016E-3</v>
      </c>
      <c r="GV271" s="796">
        <f t="shared" ref="GV271" si="1808">GV270</f>
        <v>-2.445934491190016E-3</v>
      </c>
      <c r="GW271" s="796">
        <f t="shared" ref="GW271" si="1809">GW270</f>
        <v>0</v>
      </c>
      <c r="GX271" s="796">
        <f t="shared" ref="GX271" si="1810">GX270</f>
        <v>0</v>
      </c>
      <c r="GY271" s="796">
        <f t="shared" ref="GY271" si="1811">GY270</f>
        <v>0</v>
      </c>
      <c r="GZ271" s="796">
        <f t="shared" ref="GZ271" si="1812">GZ270</f>
        <v>0</v>
      </c>
      <c r="HA271" s="796">
        <f t="shared" ref="HA271" si="1813">HA270</f>
        <v>0</v>
      </c>
      <c r="HB271" s="796">
        <f t="shared" ref="HB271" si="1814">HB270</f>
        <v>0</v>
      </c>
      <c r="HC271" s="796">
        <f t="shared" ref="HC271" si="1815">HC270</f>
        <v>0</v>
      </c>
      <c r="HD271" s="796">
        <f t="shared" ref="HD271" si="1816">HD270</f>
        <v>0</v>
      </c>
      <c r="HE271" s="796">
        <f t="shared" ref="HE271" si="1817">HE270</f>
        <v>0</v>
      </c>
      <c r="HF271" s="796">
        <f t="shared" ref="HF271" si="1818">HF270</f>
        <v>0</v>
      </c>
      <c r="HG271" s="796">
        <f t="shared" ref="HG271" si="1819">HG270</f>
        <v>0</v>
      </c>
      <c r="HH271" s="796">
        <f t="shared" ref="HH271" si="1820">HH270</f>
        <v>0</v>
      </c>
      <c r="HI271" s="796">
        <f t="shared" ref="HI271" si="1821">HI270</f>
        <v>0</v>
      </c>
      <c r="HJ271" s="796">
        <f t="shared" ref="HJ271" si="1822">HJ270</f>
        <v>0</v>
      </c>
      <c r="HK271" s="796">
        <f t="shared" ref="HK271" si="1823">HK270</f>
        <v>0</v>
      </c>
      <c r="HL271" s="796">
        <f t="shared" ref="HL271" si="1824">HL270</f>
        <v>0</v>
      </c>
      <c r="HM271" s="796">
        <f t="shared" ref="HM271" si="1825">HM270</f>
        <v>0</v>
      </c>
      <c r="HN271" s="796">
        <f t="shared" ref="HN271" si="1826">HN270</f>
        <v>1.6981778694678873E-2</v>
      </c>
      <c r="HO271" s="796">
        <f t="shared" ref="HO271" si="1827">HO270</f>
        <v>1.6981778694678873E-2</v>
      </c>
      <c r="HP271" s="796">
        <f t="shared" ref="HP271" si="1828">HP270</f>
        <v>1.6981778694678873E-2</v>
      </c>
      <c r="HQ271" s="796">
        <f t="shared" ref="HQ271" si="1829">HQ270</f>
        <v>1.6981778694678873E-2</v>
      </c>
      <c r="HR271" s="796">
        <f t="shared" ref="HR271" si="1830">HR270</f>
        <v>1.6981778694678873E-2</v>
      </c>
      <c r="HS271" s="796">
        <f t="shared" ref="HS271" si="1831">HS270</f>
        <v>1.6981778694678873E-2</v>
      </c>
      <c r="HT271" s="796">
        <f t="shared" ref="HT271" si="1832">HT270</f>
        <v>1.6981778694678873E-2</v>
      </c>
      <c r="HU271" s="796">
        <f t="shared" ref="HU271" si="1833">HU270</f>
        <v>3.9849130648855535E-2</v>
      </c>
      <c r="HV271" s="796">
        <f t="shared" ref="HV271" si="1834">HV270</f>
        <v>3.9849130648855535E-2</v>
      </c>
      <c r="HW271" s="796">
        <f t="shared" ref="HW271" si="1835">HW270</f>
        <v>3.9849130648855535E-2</v>
      </c>
      <c r="HX271" s="796">
        <f t="shared" ref="HX271" si="1836">HX270</f>
        <v>3.9849130648855535E-2</v>
      </c>
      <c r="HY271" s="796">
        <f t="shared" ref="HY271" si="1837">HY270</f>
        <v>4.6136786825103471E-2</v>
      </c>
      <c r="HZ271" s="796">
        <f t="shared" ref="HZ271" si="1838">HZ270</f>
        <v>4.6136786825103471E-2</v>
      </c>
      <c r="IA271" s="796">
        <f t="shared" ref="IA271" si="1839">IA270</f>
        <v>2.9542858293228669E-2</v>
      </c>
      <c r="IB271" s="796">
        <f t="shared" ref="IB271" si="1840">IB270</f>
        <v>2.9542858293228669E-2</v>
      </c>
      <c r="IC271" s="796">
        <f t="shared" ref="IC271" si="1841">IC270</f>
        <v>2.9542858293228669E-2</v>
      </c>
      <c r="ID271" s="796">
        <f t="shared" ref="ID271" si="1842">ID270</f>
        <v>0.64420311079590675</v>
      </c>
      <c r="IE271" s="796">
        <f t="shared" ref="IE271" si="1843">IE270</f>
        <v>0.64420311079590675</v>
      </c>
      <c r="IF271" s="796">
        <f t="shared" ref="IF271" si="1844">IF270</f>
        <v>0.64420311079590675</v>
      </c>
      <c r="IG271" s="796">
        <f t="shared" ref="IG271" si="1845">IG270</f>
        <v>0.64420311079590675</v>
      </c>
      <c r="IH271" s="796">
        <f t="shared" ref="IH271" si="1846">IH270</f>
        <v>0.55794551735767861</v>
      </c>
      <c r="II271" s="796">
        <f t="shared" ref="II271" si="1847">II270</f>
        <v>0.55794551735767861</v>
      </c>
      <c r="IJ271" s="796">
        <f t="shared" ref="IJ271" si="1848">IJ270</f>
        <v>0.55794551735767861</v>
      </c>
      <c r="IK271" s="796">
        <f t="shared" ref="IK271" si="1849">IK270</f>
        <v>0.55794551735767861</v>
      </c>
      <c r="IL271" s="796">
        <f t="shared" ref="IL271" si="1850">IL270</f>
        <v>0.55794551735767861</v>
      </c>
      <c r="IM271" s="796">
        <f t="shared" ref="IM271" si="1851">IM270</f>
        <v>0.55794551735767861</v>
      </c>
      <c r="IN271" s="796">
        <f t="shared" ref="IN271" si="1852">IN270</f>
        <v>0.55794551735767861</v>
      </c>
      <c r="IO271" s="796">
        <f t="shared" ref="IO271" si="1853">IO270</f>
        <v>0.55794551735767861</v>
      </c>
      <c r="IP271" s="796">
        <f t="shared" ref="IP271" si="1854">IP270</f>
        <v>-4.8918689823800321E-3</v>
      </c>
      <c r="IQ271" s="796">
        <f t="shared" ref="IQ271" si="1855">IQ270</f>
        <v>-4.8918689823800321E-3</v>
      </c>
      <c r="IR271" s="796">
        <f t="shared" ref="IR271" si="1856">IR270</f>
        <v>-4.8918689823800321E-3</v>
      </c>
      <c r="IS271" s="796">
        <f t="shared" ref="IS271" si="1857">IS270</f>
        <v>-4.8918689823800321E-3</v>
      </c>
      <c r="IT271" s="796">
        <f t="shared" ref="IT271" si="1858">IT270</f>
        <v>-4.8918689823800321E-3</v>
      </c>
      <c r="IU271" s="796">
        <f t="shared" ref="IU271" si="1859">IU270</f>
        <v>-4.8918689823800321E-3</v>
      </c>
      <c r="IV271" s="796">
        <f t="shared" ref="IV271" si="1860">IV270</f>
        <v>-4.8918689823800321E-3</v>
      </c>
      <c r="IW271" s="796">
        <f t="shared" ref="IW271" si="1861">IW270</f>
        <v>-1.3934858573705355E-3</v>
      </c>
      <c r="IX271" s="796">
        <f t="shared" ref="IX271" si="1862">IX270</f>
        <v>-1.3934858573705355E-3</v>
      </c>
      <c r="IY271" s="796">
        <f t="shared" ref="IY271" si="1863">IY270</f>
        <v>-1.3934858573705355E-3</v>
      </c>
      <c r="IZ271" s="796">
        <f t="shared" ref="IZ271" si="1864">IZ270</f>
        <v>-1.3934858573705355E-3</v>
      </c>
      <c r="JA271" s="796">
        <f t="shared" ref="JA271" si="1865">JA270</f>
        <v>-1.3934858573705355E-3</v>
      </c>
      <c r="JB271" s="796">
        <f t="shared" ref="JB271" si="1866">JB270</f>
        <v>-5.2297575834900911E-3</v>
      </c>
      <c r="JC271" s="796">
        <f t="shared" ref="JC271" si="1867">JC270</f>
        <v>-5.2297575834900911E-3</v>
      </c>
      <c r="JD271" s="796">
        <f t="shared" ref="JD271" si="1868">JD270</f>
        <v>-5.2297575834900911E-3</v>
      </c>
      <c r="JE271" s="796">
        <f t="shared" ref="JE271" si="1869">JE270</f>
        <v>-5.2297575834900911E-3</v>
      </c>
      <c r="JF271" s="796">
        <f t="shared" ref="JF271" si="1870">JF270</f>
        <v>-4.7035069374494753E-3</v>
      </c>
      <c r="JG271" s="796">
        <f t="shared" ref="JG271" si="1871">JG270</f>
        <v>-4.7035069374494753E-3</v>
      </c>
      <c r="JH271" s="796">
        <f t="shared" ref="JH271" si="1872">JH270</f>
        <v>-4.7035069374494753E-3</v>
      </c>
      <c r="JI271" s="796">
        <f t="shared" ref="JI271" si="1873">JI270</f>
        <v>-4.7035069374494753E-3</v>
      </c>
      <c r="JJ271" s="796">
        <f t="shared" ref="JJ271" si="1874">JJ270</f>
        <v>-4.7035069374494753E-3</v>
      </c>
      <c r="JK271" s="796">
        <f t="shared" ref="JK271" si="1875">JK270</f>
        <v>-4.7035069374494753E-3</v>
      </c>
      <c r="JL271" s="796">
        <f t="shared" ref="JL271" si="1876">JL270</f>
        <v>-4.7035069374494753E-3</v>
      </c>
      <c r="JM271" s="796">
        <f t="shared" ref="JM271" si="1877">JM270</f>
        <v>-4.7035069374494753E-3</v>
      </c>
      <c r="JN271" s="796">
        <f t="shared" ref="JN271" si="1878">JN270</f>
        <v>0.13585422955742565</v>
      </c>
      <c r="JO271" s="796">
        <f t="shared" ref="JO271" si="1879">JO270</f>
        <v>0.13585422955742565</v>
      </c>
      <c r="JP271" s="796">
        <f t="shared" ref="JP271" si="1880">JP270</f>
        <v>0.13585422955742565</v>
      </c>
      <c r="JQ271" s="796">
        <f t="shared" ref="JQ271" si="1881">JQ270</f>
        <v>0.13585422955742565</v>
      </c>
      <c r="JR271" s="796">
        <f t="shared" ref="JR271" si="1882">JR270</f>
        <v>0.13585422955742565</v>
      </c>
      <c r="JS271" s="796">
        <f t="shared" ref="JS271" si="1883">JS270</f>
        <v>0.13585422955742565</v>
      </c>
      <c r="JT271" s="796">
        <f t="shared" ref="JT271" si="1884">JT270</f>
        <v>0.13585422955742565</v>
      </c>
      <c r="JU271" s="796">
        <f t="shared" ref="JU271" si="1885">JU270</f>
        <v>0.3287553278530666</v>
      </c>
      <c r="JV271" s="796">
        <f t="shared" ref="JV271" si="1886">JV270</f>
        <v>0.3287553278530666</v>
      </c>
      <c r="JW271" s="796">
        <f t="shared" ref="JW271" si="1887">JW270</f>
        <v>0.3287553278530666</v>
      </c>
      <c r="JX271" s="796">
        <f t="shared" ref="JX271" si="1888">JX270</f>
        <v>0.3287553278530666</v>
      </c>
      <c r="JY271" s="796">
        <f t="shared" ref="JY271" si="1889">JY270</f>
        <v>0.32295750777572607</v>
      </c>
      <c r="JZ271" s="796">
        <f t="shared" ref="JZ271" si="1890">JZ270</f>
        <v>0.32295750777572607</v>
      </c>
      <c r="KA271" s="796">
        <f t="shared" ref="KA271" si="1891">KA270</f>
        <v>0.26588572463904203</v>
      </c>
      <c r="KB271" s="796">
        <f t="shared" ref="KB271" si="1892">KB270</f>
        <v>0.26588572463904203</v>
      </c>
      <c r="KC271" s="796">
        <f t="shared" ref="KC271" si="1893">KC270</f>
        <v>0.26588572463904203</v>
      </c>
      <c r="KD271" s="796">
        <f t="shared" ref="KD271" si="1894">KD270</f>
        <v>0.88236038826644148</v>
      </c>
      <c r="KE271" s="796">
        <f t="shared" ref="KE271" si="1895">KE270</f>
        <v>0.88236038826644148</v>
      </c>
      <c r="KF271" s="796">
        <f t="shared" ref="KF271" si="1896">KF270</f>
        <v>0.88236038826644148</v>
      </c>
      <c r="KG271" s="796">
        <f t="shared" ref="KG271" si="1897">KG270</f>
        <v>0.88236038826644148</v>
      </c>
      <c r="KH271" s="796">
        <f t="shared" ref="KH271" si="1898">KH270</f>
        <v>0.96809089766696488</v>
      </c>
      <c r="KI271" s="796">
        <f t="shared" ref="KI271" si="1899">KI270</f>
        <v>0.96809089766696488</v>
      </c>
      <c r="KJ271" s="796">
        <f t="shared" ref="KJ271" si="1900">KJ270</f>
        <v>0.96809089766696488</v>
      </c>
      <c r="KK271" s="796">
        <f t="shared" ref="KK271" si="1901">KK270</f>
        <v>0.96809089766696488</v>
      </c>
      <c r="KL271" s="796">
        <f t="shared" ref="KL271" si="1902">KL270</f>
        <v>0.96809089766696488</v>
      </c>
      <c r="KM271" s="796">
        <f t="shared" ref="KM271" si="1903">KM270</f>
        <v>0.96809089766696488</v>
      </c>
      <c r="KN271" s="796">
        <f t="shared" ref="KN271" si="1904">KN270</f>
        <v>0.96809089766696488</v>
      </c>
      <c r="KO271" s="796">
        <f t="shared" ref="KO271" si="1905">KO270</f>
        <v>0.96809089766696488</v>
      </c>
      <c r="KP271" s="796">
        <f t="shared" ref="KP271" si="1906">KP270</f>
        <v>0.17121541438336152</v>
      </c>
      <c r="KQ271" s="796">
        <f t="shared" ref="KQ271" si="1907">KQ270</f>
        <v>0.17121541438336152</v>
      </c>
      <c r="KR271" s="796">
        <f t="shared" ref="KR271" si="1908">KR270</f>
        <v>0.17121541438336152</v>
      </c>
      <c r="KS271" s="796">
        <f t="shared" ref="KS271" si="1909">KS270</f>
        <v>0.17121541438336152</v>
      </c>
      <c r="KT271" s="796">
        <f t="shared" ref="KT271" si="1910">KT270</f>
        <v>0.17121541438336152</v>
      </c>
      <c r="KU271" s="796">
        <f t="shared" ref="KU271" si="1911">KU270</f>
        <v>0.17121541438336152</v>
      </c>
      <c r="KV271" s="796">
        <f t="shared" ref="KV271" si="1912">KV270</f>
        <v>0.17121541438336152</v>
      </c>
      <c r="KW271" s="796">
        <f t="shared" ref="KW271" si="1913">KW270</f>
        <v>4.2164113932528835E-2</v>
      </c>
      <c r="KX271" s="796">
        <f t="shared" ref="KX271" si="1914">KX270</f>
        <v>4.2164113932528835E-2</v>
      </c>
      <c r="KY271" s="796">
        <f t="shared" ref="KY271" si="1915">KY270</f>
        <v>4.2164113932528835E-2</v>
      </c>
      <c r="KZ271" s="796">
        <f t="shared" ref="KZ271" si="1916">KZ270</f>
        <v>4.2164113932528835E-2</v>
      </c>
      <c r="LA271" s="796">
        <f t="shared" ref="LA271" si="1917">LA270</f>
        <v>4.2164113932528835E-2</v>
      </c>
      <c r="LB271" s="796">
        <f t="shared" ref="LB271" si="1918">LB270</f>
        <v>0.10985731948729516</v>
      </c>
      <c r="LC271" s="796">
        <f t="shared" ref="LC271" si="1919">LC270</f>
        <v>0.10985731948729516</v>
      </c>
      <c r="LD271" s="796">
        <f t="shared" ref="LD271" si="1920">LD270</f>
        <v>0.10985731948729516</v>
      </c>
      <c r="LE271" s="796">
        <f t="shared" ref="LE271" si="1921">LE270</f>
        <v>0.10985731948729516</v>
      </c>
      <c r="LF271" s="796">
        <f t="shared" ref="LF271" si="1922">LF270</f>
        <v>9.6518064813422733E-2</v>
      </c>
      <c r="LG271" s="796">
        <f t="shared" ref="LG271" si="1923">LG270</f>
        <v>9.6518064813422733E-2</v>
      </c>
      <c r="LH271" s="796">
        <f t="shared" ref="LH271" si="1924">LH270</f>
        <v>9.6518064813422733E-2</v>
      </c>
      <c r="LI271" s="796">
        <f t="shared" ref="LI271" si="1925">LI270</f>
        <v>9.6518064813422733E-2</v>
      </c>
      <c r="LJ271" s="796">
        <f t="shared" ref="LJ271" si="1926">LJ270</f>
        <v>9.6518064813422733E-2</v>
      </c>
      <c r="LK271" s="796">
        <f t="shared" ref="LK271" si="1927">LK270</f>
        <v>9.6518064813422733E-2</v>
      </c>
      <c r="LL271" s="796">
        <f t="shared" ref="LL271" si="1928">LL270</f>
        <v>9.6518064813422733E-2</v>
      </c>
      <c r="LM271" s="796">
        <f t="shared" ref="LM271" si="1929">LM270</f>
        <v>9.6518064813422733E-2</v>
      </c>
      <c r="LN271" s="796">
        <f t="shared" ref="LN271" si="1930">LN270</f>
        <v>7.6418004126054484E-2</v>
      </c>
      <c r="LO271" s="796">
        <f t="shared" ref="LO271" si="1931">LO270</f>
        <v>7.6418004126054484E-2</v>
      </c>
      <c r="LP271" s="796">
        <f t="shared" ref="LP271" si="1932">LP270</f>
        <v>7.6418004126054484E-2</v>
      </c>
      <c r="LQ271" s="796">
        <f t="shared" ref="LQ271" si="1933">LQ270</f>
        <v>7.6418004126054484E-2</v>
      </c>
      <c r="LR271" s="796">
        <f t="shared" ref="LR271" si="1934">LR270</f>
        <v>7.6418004126054484E-2</v>
      </c>
      <c r="LS271" s="796">
        <f t="shared" ref="LS271" si="1935">LS270</f>
        <v>7.6418004126054484E-2</v>
      </c>
      <c r="LT271" s="796">
        <f t="shared" ref="LT271" si="1936">LT270</f>
        <v>7.6418004126054484E-2</v>
      </c>
      <c r="LU271" s="796">
        <f t="shared" ref="LU271" si="1937">LU270</f>
        <v>0.13947195727099615</v>
      </c>
      <c r="LV271" s="796">
        <f t="shared" ref="LV271" si="1938">LV270</f>
        <v>0.13947195727099615</v>
      </c>
      <c r="LW271" s="796">
        <f t="shared" ref="LW271" si="1939">LW270</f>
        <v>0.13947195727099615</v>
      </c>
      <c r="LX271" s="796">
        <f t="shared" ref="LX271" si="1940">LX270</f>
        <v>0.13947195727099615</v>
      </c>
      <c r="LY271" s="796">
        <f t="shared" ref="LY271" si="1941">LY270</f>
        <v>0.1384103604753113</v>
      </c>
      <c r="LZ271" s="796">
        <f t="shared" ref="LZ271" si="1942">LZ270</f>
        <v>0.1384103604753113</v>
      </c>
      <c r="MA271" s="796">
        <f t="shared" ref="MA271" si="1943">MA270</f>
        <v>7.8780955448605638E-2</v>
      </c>
      <c r="MB271" s="796">
        <f t="shared" ref="MB271" si="1944">MB270</f>
        <v>7.8780955448605638E-2</v>
      </c>
      <c r="MC271" s="796">
        <f t="shared" ref="MC271" si="1945">MC270</f>
        <v>7.8780955448605638E-2</v>
      </c>
      <c r="MD271" s="796">
        <f t="shared" ref="MD271" si="1946">MD270</f>
        <v>0.87755290236498062</v>
      </c>
      <c r="ME271" s="796">
        <f t="shared" ref="ME271" si="1947">ME270</f>
        <v>0.87755290236498062</v>
      </c>
      <c r="MF271" s="796">
        <f t="shared" ref="MF271" si="1948">MF270</f>
        <v>0.87755290236498062</v>
      </c>
      <c r="MG271" s="796">
        <f t="shared" ref="MG271" si="1949">MG270</f>
        <v>0.87755290236498062</v>
      </c>
      <c r="MH271" s="796">
        <f t="shared" ref="MH271" si="1950">MH270</f>
        <v>0.93483586683107411</v>
      </c>
      <c r="MI271" s="796">
        <f t="shared" ref="MI271" si="1951">MI270</f>
        <v>0.93483586683107411</v>
      </c>
      <c r="MJ271" s="796">
        <f t="shared" ref="MJ271" si="1952">MJ270</f>
        <v>0.93483586683107411</v>
      </c>
      <c r="MK271" s="796">
        <f t="shared" ref="MK271" si="1953">MK270</f>
        <v>0.93483586683107411</v>
      </c>
      <c r="ML271" s="796">
        <f t="shared" ref="ML271" si="1954">ML270</f>
        <v>0.93483586683107411</v>
      </c>
      <c r="MM271" s="796">
        <f t="shared" ref="MM271" si="1955">MM270</f>
        <v>0.93483586683107411</v>
      </c>
      <c r="MN271" s="796">
        <f t="shared" ref="MN271" si="1956">MN270</f>
        <v>0.93483586683107411</v>
      </c>
      <c r="MO271" s="796">
        <f t="shared" ref="MO271" si="1957">MO270</f>
        <v>0.93483586683107411</v>
      </c>
      <c r="MP271" s="796">
        <f t="shared" ref="MP271" si="1958">MP270</f>
        <v>-2.445934491190016E-3</v>
      </c>
      <c r="MQ271" s="796">
        <f t="shared" ref="MQ271" si="1959">MQ270</f>
        <v>-2.445934491190016E-3</v>
      </c>
      <c r="MR271" s="796">
        <f t="shared" ref="MR271" si="1960">MR270</f>
        <v>-2.445934491190016E-3</v>
      </c>
      <c r="MS271" s="796">
        <f t="shared" ref="MS271" si="1961">MS270</f>
        <v>-2.445934491190016E-3</v>
      </c>
      <c r="MT271" s="796">
        <f t="shared" ref="MT271" si="1962">MT270</f>
        <v>-2.445934491190016E-3</v>
      </c>
      <c r="MU271" s="796">
        <f t="shared" ref="MU271" si="1963">MU270</f>
        <v>-2.445934491190016E-3</v>
      </c>
      <c r="MV271" s="796">
        <f t="shared" ref="MV271" si="1964">MV270</f>
        <v>-2.445934491190016E-3</v>
      </c>
      <c r="MW271" s="796">
        <f t="shared" ref="MW271" si="1965">MW270</f>
        <v>1.3844310920791969E-3</v>
      </c>
      <c r="MX271" s="796">
        <f t="shared" ref="MX271" si="1966">MX270</f>
        <v>1.3844310920791969E-3</v>
      </c>
      <c r="MY271" s="796">
        <f t="shared" ref="MY271" si="1967">MY270</f>
        <v>1.3844310920791969E-3</v>
      </c>
      <c r="MZ271" s="796">
        <f t="shared" ref="MZ271" si="1968">MZ270</f>
        <v>1.3844310920791969E-3</v>
      </c>
      <c r="NA271" s="796">
        <f t="shared" ref="NA271" si="1969">NA270</f>
        <v>1.3844310920791969E-3</v>
      </c>
      <c r="NB271" s="796">
        <f t="shared" ref="NB271" si="1970">NB270</f>
        <v>0.55942208208571387</v>
      </c>
      <c r="NC271" s="796">
        <f t="shared" ref="NC271" si="1971">NC270</f>
        <v>0.55942208208571387</v>
      </c>
      <c r="ND271" s="796">
        <f t="shared" ref="ND271" si="1972">ND270</f>
        <v>0.55942208208571387</v>
      </c>
      <c r="NE271" s="796">
        <f t="shared" ref="NE271" si="1973">NE270</f>
        <v>0.55942208208571387</v>
      </c>
      <c r="NF271" s="796">
        <f t="shared" ref="NF271" si="1974">NF270</f>
        <v>0.37585730846793375</v>
      </c>
      <c r="NG271" s="796">
        <f t="shared" ref="NG271" si="1975">NG270</f>
        <v>0.37585730846793375</v>
      </c>
      <c r="NH271" s="796">
        <f t="shared" ref="NH271" si="1976">NH270</f>
        <v>0.37585730846793375</v>
      </c>
      <c r="NI271" s="796">
        <f t="shared" ref="NI271" si="1977">NI270</f>
        <v>0.37585730846793375</v>
      </c>
      <c r="NJ271" s="796">
        <f t="shared" ref="NJ271" si="1978">NJ270</f>
        <v>0.37585730846793375</v>
      </c>
      <c r="NK271" s="796">
        <f t="shared" ref="NK271" si="1979">NK270</f>
        <v>0.37585730846793375</v>
      </c>
      <c r="NL271" s="796">
        <f t="shared" ref="NL271" si="1980">NL270</f>
        <v>0.37585730846793375</v>
      </c>
      <c r="NM271" s="796">
        <f t="shared" ref="NM271" si="1981">NM270</f>
        <v>0.37585730846793375</v>
      </c>
      <c r="NN271" s="796">
        <f t="shared" ref="NN271" si="1982">NN270</f>
        <v>7.6418004126054484E-2</v>
      </c>
      <c r="NO271" s="796">
        <f t="shared" ref="NO271" si="1983">NO270</f>
        <v>7.6418004126054484E-2</v>
      </c>
      <c r="NP271" s="796">
        <f t="shared" ref="NP271" si="1984">NP270</f>
        <v>7.6418004126054484E-2</v>
      </c>
      <c r="NQ271" s="796">
        <f t="shared" ref="NQ271" si="1985">NQ270</f>
        <v>7.6418004126054484E-2</v>
      </c>
      <c r="NR271" s="796">
        <f t="shared" ref="NR271" si="1986">NR270</f>
        <v>7.6418004126054484E-2</v>
      </c>
      <c r="NS271" s="796">
        <f t="shared" ref="NS271" si="1987">NS270</f>
        <v>7.6418004126054484E-2</v>
      </c>
      <c r="NT271" s="796">
        <f t="shared" ref="NT271" si="1988">NT270</f>
        <v>7.6418004126054484E-2</v>
      </c>
      <c r="NU271" s="796">
        <f t="shared" ref="NU271" si="1989">NU270</f>
        <v>0.13947195727099615</v>
      </c>
      <c r="NV271" s="796">
        <f t="shared" ref="NV271" si="1990">NV270</f>
        <v>0.13947195727099615</v>
      </c>
      <c r="NW271" s="796">
        <f t="shared" ref="NW271" si="1991">NW270</f>
        <v>0.13947195727099615</v>
      </c>
      <c r="NX271" s="796">
        <f t="shared" ref="NX271" si="1992">NX270</f>
        <v>0.13947195727099615</v>
      </c>
      <c r="NY271" s="796">
        <f t="shared" ref="NY271" si="1993">NY270</f>
        <v>0.1384103604753113</v>
      </c>
      <c r="NZ271" s="796">
        <f t="shared" ref="NZ271" si="1994">NZ270</f>
        <v>0.1384103604753113</v>
      </c>
      <c r="OA271" s="796">
        <f t="shared" ref="OA271" si="1995">OA270</f>
        <v>7.8780955448605638E-2</v>
      </c>
      <c r="OB271" s="796">
        <f t="shared" ref="OB271" si="1996">OB270</f>
        <v>7.8780955448605638E-2</v>
      </c>
      <c r="OC271" s="796">
        <f t="shared" ref="OC271" si="1997">OC270</f>
        <v>7.8780955448605638E-2</v>
      </c>
      <c r="OD271" s="796">
        <f t="shared" ref="OD271" si="1998">OD270</f>
        <v>0.87755290236498062</v>
      </c>
      <c r="OE271" s="796">
        <f t="shared" ref="OE271" si="1999">OE270</f>
        <v>0.87755290236498062</v>
      </c>
      <c r="OF271" s="796">
        <f t="shared" ref="OF271" si="2000">OF270</f>
        <v>0.87755290236498062</v>
      </c>
      <c r="OG271" s="796">
        <f t="shared" ref="OG271" si="2001">OG270</f>
        <v>0.87755290236498062</v>
      </c>
      <c r="OH271" s="796">
        <f t="shared" ref="OH271" si="2002">OH270</f>
        <v>0.93483586683107411</v>
      </c>
      <c r="OI271" s="796">
        <f t="shared" ref="OI271" si="2003">OI270</f>
        <v>0.93483586683107411</v>
      </c>
      <c r="OJ271" s="796">
        <f t="shared" ref="OJ271" si="2004">OJ270</f>
        <v>0.93483586683107411</v>
      </c>
      <c r="OK271" s="796">
        <f t="shared" ref="OK271" si="2005">OK270</f>
        <v>0.93483586683107411</v>
      </c>
      <c r="OL271" s="796">
        <f t="shared" ref="OL271" si="2006">OL270</f>
        <v>0.93483586683107411</v>
      </c>
      <c r="OM271" s="796">
        <f t="shared" ref="OM271" si="2007">OM270</f>
        <v>0.93483586683107411</v>
      </c>
      <c r="ON271" s="796">
        <f t="shared" ref="ON271" si="2008">ON270</f>
        <v>0.93483586683107411</v>
      </c>
      <c r="OO271" s="796">
        <f t="shared" ref="OO271" si="2009">OO270</f>
        <v>0.93483586683107411</v>
      </c>
      <c r="OP271" s="796">
        <f t="shared" ref="OP271" si="2010">OP270</f>
        <v>-2.445934491190016E-3</v>
      </c>
      <c r="OQ271" s="796">
        <f t="shared" ref="OQ271" si="2011">OQ270</f>
        <v>-2.445934491190016E-3</v>
      </c>
      <c r="OR271" s="796">
        <f t="shared" ref="OR271" si="2012">OR270</f>
        <v>-2.445934491190016E-3</v>
      </c>
      <c r="OS271" s="796">
        <f t="shared" ref="OS271" si="2013">OS270</f>
        <v>-2.445934491190016E-3</v>
      </c>
      <c r="OT271" s="796">
        <f t="shared" ref="OT271" si="2014">OT270</f>
        <v>-2.445934491190016E-3</v>
      </c>
      <c r="OU271" s="796">
        <f t="shared" ref="OU271" si="2015">OU270</f>
        <v>-2.445934491190016E-3</v>
      </c>
      <c r="OV271" s="796">
        <f t="shared" ref="OV271" si="2016">OV270</f>
        <v>-2.445934491190016E-3</v>
      </c>
      <c r="OW271" s="796">
        <f t="shared" ref="OW271" si="2017">OW270</f>
        <v>1.3844310920791969E-3</v>
      </c>
      <c r="OX271" s="796">
        <f t="shared" ref="OX271" si="2018">OX270</f>
        <v>1.3844310920791969E-3</v>
      </c>
      <c r="OY271" s="796">
        <f t="shared" ref="OY271" si="2019">OY270</f>
        <v>1.3844310920791969E-3</v>
      </c>
      <c r="OZ271" s="796">
        <f t="shared" ref="OZ271" si="2020">OZ270</f>
        <v>1.3844310920791969E-3</v>
      </c>
      <c r="PA271" s="796">
        <f t="shared" ref="PA271" si="2021">PA270</f>
        <v>1.3844310920791969E-3</v>
      </c>
      <c r="PB271" s="796">
        <f t="shared" ref="PB271" si="2022">PB270</f>
        <v>0.55942208208571387</v>
      </c>
      <c r="PC271" s="796">
        <f t="shared" ref="PC271" si="2023">PC270</f>
        <v>0.55942208208571387</v>
      </c>
      <c r="PD271" s="796">
        <f t="shared" ref="PD271" si="2024">PD270</f>
        <v>0.55942208208571387</v>
      </c>
      <c r="PE271" s="796">
        <f t="shared" ref="PE271" si="2025">PE270</f>
        <v>0.55942208208571387</v>
      </c>
      <c r="PF271" s="796">
        <f t="shared" ref="PF271" si="2026">PF270</f>
        <v>0.37585730846793375</v>
      </c>
      <c r="PG271" s="796">
        <f t="shared" ref="PG271" si="2027">PG270</f>
        <v>0.37585730846793375</v>
      </c>
      <c r="PH271" s="796">
        <f t="shared" ref="PH271" si="2028">PH270</f>
        <v>0.37585730846793375</v>
      </c>
      <c r="PI271" s="796">
        <f t="shared" ref="PI271" si="2029">PI270</f>
        <v>0.37585730846793375</v>
      </c>
      <c r="PJ271" s="796">
        <f t="shared" ref="PJ271" si="2030">PJ270</f>
        <v>0.37585730846793375</v>
      </c>
      <c r="PK271" s="796">
        <f t="shared" ref="PK271" si="2031">PK270</f>
        <v>0.37585730846793375</v>
      </c>
      <c r="PL271" s="796">
        <f t="shared" ref="PL271" si="2032">PL270</f>
        <v>0.37585730846793375</v>
      </c>
      <c r="PM271" s="796">
        <f t="shared" ref="PM271" si="2033">PM270</f>
        <v>0.37585730846793375</v>
      </c>
      <c r="PN271" s="796">
        <f t="shared" ref="PN271" si="2034">PN270</f>
        <v>7.6418004126054484E-2</v>
      </c>
      <c r="PO271" s="796">
        <f t="shared" ref="PO271" si="2035">PO270</f>
        <v>7.6418004126054484E-2</v>
      </c>
      <c r="PP271" s="796">
        <f t="shared" ref="PP271" si="2036">PP270</f>
        <v>7.6418004126054484E-2</v>
      </c>
      <c r="PQ271" s="796">
        <f t="shared" ref="PQ271" si="2037">PQ270</f>
        <v>7.6418004126054484E-2</v>
      </c>
      <c r="PR271" s="796">
        <f t="shared" ref="PR271" si="2038">PR270</f>
        <v>7.6418004126054484E-2</v>
      </c>
      <c r="PS271" s="796">
        <f t="shared" ref="PS271" si="2039">PS270</f>
        <v>7.6418004126054484E-2</v>
      </c>
      <c r="PT271" s="796">
        <f t="shared" ref="PT271" si="2040">PT270</f>
        <v>7.6418004126054484E-2</v>
      </c>
      <c r="PU271" s="796">
        <f t="shared" ref="PU271" si="2041">PU270</f>
        <v>0.13947195727099615</v>
      </c>
      <c r="PV271" s="796">
        <f t="shared" ref="PV271" si="2042">PV270</f>
        <v>0.13947195727099615</v>
      </c>
      <c r="PW271" s="796">
        <f t="shared" ref="PW271" si="2043">PW270</f>
        <v>0.13947195727099615</v>
      </c>
      <c r="PX271" s="796">
        <f t="shared" ref="PX271" si="2044">PX270</f>
        <v>0.13947195727099615</v>
      </c>
      <c r="PY271" s="796">
        <f t="shared" ref="PY271" si="2045">PY270</f>
        <v>0.1384103604753113</v>
      </c>
      <c r="PZ271" s="796">
        <f t="shared" ref="PZ271" si="2046">PZ270</f>
        <v>0.1384103604753113</v>
      </c>
      <c r="QA271" s="796">
        <f t="shared" ref="QA271" si="2047">QA270</f>
        <v>7.8780955448605638E-2</v>
      </c>
      <c r="QB271" s="796">
        <f t="shared" ref="QB271" si="2048">QB270</f>
        <v>7.8780955448605638E-2</v>
      </c>
      <c r="QC271" s="796">
        <f t="shared" ref="QC271" si="2049">QC270</f>
        <v>7.8780955448605638E-2</v>
      </c>
      <c r="QD271" s="796">
        <f t="shared" ref="QD271" si="2050">QD270</f>
        <v>0.87755290236498062</v>
      </c>
      <c r="QE271" s="796">
        <f t="shared" ref="QE271" si="2051">QE270</f>
        <v>0.87755290236498062</v>
      </c>
      <c r="QF271" s="796">
        <f t="shared" ref="QF271" si="2052">QF270</f>
        <v>0.87755290236498062</v>
      </c>
      <c r="QG271" s="796">
        <f t="shared" ref="QG271" si="2053">QG270</f>
        <v>0.87755290236498062</v>
      </c>
      <c r="QH271" s="796">
        <f t="shared" ref="QH271" si="2054">QH270</f>
        <v>0.93483586683107411</v>
      </c>
      <c r="QI271" s="796">
        <f t="shared" ref="QI271" si="2055">QI270</f>
        <v>0.93483586683107411</v>
      </c>
      <c r="QJ271" s="796">
        <f t="shared" ref="QJ271" si="2056">QJ270</f>
        <v>0.93483586683107411</v>
      </c>
      <c r="QK271" s="796">
        <f t="shared" ref="QK271" si="2057">QK270</f>
        <v>0.93483586683107411</v>
      </c>
      <c r="QL271" s="796">
        <f t="shared" ref="QL271" si="2058">QL270</f>
        <v>0.93483586683107411</v>
      </c>
      <c r="QM271" s="796">
        <f t="shared" ref="QM271" si="2059">QM270</f>
        <v>0.93483586683107411</v>
      </c>
      <c r="QN271" s="796">
        <f t="shared" ref="QN271" si="2060">QN270</f>
        <v>0.93483586683107411</v>
      </c>
      <c r="QO271" s="796">
        <f t="shared" ref="QO271" si="2061">QO270</f>
        <v>0.93483586683107411</v>
      </c>
      <c r="QP271" s="796">
        <f t="shared" ref="QP271" si="2062">QP270</f>
        <v>-2.445934491190016E-3</v>
      </c>
      <c r="QQ271" s="796">
        <f t="shared" ref="QQ271" si="2063">QQ270</f>
        <v>-2.445934491190016E-3</v>
      </c>
      <c r="QR271" s="796">
        <f t="shared" ref="QR271" si="2064">QR270</f>
        <v>-2.445934491190016E-3</v>
      </c>
      <c r="QS271" s="796">
        <f t="shared" ref="QS271" si="2065">QS270</f>
        <v>-2.445934491190016E-3</v>
      </c>
      <c r="QT271" s="796">
        <f t="shared" ref="QT271" si="2066">QT270</f>
        <v>-2.445934491190016E-3</v>
      </c>
      <c r="QU271" s="796">
        <f t="shared" ref="QU271" si="2067">QU270</f>
        <v>-2.445934491190016E-3</v>
      </c>
      <c r="QV271" s="796">
        <f t="shared" ref="QV271" si="2068">QV270</f>
        <v>-2.445934491190016E-3</v>
      </c>
      <c r="QW271" s="796">
        <f t="shared" ref="QW271" si="2069">QW270</f>
        <v>1.3844310920791969E-3</v>
      </c>
      <c r="QX271" s="796">
        <f t="shared" ref="QX271" si="2070">QX270</f>
        <v>1.3844310920791969E-3</v>
      </c>
      <c r="QY271" s="796">
        <f t="shared" ref="QY271" si="2071">QY270</f>
        <v>1.3844310920791969E-3</v>
      </c>
      <c r="QZ271" s="796">
        <f t="shared" ref="QZ271" si="2072">QZ270</f>
        <v>1.3844310920791969E-3</v>
      </c>
      <c r="RA271" s="796">
        <f t="shared" ref="RA271" si="2073">RA270</f>
        <v>1.3844310920791969E-3</v>
      </c>
      <c r="RB271" s="796">
        <f t="shared" ref="RB271" si="2074">RB270</f>
        <v>0.55942208208571387</v>
      </c>
      <c r="RC271" s="796">
        <f t="shared" ref="RC271" si="2075">RC270</f>
        <v>0.55942208208571387</v>
      </c>
      <c r="RD271" s="796">
        <f t="shared" ref="RD271" si="2076">RD270</f>
        <v>0.55942208208571387</v>
      </c>
      <c r="RE271" s="796">
        <f t="shared" ref="RE271" si="2077">RE270</f>
        <v>0.55942208208571387</v>
      </c>
      <c r="RF271" s="796">
        <f t="shared" ref="RF271" si="2078">RF270</f>
        <v>0.37585730846793375</v>
      </c>
      <c r="RG271" s="796">
        <f t="shared" ref="RG271" si="2079">RG270</f>
        <v>0.37585730846793375</v>
      </c>
      <c r="RH271" s="796">
        <f t="shared" ref="RH271" si="2080">RH270</f>
        <v>0.37585730846793375</v>
      </c>
      <c r="RI271" s="796">
        <f t="shared" ref="RI271" si="2081">RI270</f>
        <v>0.37585730846793375</v>
      </c>
      <c r="RJ271" s="796">
        <f t="shared" ref="RJ271" si="2082">RJ270</f>
        <v>0.37585730846793375</v>
      </c>
      <c r="RK271" s="796">
        <f t="shared" ref="RK271" si="2083">RK270</f>
        <v>0.37585730846793375</v>
      </c>
      <c r="RL271" s="796">
        <f t="shared" ref="RL271" si="2084">RL270</f>
        <v>0.37585730846793375</v>
      </c>
      <c r="RM271" s="796">
        <f t="shared" ref="RM271" si="2085">RM270</f>
        <v>0.37585730846793375</v>
      </c>
      <c r="RN271" s="796">
        <f t="shared" ref="RN271" si="2086">RN270</f>
        <v>7.6418004126054484E-2</v>
      </c>
      <c r="RO271" s="796">
        <f t="shared" ref="RO271" si="2087">RO270</f>
        <v>7.6418004126054484E-2</v>
      </c>
      <c r="RP271" s="796">
        <f t="shared" ref="RP271" si="2088">RP270</f>
        <v>7.6418004126054484E-2</v>
      </c>
      <c r="RQ271" s="796">
        <f t="shared" ref="RQ271" si="2089">RQ270</f>
        <v>7.6418004126054484E-2</v>
      </c>
      <c r="RR271" s="796">
        <f t="shared" ref="RR271" si="2090">RR270</f>
        <v>7.6418004126054484E-2</v>
      </c>
      <c r="RS271" s="796">
        <f t="shared" ref="RS271" si="2091">RS270</f>
        <v>7.6418004126054484E-2</v>
      </c>
      <c r="RT271" s="796">
        <f t="shared" ref="RT271" si="2092">RT270</f>
        <v>7.6418004126054484E-2</v>
      </c>
      <c r="RU271" s="796">
        <f t="shared" ref="RU271" si="2093">RU270</f>
        <v>0.13947195727099615</v>
      </c>
      <c r="RV271" s="796">
        <f t="shared" ref="RV271" si="2094">RV270</f>
        <v>0.13947195727099615</v>
      </c>
      <c r="RW271" s="796">
        <f t="shared" ref="RW271" si="2095">RW270</f>
        <v>0.13947195727099615</v>
      </c>
      <c r="RX271" s="796">
        <f t="shared" ref="RX271" si="2096">RX270</f>
        <v>0.13947195727099615</v>
      </c>
      <c r="RY271" s="796">
        <f t="shared" ref="RY271" si="2097">RY270</f>
        <v>0.1384103604753113</v>
      </c>
      <c r="RZ271" s="796">
        <f t="shared" ref="RZ271" si="2098">RZ270</f>
        <v>0.1384103604753113</v>
      </c>
      <c r="SA271" s="796">
        <f t="shared" ref="SA271" si="2099">SA270</f>
        <v>7.8780955448605638E-2</v>
      </c>
      <c r="SB271" s="796">
        <f t="shared" ref="SB271" si="2100">SB270</f>
        <v>7.8780955448605638E-2</v>
      </c>
      <c r="SC271" s="796">
        <f t="shared" ref="SC271" si="2101">SC270</f>
        <v>7.8780955448605638E-2</v>
      </c>
      <c r="SD271" s="796">
        <f t="shared" ref="SD271" si="2102">SD270</f>
        <v>0.87755290236498062</v>
      </c>
      <c r="SE271" s="796">
        <f t="shared" ref="SE271" si="2103">SE270</f>
        <v>0.87755290236498062</v>
      </c>
      <c r="SF271" s="796">
        <f t="shared" ref="SF271" si="2104">SF270</f>
        <v>0.87755290236498062</v>
      </c>
      <c r="SG271" s="796">
        <f t="shared" ref="SG271" si="2105">SG270</f>
        <v>0.87755290236498062</v>
      </c>
      <c r="SH271" s="796">
        <f t="shared" ref="SH271" si="2106">SH270</f>
        <v>0.93483586683107411</v>
      </c>
      <c r="SI271" s="796">
        <f t="shared" ref="SI271" si="2107">SI270</f>
        <v>0.93483586683107411</v>
      </c>
      <c r="SJ271" s="275">
        <f t="shared" si="1066"/>
        <v>0.93483586683107411</v>
      </c>
      <c r="SK271" s="262"/>
      <c r="SL271" s="250"/>
      <c r="SM271" s="250"/>
      <c r="SN271" s="250"/>
    </row>
    <row r="272" spans="1:508" outlineLevel="3" x14ac:dyDescent="0.25">
      <c r="A272" s="250"/>
      <c r="B272" s="259"/>
      <c r="C272" s="444">
        <f t="shared" ref="C272" si="2108">INT($C$29)+3</f>
        <v>4</v>
      </c>
      <c r="D272" s="275"/>
      <c r="E272" s="324">
        <f t="shared" si="1615"/>
        <v>131</v>
      </c>
      <c r="F272" s="330"/>
      <c r="G272" s="275"/>
      <c r="H272" s="536"/>
      <c r="I272" s="551" t="s">
        <v>883</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66"/>
        <v>0</v>
      </c>
      <c r="SK272" s="262"/>
      <c r="SL272" s="250"/>
      <c r="SM272" s="250"/>
      <c r="SN272" s="250"/>
    </row>
    <row r="273" spans="1:508" outlineLevel="3" x14ac:dyDescent="0.25">
      <c r="A273" s="250"/>
      <c r="B273" s="259"/>
      <c r="C273" s="444">
        <f>INT($C$29)+3</f>
        <v>4</v>
      </c>
      <c r="D273" s="275"/>
      <c r="E273" s="324">
        <f t="shared" si="1615"/>
        <v>132</v>
      </c>
      <c r="F273" s="330"/>
      <c r="G273" s="275"/>
      <c r="H273" s="536"/>
      <c r="I273" s="548" t="s">
        <v>875</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66"/>
        <v>0</v>
      </c>
      <c r="SK273" s="262"/>
      <c r="SL273" s="250"/>
      <c r="SM273" s="250"/>
      <c r="SN273" s="250"/>
    </row>
    <row r="274" spans="1:508" outlineLevel="3" x14ac:dyDescent="0.25">
      <c r="A274" s="250"/>
      <c r="B274" s="259"/>
      <c r="C274" s="444">
        <f>INT($C$29)+3</f>
        <v>4</v>
      </c>
      <c r="D274" s="275"/>
      <c r="E274" s="324">
        <f t="shared" si="1615"/>
        <v>133</v>
      </c>
      <c r="F274" s="330"/>
      <c r="G274" s="275"/>
      <c r="H274" s="536"/>
      <c r="I274" s="548" t="s">
        <v>876</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66"/>
        <v>0</v>
      </c>
      <c r="SK274" s="262"/>
      <c r="SL274" s="250"/>
      <c r="SM274" s="250"/>
      <c r="SN274" s="250"/>
    </row>
    <row r="275" spans="1:508" outlineLevel="3" x14ac:dyDescent="0.25">
      <c r="A275" s="250"/>
      <c r="B275" s="259"/>
      <c r="C275" s="444">
        <f>INT($C$29)+3</f>
        <v>4</v>
      </c>
      <c r="D275" s="275"/>
      <c r="E275" s="324">
        <f t="shared" si="1615"/>
        <v>134</v>
      </c>
      <c r="F275" s="330"/>
      <c r="G275" s="275"/>
      <c r="H275" s="538"/>
      <c r="I275" s="549" t="s">
        <v>877</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66"/>
        <v>0</v>
      </c>
      <c r="SK275" s="262"/>
      <c r="SL275" s="250"/>
      <c r="SM275" s="250"/>
      <c r="SN275" s="250"/>
    </row>
    <row r="276" spans="1:508" outlineLevel="2" x14ac:dyDescent="0.25">
      <c r="A276" s="250"/>
      <c r="B276" s="259"/>
      <c r="C276" s="444">
        <f>INT($C$29)+2</f>
        <v>3</v>
      </c>
      <c r="D276" s="275"/>
      <c r="E276" s="324">
        <f t="shared" si="1615"/>
        <v>135</v>
      </c>
      <c r="F276" s="330"/>
      <c r="G276" s="275"/>
      <c r="H276" s="534"/>
      <c r="I276" s="534" t="s">
        <v>576</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66"/>
        <v>0</v>
      </c>
      <c r="SK276" s="262"/>
      <c r="SL276" s="250"/>
      <c r="SM276" s="250"/>
      <c r="SN276" s="250"/>
    </row>
    <row r="277" spans="1:508" outlineLevel="3" x14ac:dyDescent="0.25">
      <c r="A277" s="250"/>
      <c r="B277" s="259"/>
      <c r="C277" s="444">
        <f t="shared" si="1069"/>
        <v>4</v>
      </c>
      <c r="D277" s="275"/>
      <c r="E277" s="324">
        <f t="shared" si="1615"/>
        <v>136</v>
      </c>
      <c r="F277" s="330"/>
      <c r="G277" s="275"/>
      <c r="H277" s="536"/>
      <c r="I277" s="536" t="s">
        <v>577</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66"/>
        <v>0</v>
      </c>
      <c r="SK277" s="262"/>
      <c r="SL277" s="250"/>
      <c r="SM277" s="250"/>
      <c r="SN277" s="250"/>
    </row>
    <row r="278" spans="1:508" outlineLevel="3" x14ac:dyDescent="0.25">
      <c r="A278" s="250"/>
      <c r="B278" s="259"/>
      <c r="C278" s="444">
        <f t="shared" si="1069"/>
        <v>4</v>
      </c>
      <c r="D278" s="275"/>
      <c r="E278" s="324">
        <f t="shared" si="1615"/>
        <v>137</v>
      </c>
      <c r="F278" s="330"/>
      <c r="G278" s="275"/>
      <c r="H278" s="536"/>
      <c r="I278" s="536" t="s">
        <v>578</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66"/>
        <v>0</v>
      </c>
      <c r="SK278" s="262"/>
      <c r="SL278" s="250"/>
      <c r="SM278" s="250"/>
      <c r="SN278" s="250"/>
    </row>
    <row r="279" spans="1:508" outlineLevel="3" x14ac:dyDescent="0.25">
      <c r="A279" s="250"/>
      <c r="B279" s="259"/>
      <c r="C279" s="444">
        <f t="shared" si="1069"/>
        <v>4</v>
      </c>
      <c r="D279" s="275"/>
      <c r="E279" s="324">
        <f t="shared" si="1615"/>
        <v>138</v>
      </c>
      <c r="F279" s="330"/>
      <c r="G279" s="275"/>
      <c r="H279" s="540"/>
      <c r="I279" s="540" t="s">
        <v>709</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66"/>
        <v>0</v>
      </c>
      <c r="SK279" s="262"/>
      <c r="SL279" s="250"/>
      <c r="SM279" s="250"/>
      <c r="SN279" s="250"/>
    </row>
    <row r="280" spans="1:508" outlineLevel="2" x14ac:dyDescent="0.25">
      <c r="A280" s="250"/>
      <c r="B280" s="259"/>
      <c r="C280" s="444">
        <f>INT($C$29)+3</f>
        <v>4</v>
      </c>
      <c r="D280" s="275"/>
      <c r="E280" s="324">
        <f t="shared" si="1615"/>
        <v>139</v>
      </c>
      <c r="F280" s="330"/>
      <c r="G280" s="275"/>
      <c r="H280" s="542"/>
      <c r="I280" s="542" t="s">
        <v>710</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66"/>
        <v>0</v>
      </c>
      <c r="SK280" s="262"/>
      <c r="SL280" s="250"/>
      <c r="SM280" s="250"/>
      <c r="SN280" s="250"/>
    </row>
    <row r="281" spans="1:508" outlineLevel="2" x14ac:dyDescent="0.25">
      <c r="A281" s="250"/>
      <c r="B281" s="259"/>
      <c r="C281" s="444">
        <f>INT($C$29)+2</f>
        <v>3</v>
      </c>
      <c r="D281" s="275"/>
      <c r="E281" s="324">
        <f t="shared" si="1615"/>
        <v>140</v>
      </c>
      <c r="F281" s="330"/>
      <c r="G281" s="275"/>
      <c r="H281" s="461"/>
      <c r="I281" s="461" t="s">
        <v>711</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66"/>
        <v>0</v>
      </c>
      <c r="SK281" s="262"/>
      <c r="SL281" s="250"/>
      <c r="SM281" s="250"/>
      <c r="SN281" s="250"/>
    </row>
    <row r="282" spans="1:508" outlineLevel="3" x14ac:dyDescent="0.25">
      <c r="A282" s="250"/>
      <c r="B282" s="259"/>
      <c r="C282" s="444">
        <f t="shared" si="1069"/>
        <v>4</v>
      </c>
      <c r="D282" s="275"/>
      <c r="E282" s="324">
        <f t="shared" si="1615"/>
        <v>141</v>
      </c>
      <c r="F282" s="330"/>
      <c r="G282" s="275"/>
      <c r="H282" s="494"/>
      <c r="I282" s="494" t="s">
        <v>712</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66"/>
        <v>0</v>
      </c>
      <c r="SK282" s="262"/>
      <c r="SL282" s="250"/>
      <c r="SM282" s="250"/>
      <c r="SN282" s="250"/>
    </row>
    <row r="283" spans="1:508" outlineLevel="2" x14ac:dyDescent="0.25">
      <c r="A283" s="250"/>
      <c r="B283" s="259"/>
      <c r="C283" s="444">
        <f>INT($C$29)+2</f>
        <v>3</v>
      </c>
      <c r="D283" s="275"/>
      <c r="E283" s="324">
        <f t="shared" si="1615"/>
        <v>142</v>
      </c>
      <c r="F283" s="330"/>
      <c r="G283" s="275"/>
      <c r="H283" s="495"/>
      <c r="I283" s="495" t="s">
        <v>713</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66"/>
        <v>0</v>
      </c>
      <c r="SK283" s="262"/>
      <c r="SL283" s="250"/>
      <c r="SM283" s="250"/>
      <c r="SN283" s="250"/>
    </row>
    <row r="284" spans="1:508" outlineLevel="3" x14ac:dyDescent="0.25">
      <c r="A284" s="250"/>
      <c r="B284" s="259"/>
      <c r="C284" s="444">
        <f>INT($C$29)+3</f>
        <v>4</v>
      </c>
      <c r="D284" s="275"/>
      <c r="E284" s="324">
        <f t="shared" si="1615"/>
        <v>143</v>
      </c>
      <c r="F284" s="330"/>
      <c r="G284" s="275"/>
      <c r="H284" s="346"/>
      <c r="I284" s="346" t="s">
        <v>714</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66"/>
        <v>0</v>
      </c>
      <c r="SK284" s="262"/>
      <c r="SL284" s="250"/>
      <c r="SM284" s="250"/>
      <c r="SN284" s="250"/>
    </row>
    <row r="285" spans="1:508" outlineLevel="2" x14ac:dyDescent="0.25">
      <c r="A285" s="250"/>
      <c r="B285" s="259"/>
      <c r="C285" s="444">
        <f>INT($C$29)+3</f>
        <v>4</v>
      </c>
      <c r="D285" s="275"/>
      <c r="E285" s="324">
        <f t="shared" si="1615"/>
        <v>144</v>
      </c>
      <c r="F285" s="330"/>
      <c r="G285" s="275"/>
      <c r="H285" s="542"/>
      <c r="I285" s="542" t="s">
        <v>715</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66"/>
        <v>0</v>
      </c>
      <c r="SK285" s="262"/>
      <c r="SL285" s="250"/>
      <c r="SM285" s="250"/>
      <c r="SN285" s="250"/>
    </row>
    <row r="286" spans="1:508" outlineLevel="2" x14ac:dyDescent="0.25">
      <c r="A286" s="250"/>
      <c r="B286" s="259"/>
      <c r="C286" s="444">
        <f>INT($C$29)+2</f>
        <v>3</v>
      </c>
      <c r="D286" s="275"/>
      <c r="E286" s="324">
        <f t="shared" si="1615"/>
        <v>145</v>
      </c>
      <c r="F286" s="330"/>
      <c r="G286" s="275"/>
      <c r="H286" s="534" t="str">
        <f>Sheep!$H$248&amp;" Maternal"</f>
        <v>Aut Maternal</v>
      </c>
      <c r="I286" s="534" t="s">
        <v>871</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109">SI286</f>
        <v>-3.2890825206374092</v>
      </c>
      <c r="SK286" s="262"/>
      <c r="SL286" s="250"/>
      <c r="SM286" s="250"/>
      <c r="SN286" s="250"/>
    </row>
    <row r="287" spans="1:508" outlineLevel="3" x14ac:dyDescent="0.25">
      <c r="A287" s="250"/>
      <c r="B287" s="259"/>
      <c r="C287" s="444">
        <f>INT($C$29)+3</f>
        <v>4</v>
      </c>
      <c r="D287" s="275"/>
      <c r="E287" s="324">
        <f t="shared" si="1615"/>
        <v>146</v>
      </c>
      <c r="F287" s="330"/>
      <c r="G287" s="275"/>
      <c r="H287" s="536"/>
      <c r="I287" s="551" t="s">
        <v>872</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109"/>
        <v>1.5476479827771321</v>
      </c>
      <c r="SK287" s="262"/>
      <c r="SL287" s="250"/>
      <c r="SM287" s="250"/>
      <c r="SN287" s="250"/>
    </row>
    <row r="288" spans="1:508" outlineLevel="3" x14ac:dyDescent="0.25">
      <c r="A288" s="250"/>
      <c r="B288" s="259"/>
      <c r="C288" s="444">
        <f>INT($C$29)+3</f>
        <v>4</v>
      </c>
      <c r="D288" s="275"/>
      <c r="E288" s="324">
        <f t="shared" si="1615"/>
        <v>147</v>
      </c>
      <c r="F288" s="330"/>
      <c r="G288" s="275"/>
      <c r="H288" s="536"/>
      <c r="I288" s="548" t="s">
        <v>874</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109"/>
        <v>-0.12065266802011898</v>
      </c>
      <c r="SK288" s="262"/>
      <c r="SL288" s="250"/>
      <c r="SM288" s="250"/>
      <c r="SN288" s="250"/>
    </row>
    <row r="289" spans="1:508" outlineLevel="3" x14ac:dyDescent="0.25">
      <c r="A289" s="250"/>
      <c r="B289" s="259"/>
      <c r="C289" s="444">
        <f t="shared" ref="C289:C292" si="2110">INT($C$29)+3</f>
        <v>4</v>
      </c>
      <c r="D289" s="275"/>
      <c r="E289" s="324">
        <f t="shared" si="1615"/>
        <v>148</v>
      </c>
      <c r="F289" s="330"/>
      <c r="G289" s="275"/>
      <c r="H289" s="536"/>
      <c r="I289" s="551" t="s">
        <v>873</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109"/>
        <v>0.81509689852154743</v>
      </c>
      <c r="SK289" s="262"/>
      <c r="SL289" s="250"/>
      <c r="SM289" s="250"/>
      <c r="SN289" s="250"/>
    </row>
    <row r="290" spans="1:508" outlineLevel="3" x14ac:dyDescent="0.25">
      <c r="A290" s="250"/>
      <c r="B290" s="259"/>
      <c r="C290" s="444">
        <f t="shared" si="2110"/>
        <v>4</v>
      </c>
      <c r="D290" s="275"/>
      <c r="E290" s="324">
        <f t="shared" si="1615"/>
        <v>149</v>
      </c>
      <c r="F290" s="330"/>
      <c r="G290" s="275"/>
      <c r="H290" s="536"/>
      <c r="I290" s="548" t="s">
        <v>875</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109"/>
        <v>7.9725595207808198E-2</v>
      </c>
      <c r="SK290" s="262"/>
      <c r="SL290" s="250"/>
      <c r="SM290" s="250"/>
      <c r="SN290" s="250"/>
    </row>
    <row r="291" spans="1:508" outlineLevel="3" x14ac:dyDescent="0.25">
      <c r="A291" s="250"/>
      <c r="B291" s="259"/>
      <c r="C291" s="444">
        <f t="shared" si="2110"/>
        <v>4</v>
      </c>
      <c r="D291" s="275"/>
      <c r="E291" s="324">
        <f t="shared" si="1615"/>
        <v>150</v>
      </c>
      <c r="F291" s="330"/>
      <c r="G291" s="275"/>
      <c r="H291" s="536"/>
      <c r="I291" s="548" t="s">
        <v>878</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109"/>
        <v>0.16762984504368639</v>
      </c>
      <c r="SK291" s="262"/>
      <c r="SL291" s="250"/>
      <c r="SM291" s="250"/>
      <c r="SN291" s="250"/>
    </row>
    <row r="292" spans="1:508" outlineLevel="3" x14ac:dyDescent="0.25">
      <c r="A292" s="250"/>
      <c r="B292" s="259"/>
      <c r="C292" s="444">
        <f t="shared" si="2110"/>
        <v>4</v>
      </c>
      <c r="D292" s="275"/>
      <c r="E292" s="324">
        <f t="shared" si="1615"/>
        <v>151</v>
      </c>
      <c r="F292" s="330"/>
      <c r="G292" s="275"/>
      <c r="H292" s="536"/>
      <c r="I292" s="551" t="s">
        <v>879</v>
      </c>
      <c r="J292" s="537"/>
      <c r="K292" s="795">
        <f>K289</f>
        <v>0</v>
      </c>
      <c r="L292" s="795">
        <f t="shared" ref="L292:BW292" si="2111">L289</f>
        <v>0</v>
      </c>
      <c r="M292" s="795">
        <f t="shared" si="2111"/>
        <v>0</v>
      </c>
      <c r="N292" s="795">
        <f t="shared" si="2111"/>
        <v>0</v>
      </c>
      <c r="O292" s="795">
        <f t="shared" si="2111"/>
        <v>0</v>
      </c>
      <c r="P292" s="795">
        <f t="shared" si="2111"/>
        <v>0</v>
      </c>
      <c r="Q292" s="795">
        <f t="shared" si="2111"/>
        <v>0</v>
      </c>
      <c r="R292" s="795">
        <f t="shared" si="2111"/>
        <v>0</v>
      </c>
      <c r="S292" s="795">
        <f t="shared" si="2111"/>
        <v>0</v>
      </c>
      <c r="T292" s="795">
        <f t="shared" si="2111"/>
        <v>0</v>
      </c>
      <c r="U292" s="795">
        <f t="shared" si="2111"/>
        <v>0</v>
      </c>
      <c r="V292" s="795">
        <f t="shared" si="2111"/>
        <v>0</v>
      </c>
      <c r="W292" s="795">
        <f t="shared" si="2111"/>
        <v>0</v>
      </c>
      <c r="X292" s="795">
        <f t="shared" si="2111"/>
        <v>0</v>
      </c>
      <c r="Y292" s="795">
        <f t="shared" si="2111"/>
        <v>0</v>
      </c>
      <c r="Z292" s="795">
        <f t="shared" si="2111"/>
        <v>0</v>
      </c>
      <c r="AA292" s="795">
        <f t="shared" si="2111"/>
        <v>0</v>
      </c>
      <c r="AB292" s="795">
        <f t="shared" si="2111"/>
        <v>0</v>
      </c>
      <c r="AC292" s="795">
        <f t="shared" si="2111"/>
        <v>0</v>
      </c>
      <c r="AD292" s="795">
        <f t="shared" si="2111"/>
        <v>0</v>
      </c>
      <c r="AE292" s="795">
        <f t="shared" si="2111"/>
        <v>0</v>
      </c>
      <c r="AF292" s="795">
        <f t="shared" si="2111"/>
        <v>0</v>
      </c>
      <c r="AG292" s="795">
        <f t="shared" si="2111"/>
        <v>0</v>
      </c>
      <c r="AH292" s="795">
        <f t="shared" si="2111"/>
        <v>0</v>
      </c>
      <c r="AI292" s="795">
        <f t="shared" si="2111"/>
        <v>0</v>
      </c>
      <c r="AJ292" s="795">
        <f t="shared" si="2111"/>
        <v>0</v>
      </c>
      <c r="AK292" s="795">
        <f t="shared" si="2111"/>
        <v>0</v>
      </c>
      <c r="AL292" s="795">
        <f t="shared" si="2111"/>
        <v>0</v>
      </c>
      <c r="AM292" s="795">
        <f t="shared" si="2111"/>
        <v>0</v>
      </c>
      <c r="AN292" s="795">
        <f t="shared" si="2111"/>
        <v>0</v>
      </c>
      <c r="AO292" s="795">
        <f t="shared" si="2111"/>
        <v>0</v>
      </c>
      <c r="AP292" s="795">
        <f t="shared" si="2111"/>
        <v>0</v>
      </c>
      <c r="AQ292" s="795">
        <f t="shared" si="2111"/>
        <v>0</v>
      </c>
      <c r="AR292" s="795">
        <f t="shared" si="2111"/>
        <v>0</v>
      </c>
      <c r="AS292" s="795">
        <f t="shared" si="2111"/>
        <v>0</v>
      </c>
      <c r="AT292" s="795">
        <f t="shared" si="2111"/>
        <v>0</v>
      </c>
      <c r="AU292" s="795">
        <f t="shared" si="2111"/>
        <v>0</v>
      </c>
      <c r="AV292" s="795">
        <f t="shared" si="2111"/>
        <v>0</v>
      </c>
      <c r="AW292" s="795">
        <f t="shared" si="2111"/>
        <v>0</v>
      </c>
      <c r="AX292" s="795">
        <f t="shared" si="2111"/>
        <v>0</v>
      </c>
      <c r="AY292" s="795">
        <f t="shared" si="2111"/>
        <v>0</v>
      </c>
      <c r="AZ292" s="795">
        <f t="shared" si="2111"/>
        <v>0</v>
      </c>
      <c r="BA292" s="795">
        <f t="shared" si="2111"/>
        <v>0</v>
      </c>
      <c r="BB292" s="795">
        <f t="shared" si="2111"/>
        <v>0</v>
      </c>
      <c r="BC292" s="795">
        <f t="shared" si="2111"/>
        <v>0</v>
      </c>
      <c r="BD292" s="795">
        <f t="shared" si="2111"/>
        <v>0</v>
      </c>
      <c r="BE292" s="795">
        <f t="shared" si="2111"/>
        <v>0</v>
      </c>
      <c r="BF292" s="795">
        <f t="shared" si="2111"/>
        <v>0</v>
      </c>
      <c r="BG292" s="795">
        <f t="shared" si="2111"/>
        <v>0</v>
      </c>
      <c r="BH292" s="795">
        <f t="shared" si="2111"/>
        <v>0</v>
      </c>
      <c r="BI292" s="795">
        <f t="shared" si="2111"/>
        <v>0</v>
      </c>
      <c r="BJ292" s="795">
        <f t="shared" si="2111"/>
        <v>0</v>
      </c>
      <c r="BK292" s="795">
        <f t="shared" si="2111"/>
        <v>0</v>
      </c>
      <c r="BL292" s="795">
        <f t="shared" si="2111"/>
        <v>0</v>
      </c>
      <c r="BM292" s="795">
        <f t="shared" si="2111"/>
        <v>0</v>
      </c>
      <c r="BN292" s="795">
        <f t="shared" si="2111"/>
        <v>-0.41605357801961595</v>
      </c>
      <c r="BO292" s="795">
        <f t="shared" si="2111"/>
        <v>-0.41605357801961595</v>
      </c>
      <c r="BP292" s="795">
        <f t="shared" si="2111"/>
        <v>-0.41605357801961595</v>
      </c>
      <c r="BQ292" s="795">
        <f t="shared" si="2111"/>
        <v>-0.41605357801961595</v>
      </c>
      <c r="BR292" s="795">
        <f t="shared" si="2111"/>
        <v>-0.41605357801961595</v>
      </c>
      <c r="BS292" s="795">
        <f t="shared" si="2111"/>
        <v>-0.41605357801961595</v>
      </c>
      <c r="BT292" s="795">
        <f t="shared" si="2111"/>
        <v>-0.41605357801961595</v>
      </c>
      <c r="BU292" s="795">
        <f t="shared" si="2111"/>
        <v>-0.25901934921756631</v>
      </c>
      <c r="BV292" s="795">
        <f t="shared" si="2111"/>
        <v>-0.25901934921756631</v>
      </c>
      <c r="BW292" s="795">
        <f t="shared" si="2111"/>
        <v>-0.25901934921756631</v>
      </c>
      <c r="BX292" s="795">
        <f t="shared" ref="BX292:EI292" si="2112">BX289</f>
        <v>-0.25901934921756631</v>
      </c>
      <c r="BY292" s="795">
        <f t="shared" si="2112"/>
        <v>-1.1534196706273647E-2</v>
      </c>
      <c r="BZ292" s="795">
        <f t="shared" si="2112"/>
        <v>-1.1534196706273647E-2</v>
      </c>
      <c r="CA292" s="795">
        <f t="shared" si="2112"/>
        <v>-1.969523886215363E-2</v>
      </c>
      <c r="CB292" s="795">
        <f t="shared" si="2112"/>
        <v>-1.969523886215363E-2</v>
      </c>
      <c r="CC292" s="795">
        <f t="shared" si="2112"/>
        <v>-1.969523886215363E-2</v>
      </c>
      <c r="CD292" s="795">
        <f t="shared" si="2112"/>
        <v>-2.3811764307810308</v>
      </c>
      <c r="CE292" s="795">
        <f t="shared" si="2112"/>
        <v>-2.3811764307810308</v>
      </c>
      <c r="CF292" s="795">
        <f t="shared" si="2112"/>
        <v>-2.3811764307810308</v>
      </c>
      <c r="CG292" s="795">
        <f t="shared" si="2112"/>
        <v>-2.3811764307810308</v>
      </c>
      <c r="CH292" s="795">
        <f t="shared" si="2112"/>
        <v>-2.6771387478258832</v>
      </c>
      <c r="CI292" s="795">
        <f t="shared" si="2112"/>
        <v>-2.6872023611512645</v>
      </c>
      <c r="CJ292" s="795">
        <f t="shared" si="2112"/>
        <v>-2.6872023611512645</v>
      </c>
      <c r="CK292" s="795">
        <f t="shared" si="2112"/>
        <v>-2.6872023611512645</v>
      </c>
      <c r="CL292" s="795">
        <f t="shared" si="2112"/>
        <v>-2.6872023611512645</v>
      </c>
      <c r="CM292" s="795">
        <f t="shared" si="2112"/>
        <v>-2.6872023611512645</v>
      </c>
      <c r="CN292" s="795">
        <f t="shared" si="2112"/>
        <v>-2.6872023611512645</v>
      </c>
      <c r="CO292" s="795">
        <f t="shared" si="2112"/>
        <v>-2.6872023611512645</v>
      </c>
      <c r="CP292" s="795">
        <f t="shared" si="2112"/>
        <v>0.17366134887455154</v>
      </c>
      <c r="CQ292" s="795">
        <f t="shared" si="2112"/>
        <v>0.17366134887455154</v>
      </c>
      <c r="CR292" s="795">
        <f t="shared" si="2112"/>
        <v>0.17366134887455154</v>
      </c>
      <c r="CS292" s="795">
        <f t="shared" si="2112"/>
        <v>0.17366134887455154</v>
      </c>
      <c r="CT292" s="795">
        <f t="shared" si="2112"/>
        <v>0.17366134887455154</v>
      </c>
      <c r="CU292" s="795">
        <f t="shared" si="2112"/>
        <v>0.17366134887455154</v>
      </c>
      <c r="CV292" s="795">
        <f t="shared" si="2112"/>
        <v>0.17366134887455154</v>
      </c>
      <c r="CW292" s="795">
        <f t="shared" si="2112"/>
        <v>8.2128211045120025E-2</v>
      </c>
      <c r="CX292" s="795">
        <f t="shared" si="2112"/>
        <v>8.2128211045120025E-2</v>
      </c>
      <c r="CY292" s="795">
        <f t="shared" si="2112"/>
        <v>8.2128211045120025E-2</v>
      </c>
      <c r="CZ292" s="795">
        <f t="shared" si="2112"/>
        <v>8.2128211045120025E-2</v>
      </c>
      <c r="DA292" s="795">
        <f t="shared" si="2112"/>
        <v>8.2128211045120025E-2</v>
      </c>
      <c r="DB292" s="795">
        <f t="shared" si="2112"/>
        <v>-0.23865783693496567</v>
      </c>
      <c r="DC292" s="795">
        <f t="shared" si="2112"/>
        <v>-0.23865783693496567</v>
      </c>
      <c r="DD292" s="795">
        <f t="shared" si="2112"/>
        <v>-0.23865783693496567</v>
      </c>
      <c r="DE292" s="795">
        <f t="shared" si="2112"/>
        <v>-0.23865783693496567</v>
      </c>
      <c r="DF292" s="795">
        <f t="shared" si="2112"/>
        <v>-4.6841819940902418E-2</v>
      </c>
      <c r="DG292" s="795">
        <f t="shared" si="2112"/>
        <v>-3.3458442814930045E-2</v>
      </c>
      <c r="DH292" s="795">
        <f t="shared" si="2112"/>
        <v>-3.3458442814930045E-2</v>
      </c>
      <c r="DI292" s="795">
        <f t="shared" si="2112"/>
        <v>-3.3458442814930045E-2</v>
      </c>
      <c r="DJ292" s="795">
        <f t="shared" si="2112"/>
        <v>-3.3458442814930045E-2</v>
      </c>
      <c r="DK292" s="795">
        <f t="shared" si="2112"/>
        <v>-3.3458442814930045E-2</v>
      </c>
      <c r="DL292" s="795">
        <f t="shared" si="2112"/>
        <v>-3.3458442814930045E-2</v>
      </c>
      <c r="DM292" s="795">
        <f t="shared" si="2112"/>
        <v>-3.3458442814930045E-2</v>
      </c>
      <c r="DN292" s="795">
        <f t="shared" si="2112"/>
        <v>0</v>
      </c>
      <c r="DO292" s="795">
        <f t="shared" si="2112"/>
        <v>0</v>
      </c>
      <c r="DP292" s="795">
        <f t="shared" si="2112"/>
        <v>0</v>
      </c>
      <c r="DQ292" s="795">
        <f t="shared" si="2112"/>
        <v>0</v>
      </c>
      <c r="DR292" s="795">
        <f t="shared" si="2112"/>
        <v>0</v>
      </c>
      <c r="DS292" s="795">
        <f t="shared" si="2112"/>
        <v>0</v>
      </c>
      <c r="DT292" s="795">
        <f t="shared" si="2112"/>
        <v>0</v>
      </c>
      <c r="DU292" s="795">
        <f t="shared" si="2112"/>
        <v>-0.9563791355725586</v>
      </c>
      <c r="DV292" s="795">
        <f t="shared" si="2112"/>
        <v>-0.9563791355725586</v>
      </c>
      <c r="DW292" s="795">
        <f t="shared" si="2112"/>
        <v>-0.9563791355725586</v>
      </c>
      <c r="DX292" s="795">
        <f t="shared" si="2112"/>
        <v>-0.9563791355725586</v>
      </c>
      <c r="DY292" s="795">
        <f t="shared" si="2112"/>
        <v>-1.2687616376903543</v>
      </c>
      <c r="DZ292" s="795">
        <f t="shared" si="2112"/>
        <v>-1.2687616376903543</v>
      </c>
      <c r="EA292" s="795">
        <f t="shared" si="2112"/>
        <v>-1.6937905421450274</v>
      </c>
      <c r="EB292" s="795">
        <f t="shared" si="2112"/>
        <v>-1.6937905421450274</v>
      </c>
      <c r="EC292" s="795">
        <f t="shared" si="2112"/>
        <v>-1.6937905421450274</v>
      </c>
      <c r="ED292" s="795">
        <f t="shared" si="2112"/>
        <v>-3.6789951952461952</v>
      </c>
      <c r="EE292" s="795">
        <f t="shared" si="2112"/>
        <v>-3.6789951952461952</v>
      </c>
      <c r="EF292" s="795">
        <f t="shared" si="2112"/>
        <v>-3.6789951952461952</v>
      </c>
      <c r="EG292" s="795">
        <f t="shared" si="2112"/>
        <v>-3.6789951952461952</v>
      </c>
      <c r="EH292" s="795">
        <f t="shared" si="2112"/>
        <v>-0.54024243691974938</v>
      </c>
      <c r="EI292" s="795">
        <f t="shared" si="2112"/>
        <v>-0.54024243691974938</v>
      </c>
      <c r="EJ292" s="795">
        <f t="shared" ref="EJ292:GU292" si="2113">EJ289</f>
        <v>-0.54024243691974938</v>
      </c>
      <c r="EK292" s="795">
        <f t="shared" si="2113"/>
        <v>-0.54024243691974938</v>
      </c>
      <c r="EL292" s="795">
        <f t="shared" si="2113"/>
        <v>-0.54024243691974938</v>
      </c>
      <c r="EM292" s="795">
        <f t="shared" si="2113"/>
        <v>-0.54024243691974938</v>
      </c>
      <c r="EN292" s="795">
        <f t="shared" si="2113"/>
        <v>-0.54024243691974938</v>
      </c>
      <c r="EO292" s="795">
        <f t="shared" si="2113"/>
        <v>-0.54024243691974938</v>
      </c>
      <c r="EP292" s="795">
        <f t="shared" si="2113"/>
        <v>-0.19812069378646058</v>
      </c>
      <c r="EQ292" s="795">
        <f t="shared" si="2113"/>
        <v>-0.19812069378646058</v>
      </c>
      <c r="ER292" s="795">
        <f t="shared" si="2113"/>
        <v>-0.19812069378646058</v>
      </c>
      <c r="ES292" s="795">
        <f t="shared" si="2113"/>
        <v>-0.19812069378646058</v>
      </c>
      <c r="ET292" s="795">
        <f t="shared" si="2113"/>
        <v>-0.19812069378646058</v>
      </c>
      <c r="EU292" s="795">
        <f t="shared" si="2113"/>
        <v>-0.19812069378646058</v>
      </c>
      <c r="EV292" s="795">
        <f t="shared" si="2113"/>
        <v>-0.19812069378646058</v>
      </c>
      <c r="EW292" s="795">
        <f t="shared" si="2113"/>
        <v>-3.0147139954848967E-2</v>
      </c>
      <c r="EX292" s="795">
        <f t="shared" si="2113"/>
        <v>-3.0147139954848967E-2</v>
      </c>
      <c r="EY292" s="795">
        <f t="shared" si="2113"/>
        <v>-3.0147139954848967E-2</v>
      </c>
      <c r="EZ292" s="795">
        <f t="shared" si="2113"/>
        <v>-3.0147139954848967E-2</v>
      </c>
      <c r="FA292" s="795">
        <f t="shared" si="2113"/>
        <v>-3.0147139954848967E-2</v>
      </c>
      <c r="FB292" s="795">
        <f t="shared" si="2113"/>
        <v>-4.9385330951330353E-2</v>
      </c>
      <c r="FC292" s="795">
        <f t="shared" si="2113"/>
        <v>-4.9385330951330353E-2</v>
      </c>
      <c r="FD292" s="795">
        <f t="shared" si="2113"/>
        <v>-4.9385330951330353E-2</v>
      </c>
      <c r="FE292" s="795">
        <f t="shared" si="2113"/>
        <v>-4.9385330951330353E-2</v>
      </c>
      <c r="FF292" s="795">
        <f t="shared" si="2113"/>
        <v>-6.3636424937017821E-2</v>
      </c>
      <c r="FG292" s="795">
        <f t="shared" si="2113"/>
        <v>-5.6569448098543695E-2</v>
      </c>
      <c r="FH292" s="795">
        <f t="shared" si="2113"/>
        <v>-5.6569448098543695E-2</v>
      </c>
      <c r="FI292" s="795">
        <f t="shared" si="2113"/>
        <v>-5.6569448098543695E-2</v>
      </c>
      <c r="FJ292" s="795">
        <f t="shared" si="2113"/>
        <v>-5.6569448098543695E-2</v>
      </c>
      <c r="FK292" s="795">
        <f t="shared" si="2113"/>
        <v>-5.6569448098543695E-2</v>
      </c>
      <c r="FL292" s="795">
        <f t="shared" si="2113"/>
        <v>-5.6569448098543695E-2</v>
      </c>
      <c r="FM292" s="795">
        <f t="shared" si="2113"/>
        <v>-5.6569448098543695E-2</v>
      </c>
      <c r="FN292" s="795">
        <f t="shared" si="2113"/>
        <v>0</v>
      </c>
      <c r="FO292" s="795">
        <f t="shared" si="2113"/>
        <v>0</v>
      </c>
      <c r="FP292" s="795">
        <f t="shared" si="2113"/>
        <v>0</v>
      </c>
      <c r="FQ292" s="795">
        <f t="shared" si="2113"/>
        <v>0</v>
      </c>
      <c r="FR292" s="795">
        <f t="shared" si="2113"/>
        <v>0</v>
      </c>
      <c r="FS292" s="795">
        <f t="shared" si="2113"/>
        <v>0</v>
      </c>
      <c r="FT292" s="795">
        <f t="shared" si="2113"/>
        <v>0</v>
      </c>
      <c r="FU292" s="795">
        <f t="shared" si="2113"/>
        <v>-1.0858888101813422</v>
      </c>
      <c r="FV292" s="795">
        <f t="shared" si="2113"/>
        <v>-1.0858888101813422</v>
      </c>
      <c r="FW292" s="795">
        <f t="shared" si="2113"/>
        <v>-1.0858888101813422</v>
      </c>
      <c r="FX292" s="795">
        <f t="shared" si="2113"/>
        <v>-1.0858888101813422</v>
      </c>
      <c r="FY292" s="795">
        <f t="shared" si="2113"/>
        <v>-2.3068393412551877</v>
      </c>
      <c r="FZ292" s="795">
        <f t="shared" si="2113"/>
        <v>-2.3068393412551877</v>
      </c>
      <c r="GA292" s="795">
        <f t="shared" si="2113"/>
        <v>-2.117238177681287</v>
      </c>
      <c r="GB292" s="795">
        <f t="shared" si="2113"/>
        <v>-2.117238177681287</v>
      </c>
      <c r="GC292" s="795">
        <f t="shared" si="2113"/>
        <v>-2.117238177681287</v>
      </c>
      <c r="GD292" s="795">
        <f t="shared" si="2113"/>
        <v>-4.0274654829047556</v>
      </c>
      <c r="GE292" s="795">
        <f t="shared" si="2113"/>
        <v>-4.0274654829047556</v>
      </c>
      <c r="GF292" s="795">
        <f t="shared" si="2113"/>
        <v>-4.0274654829047556</v>
      </c>
      <c r="GG292" s="795">
        <f t="shared" si="2113"/>
        <v>-4.0274654829047556</v>
      </c>
      <c r="GH292" s="795">
        <f t="shared" si="2113"/>
        <v>0.94892558316297482</v>
      </c>
      <c r="GI292" s="795">
        <f t="shared" si="2113"/>
        <v>0.94892558316297482</v>
      </c>
      <c r="GJ292" s="795">
        <f t="shared" si="2113"/>
        <v>0.94892558316297482</v>
      </c>
      <c r="GK292" s="795">
        <f t="shared" si="2113"/>
        <v>0.94892558316297482</v>
      </c>
      <c r="GL292" s="795">
        <f t="shared" si="2113"/>
        <v>0.94892558316297482</v>
      </c>
      <c r="GM292" s="795">
        <f t="shared" si="2113"/>
        <v>0.94892558316297482</v>
      </c>
      <c r="GN292" s="795">
        <f t="shared" si="2113"/>
        <v>0.94892558316297482</v>
      </c>
      <c r="GO292" s="795">
        <f t="shared" si="2113"/>
        <v>0.94892558316297482</v>
      </c>
      <c r="GP292" s="795">
        <f t="shared" si="2113"/>
        <v>0.37422797715220035</v>
      </c>
      <c r="GQ292" s="795">
        <f t="shared" si="2113"/>
        <v>0.37422797715220035</v>
      </c>
      <c r="GR292" s="795">
        <f t="shared" si="2113"/>
        <v>0.37422797715220035</v>
      </c>
      <c r="GS292" s="795">
        <f t="shared" si="2113"/>
        <v>0.37422797715220035</v>
      </c>
      <c r="GT292" s="795">
        <f t="shared" si="2113"/>
        <v>0.37422797715220035</v>
      </c>
      <c r="GU292" s="795">
        <f t="shared" si="2113"/>
        <v>0.37422797715220035</v>
      </c>
      <c r="GV292" s="795">
        <f t="shared" ref="GV292:JG292" si="2114">GV289</f>
        <v>0.37422797715220035</v>
      </c>
      <c r="GW292" s="795">
        <f t="shared" si="2114"/>
        <v>0.30856227843536921</v>
      </c>
      <c r="GX292" s="795">
        <f t="shared" si="2114"/>
        <v>0.30856227843536921</v>
      </c>
      <c r="GY292" s="795">
        <f t="shared" si="2114"/>
        <v>0.30856227843536921</v>
      </c>
      <c r="GZ292" s="795">
        <f t="shared" si="2114"/>
        <v>0.30856227843536921</v>
      </c>
      <c r="HA292" s="795">
        <f t="shared" si="2114"/>
        <v>0.30856227843536921</v>
      </c>
      <c r="HB292" s="795">
        <f t="shared" si="2114"/>
        <v>0.74036963365303432</v>
      </c>
      <c r="HC292" s="795">
        <f t="shared" si="2114"/>
        <v>0.74036963365303432</v>
      </c>
      <c r="HD292" s="795">
        <f t="shared" si="2114"/>
        <v>0.74036963365303432</v>
      </c>
      <c r="HE292" s="795">
        <f t="shared" si="2114"/>
        <v>0.74036963365303432</v>
      </c>
      <c r="HF292" s="795">
        <f t="shared" si="2114"/>
        <v>0.14139871708496887</v>
      </c>
      <c r="HG292" s="795">
        <f t="shared" si="2114"/>
        <v>0.13902674384280544</v>
      </c>
      <c r="HH292" s="795">
        <f t="shared" si="2114"/>
        <v>0.13902674384280544</v>
      </c>
      <c r="HI292" s="795">
        <f t="shared" si="2114"/>
        <v>0.13902674384280544</v>
      </c>
      <c r="HJ292" s="795">
        <f t="shared" si="2114"/>
        <v>0.13902674384280544</v>
      </c>
      <c r="HK292" s="795">
        <f t="shared" si="2114"/>
        <v>0.13902674384280544</v>
      </c>
      <c r="HL292" s="795">
        <f t="shared" si="2114"/>
        <v>0.13902674384280544</v>
      </c>
      <c r="HM292" s="795">
        <f t="shared" si="2114"/>
        <v>0.13902674384280544</v>
      </c>
      <c r="HN292" s="795">
        <f t="shared" si="2114"/>
        <v>0.16981778694678251</v>
      </c>
      <c r="HO292" s="795">
        <f t="shared" si="2114"/>
        <v>0.16981778694678251</v>
      </c>
      <c r="HP292" s="795">
        <f t="shared" si="2114"/>
        <v>0.16981778694678251</v>
      </c>
      <c r="HQ292" s="795">
        <f t="shared" si="2114"/>
        <v>0.16981778694678251</v>
      </c>
      <c r="HR292" s="795">
        <f t="shared" si="2114"/>
        <v>0.16981778694678251</v>
      </c>
      <c r="HS292" s="795">
        <f t="shared" si="2114"/>
        <v>0.16981778694678251</v>
      </c>
      <c r="HT292" s="795">
        <f t="shared" si="2114"/>
        <v>0.16981778694678251</v>
      </c>
      <c r="HU292" s="795">
        <f t="shared" si="2114"/>
        <v>-1.0560019621946992</v>
      </c>
      <c r="HV292" s="795">
        <f t="shared" si="2114"/>
        <v>-1.0560019621946992</v>
      </c>
      <c r="HW292" s="795">
        <f t="shared" si="2114"/>
        <v>-1.0560019621946992</v>
      </c>
      <c r="HX292" s="795">
        <f t="shared" si="2114"/>
        <v>-1.0560019621946992</v>
      </c>
      <c r="HY292" s="795">
        <f t="shared" si="2114"/>
        <v>-1.868539866416703</v>
      </c>
      <c r="HZ292" s="795">
        <f t="shared" si="2114"/>
        <v>-1.868539866416703</v>
      </c>
      <c r="IA292" s="795">
        <f t="shared" si="2114"/>
        <v>-1.9005905501976192</v>
      </c>
      <c r="IB292" s="795">
        <f t="shared" si="2114"/>
        <v>-1.9005905501976192</v>
      </c>
      <c r="IC292" s="795">
        <f t="shared" si="2114"/>
        <v>-1.9005905501976192</v>
      </c>
      <c r="ID292" s="795">
        <f t="shared" si="2114"/>
        <v>-4.2480913927908546</v>
      </c>
      <c r="IE292" s="795">
        <f t="shared" si="2114"/>
        <v>-4.2480913927908546</v>
      </c>
      <c r="IF292" s="795">
        <f t="shared" si="2114"/>
        <v>-4.2480913927908546</v>
      </c>
      <c r="IG292" s="795">
        <f t="shared" si="2114"/>
        <v>-4.2480913927908546</v>
      </c>
      <c r="IH292" s="795">
        <f t="shared" si="2114"/>
        <v>-0.83238667158127022</v>
      </c>
      <c r="II292" s="795">
        <f t="shared" si="2114"/>
        <v>-0.83238667158127022</v>
      </c>
      <c r="IJ292" s="795">
        <f t="shared" si="2114"/>
        <v>-0.83238667158127022</v>
      </c>
      <c r="IK292" s="795">
        <f t="shared" si="2114"/>
        <v>-0.83238667158127022</v>
      </c>
      <c r="IL292" s="795">
        <f t="shared" si="2114"/>
        <v>-0.83238667158127022</v>
      </c>
      <c r="IM292" s="795">
        <f t="shared" si="2114"/>
        <v>-0.83238667158127022</v>
      </c>
      <c r="IN292" s="795">
        <f t="shared" si="2114"/>
        <v>-0.83238667158127022</v>
      </c>
      <c r="IO292" s="795">
        <f t="shared" si="2114"/>
        <v>-0.83238667158127022</v>
      </c>
      <c r="IP292" s="795">
        <f t="shared" si="2114"/>
        <v>-1.0295752788303094</v>
      </c>
      <c r="IQ292" s="795">
        <f t="shared" si="2114"/>
        <v>-1.0295752788303094</v>
      </c>
      <c r="IR292" s="795">
        <f t="shared" si="2114"/>
        <v>-1.0295752788303094</v>
      </c>
      <c r="IS292" s="795">
        <f t="shared" si="2114"/>
        <v>-1.0295752788303094</v>
      </c>
      <c r="IT292" s="795">
        <f t="shared" si="2114"/>
        <v>-1.0295752788303094</v>
      </c>
      <c r="IU292" s="795">
        <f t="shared" si="2114"/>
        <v>-1.0295752788303094</v>
      </c>
      <c r="IV292" s="795">
        <f t="shared" si="2114"/>
        <v>-1.0295752788303094</v>
      </c>
      <c r="IW292" s="795">
        <f t="shared" si="2114"/>
        <v>-7.1955085796739482E-2</v>
      </c>
      <c r="IX292" s="795">
        <f t="shared" si="2114"/>
        <v>-7.1955085796739482E-2</v>
      </c>
      <c r="IY292" s="795">
        <f t="shared" si="2114"/>
        <v>-7.1955085796739482E-2</v>
      </c>
      <c r="IZ292" s="795">
        <f t="shared" si="2114"/>
        <v>-7.1955085796739482E-2</v>
      </c>
      <c r="JA292" s="795">
        <f t="shared" si="2114"/>
        <v>-7.1955085796739482E-2</v>
      </c>
      <c r="JB292" s="795">
        <f t="shared" si="2114"/>
        <v>-2.8655418431621449E-2</v>
      </c>
      <c r="JC292" s="795">
        <f t="shared" si="2114"/>
        <v>-2.8655418431621449E-2</v>
      </c>
      <c r="JD292" s="795">
        <f t="shared" si="2114"/>
        <v>-2.8655418431621449E-2</v>
      </c>
      <c r="JE292" s="795">
        <f t="shared" si="2114"/>
        <v>-2.8655418431621449E-2</v>
      </c>
      <c r="JF292" s="795">
        <f t="shared" si="2114"/>
        <v>4.0012628939918748E-2</v>
      </c>
      <c r="JG292" s="795">
        <f t="shared" si="2114"/>
        <v>4.9431733787214327E-2</v>
      </c>
      <c r="JH292" s="795">
        <f t="shared" ref="JH292:LS292" si="2115">JH289</f>
        <v>4.9431733787214327E-2</v>
      </c>
      <c r="JI292" s="795">
        <f t="shared" si="2115"/>
        <v>4.9431733787214327E-2</v>
      </c>
      <c r="JJ292" s="795">
        <f t="shared" si="2115"/>
        <v>4.9431733787214327E-2</v>
      </c>
      <c r="JK292" s="795">
        <f t="shared" si="2115"/>
        <v>4.9431733787214327E-2</v>
      </c>
      <c r="JL292" s="795">
        <f t="shared" si="2115"/>
        <v>4.9431733787214327E-2</v>
      </c>
      <c r="JM292" s="795">
        <f t="shared" si="2115"/>
        <v>4.9431733787214327E-2</v>
      </c>
      <c r="JN292" s="795">
        <f t="shared" si="2115"/>
        <v>0.16132689759943819</v>
      </c>
      <c r="JO292" s="795">
        <f t="shared" si="2115"/>
        <v>0.16132689759943819</v>
      </c>
      <c r="JP292" s="795">
        <f t="shared" si="2115"/>
        <v>0.16132689759943819</v>
      </c>
      <c r="JQ292" s="795">
        <f t="shared" si="2115"/>
        <v>0.16132689759943819</v>
      </c>
      <c r="JR292" s="795">
        <f t="shared" si="2115"/>
        <v>0.16132689759943819</v>
      </c>
      <c r="JS292" s="795">
        <f t="shared" si="2115"/>
        <v>0.16132689759943819</v>
      </c>
      <c r="JT292" s="795">
        <f t="shared" si="2115"/>
        <v>0.16132689759943819</v>
      </c>
      <c r="JU292" s="795">
        <f t="shared" si="2115"/>
        <v>-0.7969826129771338</v>
      </c>
      <c r="JV292" s="795">
        <f t="shared" si="2115"/>
        <v>-0.7969826129771338</v>
      </c>
      <c r="JW292" s="795">
        <f t="shared" si="2115"/>
        <v>-0.7969826129771338</v>
      </c>
      <c r="JX292" s="795">
        <f t="shared" si="2115"/>
        <v>-0.7969826129771338</v>
      </c>
      <c r="JY292" s="795">
        <f t="shared" si="2115"/>
        <v>-2.2837709478426391</v>
      </c>
      <c r="JZ292" s="795">
        <f t="shared" si="2115"/>
        <v>-2.2837709478426391</v>
      </c>
      <c r="KA292" s="795">
        <f t="shared" si="2115"/>
        <v>-1.9498286473529989</v>
      </c>
      <c r="KB292" s="795">
        <f t="shared" si="2115"/>
        <v>-1.9498286473529989</v>
      </c>
      <c r="KC292" s="795">
        <f t="shared" si="2115"/>
        <v>-1.9498286473529989</v>
      </c>
      <c r="KD292" s="795">
        <f t="shared" si="2115"/>
        <v>-3.9424001866263318</v>
      </c>
      <c r="KE292" s="795">
        <f t="shared" si="2115"/>
        <v>-3.9424001866263318</v>
      </c>
      <c r="KF292" s="795">
        <f t="shared" si="2115"/>
        <v>-3.9424001866263318</v>
      </c>
      <c r="KG292" s="795">
        <f t="shared" si="2115"/>
        <v>-3.9424001866263318</v>
      </c>
      <c r="KH292" s="795">
        <f t="shared" si="2115"/>
        <v>0.81509689852154743</v>
      </c>
      <c r="KI292" s="795">
        <f t="shared" si="2115"/>
        <v>0.81509689852154743</v>
      </c>
      <c r="KJ292" s="795">
        <f t="shared" si="2115"/>
        <v>0.81509689852154743</v>
      </c>
      <c r="KK292" s="795">
        <f t="shared" si="2115"/>
        <v>0.81509689852154743</v>
      </c>
      <c r="KL292" s="795">
        <f t="shared" si="2115"/>
        <v>0.81509689852154743</v>
      </c>
      <c r="KM292" s="795">
        <f t="shared" si="2115"/>
        <v>0.81509689852154743</v>
      </c>
      <c r="KN292" s="795">
        <f t="shared" si="2115"/>
        <v>0.81509689852154743</v>
      </c>
      <c r="KO292" s="795">
        <f t="shared" si="2115"/>
        <v>0.81509689852154743</v>
      </c>
      <c r="KP292" s="795">
        <f t="shared" si="2115"/>
        <v>0.22258003869836074</v>
      </c>
      <c r="KQ292" s="795">
        <f t="shared" si="2115"/>
        <v>0.22258003869836074</v>
      </c>
      <c r="KR292" s="795">
        <f t="shared" si="2115"/>
        <v>0.22258003869836074</v>
      </c>
      <c r="KS292" s="795">
        <f t="shared" si="2115"/>
        <v>0.22258003869836074</v>
      </c>
      <c r="KT292" s="795">
        <f t="shared" si="2115"/>
        <v>0.22258003869836074</v>
      </c>
      <c r="KU292" s="795">
        <f t="shared" si="2115"/>
        <v>0.22258003869836074</v>
      </c>
      <c r="KV292" s="795">
        <f t="shared" si="2115"/>
        <v>0.22258003869836074</v>
      </c>
      <c r="KW292" s="795">
        <f t="shared" si="2115"/>
        <v>0.35882035658878131</v>
      </c>
      <c r="KX292" s="795">
        <f t="shared" si="2115"/>
        <v>0.35882035658878131</v>
      </c>
      <c r="KY292" s="795">
        <f t="shared" si="2115"/>
        <v>0.35882035658878131</v>
      </c>
      <c r="KZ292" s="795">
        <f t="shared" si="2115"/>
        <v>0.35882035658878131</v>
      </c>
      <c r="LA292" s="795">
        <f t="shared" si="2115"/>
        <v>0.35882035658878131</v>
      </c>
      <c r="LB292" s="795">
        <f t="shared" si="2115"/>
        <v>-2.8655418431621449E-2</v>
      </c>
      <c r="LC292" s="795">
        <f t="shared" si="2115"/>
        <v>-2.8655418431621449E-2</v>
      </c>
      <c r="LD292" s="795">
        <f t="shared" si="2115"/>
        <v>-2.8655418431621449E-2</v>
      </c>
      <c r="LE292" s="795">
        <f t="shared" si="2115"/>
        <v>-2.8655418431621449E-2</v>
      </c>
      <c r="LF292" s="795">
        <f t="shared" si="2115"/>
        <v>0.22789811462261333</v>
      </c>
      <c r="LG292" s="795">
        <f t="shared" si="2115"/>
        <v>0.24669336641934336</v>
      </c>
      <c r="LH292" s="795">
        <f t="shared" si="2115"/>
        <v>0.24669336641934336</v>
      </c>
      <c r="LI292" s="795">
        <f t="shared" si="2115"/>
        <v>0.24669336641934336</v>
      </c>
      <c r="LJ292" s="795">
        <f t="shared" si="2115"/>
        <v>0.24669336641934336</v>
      </c>
      <c r="LK292" s="795">
        <f t="shared" si="2115"/>
        <v>0.24669336641934336</v>
      </c>
      <c r="LL292" s="795">
        <f t="shared" si="2115"/>
        <v>0.24669336641934336</v>
      </c>
      <c r="LM292" s="795">
        <f t="shared" si="2115"/>
        <v>0.24669336641934336</v>
      </c>
      <c r="LN292" s="795">
        <f t="shared" si="2115"/>
        <v>0.51794425018768386</v>
      </c>
      <c r="LO292" s="795">
        <f t="shared" si="2115"/>
        <v>0.51794425018768386</v>
      </c>
      <c r="LP292" s="795">
        <f t="shared" si="2115"/>
        <v>0.51794425018768386</v>
      </c>
      <c r="LQ292" s="795">
        <f t="shared" si="2115"/>
        <v>0.51794425018768386</v>
      </c>
      <c r="LR292" s="795">
        <f t="shared" si="2115"/>
        <v>0.51794425018768386</v>
      </c>
      <c r="LS292" s="795">
        <f t="shared" si="2115"/>
        <v>0.51794425018768386</v>
      </c>
      <c r="LT292" s="795">
        <f t="shared" ref="LT292:OE292" si="2116">LT289</f>
        <v>0.51794425018768386</v>
      </c>
      <c r="LU292" s="795">
        <f t="shared" si="2116"/>
        <v>-0.73720891700384605</v>
      </c>
      <c r="LV292" s="795">
        <f t="shared" si="2116"/>
        <v>-0.73720891700384605</v>
      </c>
      <c r="LW292" s="795">
        <f t="shared" si="2116"/>
        <v>-0.73720891700384605</v>
      </c>
      <c r="LX292" s="795">
        <f t="shared" si="2116"/>
        <v>-0.73720891700384605</v>
      </c>
      <c r="LY292" s="795">
        <f t="shared" si="2116"/>
        <v>-2.2837709478426391</v>
      </c>
      <c r="LZ292" s="795">
        <f t="shared" si="2116"/>
        <v>-2.2837709478426391</v>
      </c>
      <c r="MA292" s="795">
        <f t="shared" si="2116"/>
        <v>-1.9498286473529989</v>
      </c>
      <c r="MB292" s="795">
        <f t="shared" si="2116"/>
        <v>-1.9498286473529989</v>
      </c>
      <c r="MC292" s="795">
        <f t="shared" si="2116"/>
        <v>-1.9498286473529989</v>
      </c>
      <c r="MD292" s="795">
        <f t="shared" si="2116"/>
        <v>-3.9394311284137511</v>
      </c>
      <c r="ME292" s="795">
        <f t="shared" si="2116"/>
        <v>-3.9394311284137511</v>
      </c>
      <c r="MF292" s="795">
        <f t="shared" si="2116"/>
        <v>-3.9394311284137511</v>
      </c>
      <c r="MG292" s="795">
        <f t="shared" si="2116"/>
        <v>-3.9394311284137511</v>
      </c>
      <c r="MH292" s="795">
        <f t="shared" si="2116"/>
        <v>0.81509689852154743</v>
      </c>
      <c r="MI292" s="795">
        <f t="shared" si="2116"/>
        <v>0.81509689852154743</v>
      </c>
      <c r="MJ292" s="795">
        <f t="shared" si="2116"/>
        <v>0.81509689852154743</v>
      </c>
      <c r="MK292" s="795">
        <f t="shared" si="2116"/>
        <v>0.81509689852154743</v>
      </c>
      <c r="ML292" s="795">
        <f t="shared" si="2116"/>
        <v>0.81509689852154743</v>
      </c>
      <c r="MM292" s="795">
        <f t="shared" si="2116"/>
        <v>0.81509689852154743</v>
      </c>
      <c r="MN292" s="795">
        <f t="shared" si="2116"/>
        <v>0.81509689852154743</v>
      </c>
      <c r="MO292" s="795">
        <f t="shared" si="2116"/>
        <v>0.81509689852154743</v>
      </c>
      <c r="MP292" s="795">
        <f t="shared" si="2116"/>
        <v>-0.44516007739673036</v>
      </c>
      <c r="MQ292" s="795">
        <f t="shared" si="2116"/>
        <v>-0.44516007739673036</v>
      </c>
      <c r="MR292" s="795">
        <f t="shared" si="2116"/>
        <v>-0.44516007739673036</v>
      </c>
      <c r="MS292" s="795">
        <f t="shared" si="2116"/>
        <v>-0.44516007739673036</v>
      </c>
      <c r="MT292" s="795">
        <f t="shared" si="2116"/>
        <v>-0.44516007739673036</v>
      </c>
      <c r="MU292" s="795">
        <f t="shared" si="2116"/>
        <v>-0.44516007739673036</v>
      </c>
      <c r="MV292" s="795">
        <f t="shared" si="2116"/>
        <v>-0.44516007739673036</v>
      </c>
      <c r="MW292" s="795">
        <f t="shared" si="2116"/>
        <v>4.7987718622421127E-2</v>
      </c>
      <c r="MX292" s="795">
        <f t="shared" si="2116"/>
        <v>4.7987718622421127E-2</v>
      </c>
      <c r="MY292" s="795">
        <f t="shared" si="2116"/>
        <v>4.7987718622421127E-2</v>
      </c>
      <c r="MZ292" s="795">
        <f t="shared" si="2116"/>
        <v>4.7987718622421127E-2</v>
      </c>
      <c r="NA292" s="795">
        <f t="shared" si="2116"/>
        <v>4.7987718622421127E-2</v>
      </c>
      <c r="NB292" s="795">
        <f t="shared" si="2116"/>
        <v>-2.8655418431621449E-2</v>
      </c>
      <c r="NC292" s="795">
        <f t="shared" si="2116"/>
        <v>-2.8655418431621449E-2</v>
      </c>
      <c r="ND292" s="795">
        <f t="shared" si="2116"/>
        <v>-2.8655418431621449E-2</v>
      </c>
      <c r="NE292" s="795">
        <f t="shared" si="2116"/>
        <v>-2.8655418431621449E-2</v>
      </c>
      <c r="NF292" s="795">
        <f t="shared" si="2116"/>
        <v>0.22789811462261333</v>
      </c>
      <c r="NG292" s="795">
        <f t="shared" si="2116"/>
        <v>0.24669336641934336</v>
      </c>
      <c r="NH292" s="795">
        <f t="shared" si="2116"/>
        <v>0.24669336641934336</v>
      </c>
      <c r="NI292" s="795">
        <f t="shared" si="2116"/>
        <v>0.24669336641934336</v>
      </c>
      <c r="NJ292" s="795">
        <f t="shared" si="2116"/>
        <v>0.24669336641934336</v>
      </c>
      <c r="NK292" s="795">
        <f t="shared" si="2116"/>
        <v>0.24669336641934336</v>
      </c>
      <c r="NL292" s="795">
        <f t="shared" si="2116"/>
        <v>0.24669336641934336</v>
      </c>
      <c r="NM292" s="795">
        <f t="shared" si="2116"/>
        <v>0.24669336641934336</v>
      </c>
      <c r="NN292" s="795">
        <f t="shared" si="2116"/>
        <v>0.51794425018768386</v>
      </c>
      <c r="NO292" s="795">
        <f t="shared" si="2116"/>
        <v>0.51794425018768386</v>
      </c>
      <c r="NP292" s="795">
        <f t="shared" si="2116"/>
        <v>0.51794425018768386</v>
      </c>
      <c r="NQ292" s="795">
        <f t="shared" si="2116"/>
        <v>0.51794425018768386</v>
      </c>
      <c r="NR292" s="795">
        <f t="shared" si="2116"/>
        <v>0.51794425018768386</v>
      </c>
      <c r="NS292" s="795">
        <f t="shared" si="2116"/>
        <v>0.51794425018768386</v>
      </c>
      <c r="NT292" s="795">
        <f t="shared" si="2116"/>
        <v>0.51794425018768386</v>
      </c>
      <c r="NU292" s="795">
        <f t="shared" si="2116"/>
        <v>-0.73720891700384605</v>
      </c>
      <c r="NV292" s="795">
        <f t="shared" si="2116"/>
        <v>-0.73720891700384605</v>
      </c>
      <c r="NW292" s="795">
        <f t="shared" si="2116"/>
        <v>-0.73720891700384605</v>
      </c>
      <c r="NX292" s="795">
        <f t="shared" si="2116"/>
        <v>-0.73720891700384605</v>
      </c>
      <c r="NY292" s="795">
        <f t="shared" si="2116"/>
        <v>-2.2837709478426391</v>
      </c>
      <c r="NZ292" s="795">
        <f t="shared" si="2116"/>
        <v>-2.2837709478426391</v>
      </c>
      <c r="OA292" s="795">
        <f t="shared" si="2116"/>
        <v>-1.9498286473529989</v>
      </c>
      <c r="OB292" s="795">
        <f t="shared" si="2116"/>
        <v>-1.9498286473529989</v>
      </c>
      <c r="OC292" s="795">
        <f t="shared" si="2116"/>
        <v>-1.9498286473529989</v>
      </c>
      <c r="OD292" s="795">
        <f t="shared" si="2116"/>
        <v>-3.9394311284137511</v>
      </c>
      <c r="OE292" s="795">
        <f t="shared" si="2116"/>
        <v>-3.9394311284137511</v>
      </c>
      <c r="OF292" s="795">
        <f t="shared" ref="OF292:QQ292" si="2117">OF289</f>
        <v>-3.9394311284137511</v>
      </c>
      <c r="OG292" s="795">
        <f t="shared" si="2117"/>
        <v>-3.9394311284137511</v>
      </c>
      <c r="OH292" s="795">
        <f t="shared" si="2117"/>
        <v>0.81509689852154743</v>
      </c>
      <c r="OI292" s="795">
        <f t="shared" si="2117"/>
        <v>0.81509689852154743</v>
      </c>
      <c r="OJ292" s="795">
        <f t="shared" si="2117"/>
        <v>0.81509689852154743</v>
      </c>
      <c r="OK292" s="795">
        <f t="shared" si="2117"/>
        <v>0.81509689852154743</v>
      </c>
      <c r="OL292" s="795">
        <f t="shared" si="2117"/>
        <v>0.81509689852154743</v>
      </c>
      <c r="OM292" s="795">
        <f t="shared" si="2117"/>
        <v>0.81509689852154743</v>
      </c>
      <c r="ON292" s="795">
        <f t="shared" si="2117"/>
        <v>0.81509689852154743</v>
      </c>
      <c r="OO292" s="795">
        <f t="shared" si="2117"/>
        <v>0.81509689852154743</v>
      </c>
      <c r="OP292" s="795">
        <f t="shared" si="2117"/>
        <v>-0.44516007739673036</v>
      </c>
      <c r="OQ292" s="795">
        <f t="shared" si="2117"/>
        <v>-0.44516007739673036</v>
      </c>
      <c r="OR292" s="795">
        <f t="shared" si="2117"/>
        <v>-0.44516007739673036</v>
      </c>
      <c r="OS292" s="795">
        <f t="shared" si="2117"/>
        <v>-0.44516007739673036</v>
      </c>
      <c r="OT292" s="795">
        <f t="shared" si="2117"/>
        <v>-0.44516007739673036</v>
      </c>
      <c r="OU292" s="795">
        <f t="shared" si="2117"/>
        <v>-0.44516007739673036</v>
      </c>
      <c r="OV292" s="795">
        <f t="shared" si="2117"/>
        <v>-0.44516007739673036</v>
      </c>
      <c r="OW292" s="795">
        <f t="shared" si="2117"/>
        <v>4.7987718622421127E-2</v>
      </c>
      <c r="OX292" s="795">
        <f t="shared" si="2117"/>
        <v>4.7987718622421127E-2</v>
      </c>
      <c r="OY292" s="795">
        <f t="shared" si="2117"/>
        <v>4.7987718622421127E-2</v>
      </c>
      <c r="OZ292" s="795">
        <f t="shared" si="2117"/>
        <v>4.7987718622421127E-2</v>
      </c>
      <c r="PA292" s="795">
        <f t="shared" si="2117"/>
        <v>4.7987718622421127E-2</v>
      </c>
      <c r="PB292" s="795">
        <f t="shared" si="2117"/>
        <v>-2.8655418431621449E-2</v>
      </c>
      <c r="PC292" s="795">
        <f t="shared" si="2117"/>
        <v>-2.8655418431621449E-2</v>
      </c>
      <c r="PD292" s="795">
        <f t="shared" si="2117"/>
        <v>-2.8655418431621449E-2</v>
      </c>
      <c r="PE292" s="795">
        <f t="shared" si="2117"/>
        <v>-2.8655418431621449E-2</v>
      </c>
      <c r="PF292" s="795">
        <f t="shared" si="2117"/>
        <v>0.22789811462261333</v>
      </c>
      <c r="PG292" s="795">
        <f t="shared" si="2117"/>
        <v>0.24669336641934336</v>
      </c>
      <c r="PH292" s="795">
        <f t="shared" si="2117"/>
        <v>0.24669336641934336</v>
      </c>
      <c r="PI292" s="795">
        <f t="shared" si="2117"/>
        <v>0.24669336641934336</v>
      </c>
      <c r="PJ292" s="795">
        <f t="shared" si="2117"/>
        <v>0.24669336641934336</v>
      </c>
      <c r="PK292" s="795">
        <f t="shared" si="2117"/>
        <v>0.24669336641934336</v>
      </c>
      <c r="PL292" s="795">
        <f t="shared" si="2117"/>
        <v>0.24669336641934336</v>
      </c>
      <c r="PM292" s="795">
        <f t="shared" si="2117"/>
        <v>0.24669336641934336</v>
      </c>
      <c r="PN292" s="795">
        <f t="shared" si="2117"/>
        <v>0.51794425018768386</v>
      </c>
      <c r="PO292" s="795">
        <f t="shared" si="2117"/>
        <v>0.51794425018768386</v>
      </c>
      <c r="PP292" s="795">
        <f t="shared" si="2117"/>
        <v>0.51794425018768386</v>
      </c>
      <c r="PQ292" s="795">
        <f t="shared" si="2117"/>
        <v>0.51794425018768386</v>
      </c>
      <c r="PR292" s="795">
        <f t="shared" si="2117"/>
        <v>0.51794425018768386</v>
      </c>
      <c r="PS292" s="795">
        <f t="shared" si="2117"/>
        <v>0.51794425018768386</v>
      </c>
      <c r="PT292" s="795">
        <f t="shared" si="2117"/>
        <v>0.51794425018768386</v>
      </c>
      <c r="PU292" s="795">
        <f t="shared" si="2117"/>
        <v>-0.73720891700384605</v>
      </c>
      <c r="PV292" s="795">
        <f t="shared" si="2117"/>
        <v>-0.73720891700384605</v>
      </c>
      <c r="PW292" s="795">
        <f t="shared" si="2117"/>
        <v>-0.73720891700384605</v>
      </c>
      <c r="PX292" s="795">
        <f t="shared" si="2117"/>
        <v>-0.73720891700384605</v>
      </c>
      <c r="PY292" s="795">
        <f t="shared" si="2117"/>
        <v>-2.2837709478426391</v>
      </c>
      <c r="PZ292" s="795">
        <f t="shared" si="2117"/>
        <v>-2.2837709478426391</v>
      </c>
      <c r="QA292" s="795">
        <f t="shared" si="2117"/>
        <v>-1.9498286473529989</v>
      </c>
      <c r="QB292" s="795">
        <f t="shared" si="2117"/>
        <v>-1.9498286473529989</v>
      </c>
      <c r="QC292" s="795">
        <f t="shared" si="2117"/>
        <v>-1.9498286473529989</v>
      </c>
      <c r="QD292" s="795">
        <f t="shared" si="2117"/>
        <v>-3.9394311284137511</v>
      </c>
      <c r="QE292" s="795">
        <f t="shared" si="2117"/>
        <v>-3.9394311284137511</v>
      </c>
      <c r="QF292" s="795">
        <f t="shared" si="2117"/>
        <v>-3.9394311284137511</v>
      </c>
      <c r="QG292" s="795">
        <f t="shared" si="2117"/>
        <v>-3.9394311284137511</v>
      </c>
      <c r="QH292" s="795">
        <f t="shared" si="2117"/>
        <v>0.81509689852154743</v>
      </c>
      <c r="QI292" s="795">
        <f t="shared" si="2117"/>
        <v>0.81509689852154743</v>
      </c>
      <c r="QJ292" s="795">
        <f t="shared" si="2117"/>
        <v>0.81509689852154743</v>
      </c>
      <c r="QK292" s="795">
        <f t="shared" si="2117"/>
        <v>0.81509689852154743</v>
      </c>
      <c r="QL292" s="795">
        <f t="shared" si="2117"/>
        <v>0.81509689852154743</v>
      </c>
      <c r="QM292" s="795">
        <f t="shared" si="2117"/>
        <v>0.81509689852154743</v>
      </c>
      <c r="QN292" s="795">
        <f t="shared" si="2117"/>
        <v>0.81509689852154743</v>
      </c>
      <c r="QO292" s="795">
        <f t="shared" si="2117"/>
        <v>0.81509689852154743</v>
      </c>
      <c r="QP292" s="795">
        <f t="shared" si="2117"/>
        <v>-0.44516007739673036</v>
      </c>
      <c r="QQ292" s="795">
        <f t="shared" si="2117"/>
        <v>-0.44516007739673036</v>
      </c>
      <c r="QR292" s="795">
        <f t="shared" ref="QR292:SI292" si="2118">QR289</f>
        <v>-0.44516007739673036</v>
      </c>
      <c r="QS292" s="795">
        <f t="shared" si="2118"/>
        <v>-0.44516007739673036</v>
      </c>
      <c r="QT292" s="795">
        <f t="shared" si="2118"/>
        <v>-0.44516007739673036</v>
      </c>
      <c r="QU292" s="795">
        <f t="shared" si="2118"/>
        <v>-0.44516007739673036</v>
      </c>
      <c r="QV292" s="795">
        <f t="shared" si="2118"/>
        <v>-0.44516007739673036</v>
      </c>
      <c r="QW292" s="795">
        <f t="shared" si="2118"/>
        <v>4.7987718622421127E-2</v>
      </c>
      <c r="QX292" s="795">
        <f t="shared" si="2118"/>
        <v>4.7987718622421127E-2</v>
      </c>
      <c r="QY292" s="795">
        <f t="shared" si="2118"/>
        <v>4.7987718622421127E-2</v>
      </c>
      <c r="QZ292" s="795">
        <f t="shared" si="2118"/>
        <v>4.7987718622421127E-2</v>
      </c>
      <c r="RA292" s="795">
        <f t="shared" si="2118"/>
        <v>4.7987718622421127E-2</v>
      </c>
      <c r="RB292" s="795">
        <f t="shared" si="2118"/>
        <v>-2.8655418431621449E-2</v>
      </c>
      <c r="RC292" s="795">
        <f t="shared" si="2118"/>
        <v>-2.8655418431621449E-2</v>
      </c>
      <c r="RD292" s="795">
        <f t="shared" si="2118"/>
        <v>-2.8655418431621449E-2</v>
      </c>
      <c r="RE292" s="795">
        <f t="shared" si="2118"/>
        <v>-2.8655418431621449E-2</v>
      </c>
      <c r="RF292" s="795">
        <f t="shared" si="2118"/>
        <v>0.22789811462261333</v>
      </c>
      <c r="RG292" s="795">
        <f t="shared" si="2118"/>
        <v>0.24669336641934336</v>
      </c>
      <c r="RH292" s="795">
        <f t="shared" si="2118"/>
        <v>0.24669336641934336</v>
      </c>
      <c r="RI292" s="795">
        <f t="shared" si="2118"/>
        <v>0.24669336641934336</v>
      </c>
      <c r="RJ292" s="795">
        <f t="shared" si="2118"/>
        <v>0.24669336641934336</v>
      </c>
      <c r="RK292" s="795">
        <f t="shared" si="2118"/>
        <v>0.24669336641934336</v>
      </c>
      <c r="RL292" s="795">
        <f t="shared" si="2118"/>
        <v>0.24669336641934336</v>
      </c>
      <c r="RM292" s="795">
        <f t="shared" si="2118"/>
        <v>0.24669336641934336</v>
      </c>
      <c r="RN292" s="795">
        <f t="shared" si="2118"/>
        <v>0.51794425018768386</v>
      </c>
      <c r="RO292" s="795">
        <f t="shared" si="2118"/>
        <v>0.51794425018768386</v>
      </c>
      <c r="RP292" s="795">
        <f t="shared" si="2118"/>
        <v>0.51794425018768386</v>
      </c>
      <c r="RQ292" s="795">
        <f t="shared" si="2118"/>
        <v>0.51794425018768386</v>
      </c>
      <c r="RR292" s="795">
        <f t="shared" si="2118"/>
        <v>0.51794425018768386</v>
      </c>
      <c r="RS292" s="795">
        <f t="shared" si="2118"/>
        <v>0.51794425018768386</v>
      </c>
      <c r="RT292" s="795">
        <f t="shared" si="2118"/>
        <v>0.51794425018768386</v>
      </c>
      <c r="RU292" s="795">
        <f t="shared" si="2118"/>
        <v>-0.73720891700384605</v>
      </c>
      <c r="RV292" s="795">
        <f t="shared" si="2118"/>
        <v>-0.73720891700384605</v>
      </c>
      <c r="RW292" s="795">
        <f t="shared" si="2118"/>
        <v>-0.73720891700384605</v>
      </c>
      <c r="RX292" s="795">
        <f t="shared" si="2118"/>
        <v>-0.73720891700384605</v>
      </c>
      <c r="RY292" s="795">
        <f t="shared" si="2118"/>
        <v>-2.2837709478426391</v>
      </c>
      <c r="RZ292" s="795">
        <f t="shared" si="2118"/>
        <v>-2.2837709478426391</v>
      </c>
      <c r="SA292" s="795">
        <f t="shared" si="2118"/>
        <v>-1.9498286473529989</v>
      </c>
      <c r="SB292" s="795">
        <f t="shared" si="2118"/>
        <v>-1.9498286473529989</v>
      </c>
      <c r="SC292" s="795">
        <f t="shared" si="2118"/>
        <v>-1.9498286473529989</v>
      </c>
      <c r="SD292" s="795">
        <f t="shared" si="2118"/>
        <v>-3.9394311284137511</v>
      </c>
      <c r="SE292" s="795">
        <f t="shared" si="2118"/>
        <v>-3.9394311284137511</v>
      </c>
      <c r="SF292" s="795">
        <f t="shared" si="2118"/>
        <v>-3.9394311284137511</v>
      </c>
      <c r="SG292" s="795">
        <f t="shared" si="2118"/>
        <v>-3.9394311284137511</v>
      </c>
      <c r="SH292" s="795">
        <f t="shared" si="2118"/>
        <v>0.81509689852154743</v>
      </c>
      <c r="SI292" s="795">
        <f t="shared" si="2118"/>
        <v>0.81509689852154743</v>
      </c>
      <c r="SJ292" s="275">
        <f t="shared" si="2109"/>
        <v>0.81509689852154743</v>
      </c>
      <c r="SK292" s="262"/>
      <c r="SL292" s="250"/>
      <c r="SM292" s="250"/>
      <c r="SN292" s="250"/>
    </row>
    <row r="293" spans="1:508" outlineLevel="3" x14ac:dyDescent="0.25">
      <c r="A293" s="250"/>
      <c r="B293" s="259"/>
      <c r="C293" s="444">
        <f>INT($C$29)+3</f>
        <v>4</v>
      </c>
      <c r="D293" s="275"/>
      <c r="E293" s="324">
        <f t="shared" si="1615"/>
        <v>152</v>
      </c>
      <c r="F293" s="330"/>
      <c r="G293" s="275"/>
      <c r="H293" s="536"/>
      <c r="I293" s="548" t="s">
        <v>875</v>
      </c>
      <c r="J293" s="537"/>
      <c r="K293" s="795">
        <f t="shared" ref="K293:BV293" si="2119">K290</f>
        <v>0</v>
      </c>
      <c r="L293" s="795">
        <f t="shared" si="2119"/>
        <v>0</v>
      </c>
      <c r="M293" s="795">
        <f t="shared" si="2119"/>
        <v>0</v>
      </c>
      <c r="N293" s="795">
        <f t="shared" si="2119"/>
        <v>0</v>
      </c>
      <c r="O293" s="795">
        <f t="shared" si="2119"/>
        <v>0</v>
      </c>
      <c r="P293" s="795">
        <f t="shared" si="2119"/>
        <v>0</v>
      </c>
      <c r="Q293" s="795">
        <f t="shared" si="2119"/>
        <v>0</v>
      </c>
      <c r="R293" s="795">
        <f t="shared" si="2119"/>
        <v>0</v>
      </c>
      <c r="S293" s="795">
        <f t="shared" si="2119"/>
        <v>0</v>
      </c>
      <c r="T293" s="795">
        <f t="shared" si="2119"/>
        <v>0</v>
      </c>
      <c r="U293" s="795">
        <f t="shared" si="2119"/>
        <v>0</v>
      </c>
      <c r="V293" s="795">
        <f t="shared" si="2119"/>
        <v>0</v>
      </c>
      <c r="W293" s="795">
        <f t="shared" si="2119"/>
        <v>0</v>
      </c>
      <c r="X293" s="795">
        <f t="shared" si="2119"/>
        <v>0</v>
      </c>
      <c r="Y293" s="795">
        <f t="shared" si="2119"/>
        <v>0</v>
      </c>
      <c r="Z293" s="795">
        <f t="shared" si="2119"/>
        <v>0</v>
      </c>
      <c r="AA293" s="795">
        <f t="shared" si="2119"/>
        <v>0</v>
      </c>
      <c r="AB293" s="795">
        <f t="shared" si="2119"/>
        <v>0</v>
      </c>
      <c r="AC293" s="795">
        <f t="shared" si="2119"/>
        <v>0</v>
      </c>
      <c r="AD293" s="795">
        <f t="shared" si="2119"/>
        <v>0</v>
      </c>
      <c r="AE293" s="795">
        <f t="shared" si="2119"/>
        <v>0</v>
      </c>
      <c r="AF293" s="795">
        <f t="shared" si="2119"/>
        <v>0</v>
      </c>
      <c r="AG293" s="795">
        <f t="shared" si="2119"/>
        <v>0</v>
      </c>
      <c r="AH293" s="795">
        <f t="shared" si="2119"/>
        <v>0</v>
      </c>
      <c r="AI293" s="795">
        <f t="shared" si="2119"/>
        <v>0</v>
      </c>
      <c r="AJ293" s="795">
        <f t="shared" si="2119"/>
        <v>0</v>
      </c>
      <c r="AK293" s="795">
        <f t="shared" si="2119"/>
        <v>0</v>
      </c>
      <c r="AL293" s="795">
        <f t="shared" si="2119"/>
        <v>0</v>
      </c>
      <c r="AM293" s="795">
        <f t="shared" si="2119"/>
        <v>0</v>
      </c>
      <c r="AN293" s="795">
        <f t="shared" si="2119"/>
        <v>0</v>
      </c>
      <c r="AO293" s="795">
        <f t="shared" si="2119"/>
        <v>0</v>
      </c>
      <c r="AP293" s="795">
        <f t="shared" si="2119"/>
        <v>0</v>
      </c>
      <c r="AQ293" s="795">
        <f t="shared" si="2119"/>
        <v>0</v>
      </c>
      <c r="AR293" s="795">
        <f t="shared" si="2119"/>
        <v>0</v>
      </c>
      <c r="AS293" s="795">
        <f t="shared" si="2119"/>
        <v>0</v>
      </c>
      <c r="AT293" s="795">
        <f t="shared" si="2119"/>
        <v>0</v>
      </c>
      <c r="AU293" s="795">
        <f t="shared" si="2119"/>
        <v>0</v>
      </c>
      <c r="AV293" s="795">
        <f t="shared" si="2119"/>
        <v>0</v>
      </c>
      <c r="AW293" s="795">
        <f t="shared" si="2119"/>
        <v>0</v>
      </c>
      <c r="AX293" s="795">
        <f t="shared" si="2119"/>
        <v>0</v>
      </c>
      <c r="AY293" s="795">
        <f t="shared" si="2119"/>
        <v>0</v>
      </c>
      <c r="AZ293" s="795">
        <f t="shared" si="2119"/>
        <v>0</v>
      </c>
      <c r="BA293" s="795">
        <f t="shared" si="2119"/>
        <v>0</v>
      </c>
      <c r="BB293" s="795">
        <f t="shared" si="2119"/>
        <v>0</v>
      </c>
      <c r="BC293" s="795">
        <f t="shared" si="2119"/>
        <v>0</v>
      </c>
      <c r="BD293" s="795">
        <f t="shared" si="2119"/>
        <v>0</v>
      </c>
      <c r="BE293" s="795">
        <f t="shared" si="2119"/>
        <v>0</v>
      </c>
      <c r="BF293" s="795">
        <f t="shared" si="2119"/>
        <v>0</v>
      </c>
      <c r="BG293" s="795">
        <f t="shared" si="2119"/>
        <v>0</v>
      </c>
      <c r="BH293" s="795">
        <f t="shared" si="2119"/>
        <v>0</v>
      </c>
      <c r="BI293" s="795">
        <f t="shared" si="2119"/>
        <v>0</v>
      </c>
      <c r="BJ293" s="795">
        <f t="shared" si="2119"/>
        <v>0</v>
      </c>
      <c r="BK293" s="795">
        <f t="shared" si="2119"/>
        <v>0</v>
      </c>
      <c r="BL293" s="795">
        <f t="shared" si="2119"/>
        <v>0</v>
      </c>
      <c r="BM293" s="795">
        <f t="shared" si="2119"/>
        <v>0</v>
      </c>
      <c r="BN293" s="795">
        <f t="shared" si="2119"/>
        <v>-0.38209002063025999</v>
      </c>
      <c r="BO293" s="795">
        <f t="shared" si="2119"/>
        <v>-0.38209002063025999</v>
      </c>
      <c r="BP293" s="795">
        <f t="shared" si="2119"/>
        <v>-0.38209002063025999</v>
      </c>
      <c r="BQ293" s="795">
        <f t="shared" si="2119"/>
        <v>-0.38209002063025999</v>
      </c>
      <c r="BR293" s="795">
        <f t="shared" si="2119"/>
        <v>-0.38209002063025999</v>
      </c>
      <c r="BS293" s="795">
        <f t="shared" si="2119"/>
        <v>-0.38209002063025999</v>
      </c>
      <c r="BT293" s="795">
        <f t="shared" si="2119"/>
        <v>-0.38209002063025999</v>
      </c>
      <c r="BU293" s="795">
        <f t="shared" si="2119"/>
        <v>-0.23909478389314121</v>
      </c>
      <c r="BV293" s="795">
        <f t="shared" si="2119"/>
        <v>-0.23909478389314121</v>
      </c>
      <c r="BW293" s="795">
        <f t="shared" ref="BW293:EH293" si="2120">BW290</f>
        <v>-0.23909478389314121</v>
      </c>
      <c r="BX293" s="795">
        <f t="shared" si="2120"/>
        <v>-0.23909478389314121</v>
      </c>
      <c r="BY293" s="795">
        <f t="shared" si="2120"/>
        <v>-9.2273573650205165E-2</v>
      </c>
      <c r="BZ293" s="795">
        <f t="shared" si="2120"/>
        <v>-9.2273573650205165E-2</v>
      </c>
      <c r="CA293" s="795">
        <f t="shared" si="2120"/>
        <v>0</v>
      </c>
      <c r="CB293" s="795">
        <f t="shared" si="2120"/>
        <v>0</v>
      </c>
      <c r="CC293" s="795">
        <f t="shared" si="2120"/>
        <v>0</v>
      </c>
      <c r="CD293" s="795">
        <f t="shared" si="2120"/>
        <v>0</v>
      </c>
      <c r="CE293" s="795">
        <f t="shared" si="2120"/>
        <v>0</v>
      </c>
      <c r="CF293" s="795">
        <f t="shared" si="2120"/>
        <v>0</v>
      </c>
      <c r="CG293" s="795">
        <f t="shared" si="2120"/>
        <v>0</v>
      </c>
      <c r="CH293" s="795">
        <f t="shared" si="2120"/>
        <v>5.0340956128387404E-3</v>
      </c>
      <c r="CI293" s="795">
        <f t="shared" si="2120"/>
        <v>5.0249409142191226E-3</v>
      </c>
      <c r="CJ293" s="795">
        <f t="shared" si="2120"/>
        <v>5.0249409142191226E-3</v>
      </c>
      <c r="CK293" s="795">
        <f t="shared" si="2120"/>
        <v>5.0249409142191226E-3</v>
      </c>
      <c r="CL293" s="795">
        <f t="shared" si="2120"/>
        <v>5.0249409142191226E-3</v>
      </c>
      <c r="CM293" s="795">
        <f t="shared" si="2120"/>
        <v>5.0249409142191226E-3</v>
      </c>
      <c r="CN293" s="795">
        <f t="shared" si="2120"/>
        <v>5.0249409142191226E-3</v>
      </c>
      <c r="CO293" s="795">
        <f t="shared" si="2120"/>
        <v>5.0249409142191226E-3</v>
      </c>
      <c r="CP293" s="795">
        <f t="shared" si="2120"/>
        <v>0</v>
      </c>
      <c r="CQ293" s="795">
        <f t="shared" si="2120"/>
        <v>0</v>
      </c>
      <c r="CR293" s="795">
        <f t="shared" si="2120"/>
        <v>0</v>
      </c>
      <c r="CS293" s="795">
        <f t="shared" si="2120"/>
        <v>0</v>
      </c>
      <c r="CT293" s="795">
        <f t="shared" si="2120"/>
        <v>0</v>
      </c>
      <c r="CU293" s="795">
        <f t="shared" si="2120"/>
        <v>0</v>
      </c>
      <c r="CV293" s="795">
        <f t="shared" si="2120"/>
        <v>0</v>
      </c>
      <c r="CW293" s="795">
        <f t="shared" si="2120"/>
        <v>-8.813167494439611E-3</v>
      </c>
      <c r="CX293" s="795">
        <f t="shared" si="2120"/>
        <v>-8.813167494439611E-3</v>
      </c>
      <c r="CY293" s="795">
        <f t="shared" si="2120"/>
        <v>-8.813167494439611E-3</v>
      </c>
      <c r="CZ293" s="795">
        <f t="shared" si="2120"/>
        <v>-8.813167494439611E-3</v>
      </c>
      <c r="DA293" s="795">
        <f t="shared" si="2120"/>
        <v>-8.813167494439611E-3</v>
      </c>
      <c r="DB293" s="795">
        <f t="shared" si="2120"/>
        <v>-0.15540510312044198</v>
      </c>
      <c r="DC293" s="795">
        <f t="shared" si="2120"/>
        <v>-0.15540510312044198</v>
      </c>
      <c r="DD293" s="795">
        <f t="shared" si="2120"/>
        <v>-0.15540510312044198</v>
      </c>
      <c r="DE293" s="795">
        <f t="shared" si="2120"/>
        <v>-0.15540510312044198</v>
      </c>
      <c r="DF293" s="795">
        <f t="shared" si="2120"/>
        <v>-3.345844281493271E-2</v>
      </c>
      <c r="DG293" s="795">
        <f t="shared" si="2120"/>
        <v>-2.6766754251942082E-2</v>
      </c>
      <c r="DH293" s="795">
        <f t="shared" si="2120"/>
        <v>-2.6766754251942082E-2</v>
      </c>
      <c r="DI293" s="795">
        <f t="shared" si="2120"/>
        <v>-2.6766754251942082E-2</v>
      </c>
      <c r="DJ293" s="795">
        <f t="shared" si="2120"/>
        <v>-2.6766754251942082E-2</v>
      </c>
      <c r="DK293" s="795">
        <f t="shared" si="2120"/>
        <v>-2.6766754251942082E-2</v>
      </c>
      <c r="DL293" s="795">
        <f t="shared" si="2120"/>
        <v>-2.6766754251942082E-2</v>
      </c>
      <c r="DM293" s="795">
        <f t="shared" si="2120"/>
        <v>-2.6766754251942082E-2</v>
      </c>
      <c r="DN293" s="795">
        <f t="shared" si="2120"/>
        <v>0</v>
      </c>
      <c r="DO293" s="795">
        <f t="shared" si="2120"/>
        <v>0</v>
      </c>
      <c r="DP293" s="795">
        <f t="shared" si="2120"/>
        <v>0</v>
      </c>
      <c r="DQ293" s="795">
        <f t="shared" si="2120"/>
        <v>0</v>
      </c>
      <c r="DR293" s="795">
        <f t="shared" si="2120"/>
        <v>0</v>
      </c>
      <c r="DS293" s="795">
        <f t="shared" si="2120"/>
        <v>0</v>
      </c>
      <c r="DT293" s="795">
        <f t="shared" si="2120"/>
        <v>0</v>
      </c>
      <c r="DU293" s="795">
        <f t="shared" si="2120"/>
        <v>-0.70732206901720573</v>
      </c>
      <c r="DV293" s="795">
        <f t="shared" si="2120"/>
        <v>-0.70732206901720573</v>
      </c>
      <c r="DW293" s="795">
        <f t="shared" si="2120"/>
        <v>-0.70732206901720573</v>
      </c>
      <c r="DX293" s="795">
        <f t="shared" si="2120"/>
        <v>-0.70732206901720573</v>
      </c>
      <c r="DY293" s="795">
        <f t="shared" si="2120"/>
        <v>-1.0034751134460063</v>
      </c>
      <c r="DZ293" s="795">
        <f t="shared" si="2120"/>
        <v>-1.0034751134460063</v>
      </c>
      <c r="EA293" s="795">
        <f t="shared" si="2120"/>
        <v>-1.0438476596940278</v>
      </c>
      <c r="EB293" s="795">
        <f t="shared" si="2120"/>
        <v>-1.0438476596940278</v>
      </c>
      <c r="EC293" s="795">
        <f t="shared" si="2120"/>
        <v>-1.0438476596940278</v>
      </c>
      <c r="ED293" s="795">
        <f t="shared" si="2120"/>
        <v>-0.71832197627458694</v>
      </c>
      <c r="EE293" s="795">
        <f t="shared" si="2120"/>
        <v>-0.71832197627458694</v>
      </c>
      <c r="EF293" s="795">
        <f t="shared" si="2120"/>
        <v>-0.71832197627458694</v>
      </c>
      <c r="EG293" s="795">
        <f t="shared" si="2120"/>
        <v>-0.71832197627458694</v>
      </c>
      <c r="EH293" s="795">
        <f t="shared" si="2120"/>
        <v>0.1827224852254048</v>
      </c>
      <c r="EI293" s="795">
        <f t="shared" ref="EI293:GT293" si="2121">EI290</f>
        <v>0.1827224852254048</v>
      </c>
      <c r="EJ293" s="795">
        <f t="shared" si="2121"/>
        <v>0.1827224852254048</v>
      </c>
      <c r="EK293" s="795">
        <f t="shared" si="2121"/>
        <v>0.1827224852254048</v>
      </c>
      <c r="EL293" s="795">
        <f t="shared" si="2121"/>
        <v>0.1827224852254048</v>
      </c>
      <c r="EM293" s="795">
        <f t="shared" si="2121"/>
        <v>0.1827224852254048</v>
      </c>
      <c r="EN293" s="795">
        <f t="shared" si="2121"/>
        <v>0.1827224852254048</v>
      </c>
      <c r="EO293" s="795">
        <f t="shared" si="2121"/>
        <v>0.1827224852254048</v>
      </c>
      <c r="EP293" s="795">
        <f t="shared" si="2121"/>
        <v>0.21524223522478891</v>
      </c>
      <c r="EQ293" s="795">
        <f t="shared" si="2121"/>
        <v>0.21524223522478891</v>
      </c>
      <c r="ER293" s="795">
        <f t="shared" si="2121"/>
        <v>0.21524223522478891</v>
      </c>
      <c r="ES293" s="795">
        <f t="shared" si="2121"/>
        <v>0.21524223522478891</v>
      </c>
      <c r="ET293" s="795">
        <f t="shared" si="2121"/>
        <v>0.21524223522478891</v>
      </c>
      <c r="EU293" s="795">
        <f t="shared" si="2121"/>
        <v>0.21524223522478891</v>
      </c>
      <c r="EV293" s="795">
        <f t="shared" si="2121"/>
        <v>0.21524223522478891</v>
      </c>
      <c r="EW293" s="795">
        <f t="shared" si="2121"/>
        <v>2.1014590841691216E-2</v>
      </c>
      <c r="EX293" s="795">
        <f t="shared" si="2121"/>
        <v>2.1014590841691216E-2</v>
      </c>
      <c r="EY293" s="795">
        <f t="shared" si="2121"/>
        <v>2.1014590841691216E-2</v>
      </c>
      <c r="EZ293" s="795">
        <f t="shared" si="2121"/>
        <v>2.1014590841691216E-2</v>
      </c>
      <c r="FA293" s="795">
        <f t="shared" si="2121"/>
        <v>2.1014590841691216E-2</v>
      </c>
      <c r="FB293" s="795">
        <f t="shared" si="2121"/>
        <v>4.4215602950258948E-2</v>
      </c>
      <c r="FC293" s="795">
        <f t="shared" si="2121"/>
        <v>4.4215602950258948E-2</v>
      </c>
      <c r="FD293" s="795">
        <f t="shared" si="2121"/>
        <v>4.4215602950258948E-2</v>
      </c>
      <c r="FE293" s="795">
        <f t="shared" si="2121"/>
        <v>4.4215602950258948E-2</v>
      </c>
      <c r="FF293" s="795">
        <f t="shared" si="2121"/>
        <v>-6.8347223722800443E-2</v>
      </c>
      <c r="FG293" s="795">
        <f t="shared" si="2121"/>
        <v>-5.8925210856775045E-2</v>
      </c>
      <c r="FH293" s="795">
        <f t="shared" si="2121"/>
        <v>-5.8925210856775045E-2</v>
      </c>
      <c r="FI293" s="795">
        <f t="shared" si="2121"/>
        <v>-5.8925210856775045E-2</v>
      </c>
      <c r="FJ293" s="795">
        <f t="shared" si="2121"/>
        <v>-5.8925210856775045E-2</v>
      </c>
      <c r="FK293" s="795">
        <f t="shared" si="2121"/>
        <v>-5.8925210856775045E-2</v>
      </c>
      <c r="FL293" s="795">
        <f t="shared" si="2121"/>
        <v>-5.8925210856775045E-2</v>
      </c>
      <c r="FM293" s="795">
        <f t="shared" si="2121"/>
        <v>-5.8925210856775045E-2</v>
      </c>
      <c r="FN293" s="795">
        <f t="shared" si="2121"/>
        <v>0</v>
      </c>
      <c r="FO293" s="795">
        <f t="shared" si="2121"/>
        <v>0</v>
      </c>
      <c r="FP293" s="795">
        <f t="shared" si="2121"/>
        <v>0</v>
      </c>
      <c r="FQ293" s="795">
        <f t="shared" si="2121"/>
        <v>0</v>
      </c>
      <c r="FR293" s="795">
        <f t="shared" si="2121"/>
        <v>0</v>
      </c>
      <c r="FS293" s="795">
        <f t="shared" si="2121"/>
        <v>0</v>
      </c>
      <c r="FT293" s="795">
        <f t="shared" si="2121"/>
        <v>0</v>
      </c>
      <c r="FU293" s="795">
        <f t="shared" si="2121"/>
        <v>-1.4345687033588383</v>
      </c>
      <c r="FV293" s="795">
        <f t="shared" si="2121"/>
        <v>-1.4345687033588383</v>
      </c>
      <c r="FW293" s="795">
        <f t="shared" si="2121"/>
        <v>-1.4345687033588383</v>
      </c>
      <c r="FX293" s="795">
        <f t="shared" si="2121"/>
        <v>-1.4345687033588383</v>
      </c>
      <c r="FY293" s="795">
        <f t="shared" si="2121"/>
        <v>-1.4763771784033191</v>
      </c>
      <c r="FZ293" s="795">
        <f t="shared" si="2121"/>
        <v>-1.4763771784033191</v>
      </c>
      <c r="GA293" s="795">
        <f t="shared" si="2121"/>
        <v>-1.6051619672653468</v>
      </c>
      <c r="GB293" s="795">
        <f t="shared" si="2121"/>
        <v>-1.6051619672653468</v>
      </c>
      <c r="GC293" s="795">
        <f t="shared" si="2121"/>
        <v>-1.6051619672653468</v>
      </c>
      <c r="GD293" s="795">
        <f t="shared" si="2121"/>
        <v>-1.408038880337557</v>
      </c>
      <c r="GE293" s="795">
        <f t="shared" si="2121"/>
        <v>-1.408038880337557</v>
      </c>
      <c r="GF293" s="795">
        <f t="shared" si="2121"/>
        <v>-1.408038880337557</v>
      </c>
      <c r="GG293" s="795">
        <f t="shared" si="2121"/>
        <v>-1.408038880337557</v>
      </c>
      <c r="GH293" s="795">
        <f t="shared" si="2121"/>
        <v>-0.13713357808971338</v>
      </c>
      <c r="GI293" s="795">
        <f t="shared" si="2121"/>
        <v>-0.13713357808971338</v>
      </c>
      <c r="GJ293" s="795">
        <f t="shared" si="2121"/>
        <v>-0.13713357808971338</v>
      </c>
      <c r="GK293" s="795">
        <f t="shared" si="2121"/>
        <v>-0.13713357808971338</v>
      </c>
      <c r="GL293" s="795">
        <f t="shared" si="2121"/>
        <v>-0.13713357808971338</v>
      </c>
      <c r="GM293" s="795">
        <f t="shared" si="2121"/>
        <v>-0.13713357808971338</v>
      </c>
      <c r="GN293" s="795">
        <f t="shared" si="2121"/>
        <v>-0.13713357808971338</v>
      </c>
      <c r="GO293" s="795">
        <f t="shared" si="2121"/>
        <v>-0.13713357808971338</v>
      </c>
      <c r="GP293" s="795">
        <f t="shared" si="2121"/>
        <v>-0.22502597318955964</v>
      </c>
      <c r="GQ293" s="795">
        <f t="shared" si="2121"/>
        <v>-0.22502597318955964</v>
      </c>
      <c r="GR293" s="795">
        <f t="shared" si="2121"/>
        <v>-0.22502597318955964</v>
      </c>
      <c r="GS293" s="795">
        <f t="shared" si="2121"/>
        <v>-0.22502597318955964</v>
      </c>
      <c r="GT293" s="795">
        <f t="shared" si="2121"/>
        <v>-0.22502597318955964</v>
      </c>
      <c r="GU293" s="795">
        <f t="shared" ref="GU293:JF293" si="2122">GU290</f>
        <v>-0.22502597318955964</v>
      </c>
      <c r="GV293" s="795">
        <f t="shared" si="2122"/>
        <v>-0.22502597318955964</v>
      </c>
      <c r="GW293" s="795">
        <f t="shared" si="2122"/>
        <v>-7.199820636580867E-3</v>
      </c>
      <c r="GX293" s="795">
        <f t="shared" si="2122"/>
        <v>-7.199820636580867E-3</v>
      </c>
      <c r="GY293" s="795">
        <f t="shared" si="2122"/>
        <v>-7.199820636580867E-3</v>
      </c>
      <c r="GZ293" s="795">
        <f t="shared" si="2122"/>
        <v>-7.199820636580867E-3</v>
      </c>
      <c r="HA293" s="795">
        <f t="shared" si="2122"/>
        <v>-7.199820636580867E-3</v>
      </c>
      <c r="HB293" s="795">
        <f t="shared" si="2122"/>
        <v>-2.0803891145430242E-2</v>
      </c>
      <c r="HC293" s="795">
        <f t="shared" si="2122"/>
        <v>-2.0803891145430242E-2</v>
      </c>
      <c r="HD293" s="795">
        <f t="shared" si="2122"/>
        <v>-2.0803891145430242E-2</v>
      </c>
      <c r="HE293" s="795">
        <f t="shared" si="2122"/>
        <v>-2.0803891145430242E-2</v>
      </c>
      <c r="HF293" s="795">
        <f t="shared" si="2122"/>
        <v>9.4149454834679958E-3</v>
      </c>
      <c r="HG293" s="795">
        <f t="shared" si="2122"/>
        <v>2.3538403659626006E-2</v>
      </c>
      <c r="HH293" s="795">
        <f t="shared" si="2122"/>
        <v>2.3538403659626006E-2</v>
      </c>
      <c r="HI293" s="795">
        <f t="shared" si="2122"/>
        <v>2.3538403659626006E-2</v>
      </c>
      <c r="HJ293" s="795">
        <f t="shared" si="2122"/>
        <v>2.3538403659626006E-2</v>
      </c>
      <c r="HK293" s="795">
        <f t="shared" si="2122"/>
        <v>2.3538403659626006E-2</v>
      </c>
      <c r="HL293" s="795">
        <f t="shared" si="2122"/>
        <v>2.3538403659626006E-2</v>
      </c>
      <c r="HM293" s="795">
        <f t="shared" si="2122"/>
        <v>2.3538403659626006E-2</v>
      </c>
      <c r="HN293" s="795">
        <f t="shared" si="2122"/>
        <v>0.16981778694678251</v>
      </c>
      <c r="HO293" s="795">
        <f t="shared" si="2122"/>
        <v>0.16981778694678251</v>
      </c>
      <c r="HP293" s="795">
        <f t="shared" si="2122"/>
        <v>0.16981778694678251</v>
      </c>
      <c r="HQ293" s="795">
        <f t="shared" si="2122"/>
        <v>0.16981778694678251</v>
      </c>
      <c r="HR293" s="795">
        <f t="shared" si="2122"/>
        <v>0.16981778694678251</v>
      </c>
      <c r="HS293" s="795">
        <f t="shared" si="2122"/>
        <v>0.16981778694678251</v>
      </c>
      <c r="HT293" s="795">
        <f t="shared" si="2122"/>
        <v>0.16981778694678251</v>
      </c>
      <c r="HU293" s="795">
        <f t="shared" si="2122"/>
        <v>-1.0061905488836294</v>
      </c>
      <c r="HV293" s="795">
        <f t="shared" si="2122"/>
        <v>-1.0061905488836294</v>
      </c>
      <c r="HW293" s="795">
        <f t="shared" si="2122"/>
        <v>-1.0061905488836294</v>
      </c>
      <c r="HX293" s="795">
        <f t="shared" si="2122"/>
        <v>-1.0061905488836294</v>
      </c>
      <c r="HY293" s="795">
        <f t="shared" si="2122"/>
        <v>-1.2110906541589741</v>
      </c>
      <c r="HZ293" s="795">
        <f t="shared" si="2122"/>
        <v>-1.2110906541589741</v>
      </c>
      <c r="IA293" s="795">
        <f t="shared" si="2122"/>
        <v>-1.2112571900223195</v>
      </c>
      <c r="IB293" s="795">
        <f t="shared" si="2122"/>
        <v>-1.2112571900223195</v>
      </c>
      <c r="IC293" s="795">
        <f t="shared" si="2122"/>
        <v>-1.2112571900223195</v>
      </c>
      <c r="ID293" s="795">
        <f t="shared" si="2122"/>
        <v>-1.2283732657690427</v>
      </c>
      <c r="IE293" s="795">
        <f t="shared" si="2122"/>
        <v>-1.2283732657690427</v>
      </c>
      <c r="IF293" s="795">
        <f t="shared" si="2122"/>
        <v>-1.2283732657690427</v>
      </c>
      <c r="IG293" s="795">
        <f t="shared" si="2122"/>
        <v>-1.2283732657690427</v>
      </c>
      <c r="IH293" s="795">
        <f t="shared" si="2122"/>
        <v>-1.050099674476785</v>
      </c>
      <c r="II293" s="795">
        <f t="shared" si="2122"/>
        <v>-1.050099674476785</v>
      </c>
      <c r="IJ293" s="795">
        <f t="shared" si="2122"/>
        <v>-1.050099674476785</v>
      </c>
      <c r="IK293" s="795">
        <f t="shared" si="2122"/>
        <v>-1.050099674476785</v>
      </c>
      <c r="IL293" s="795">
        <f t="shared" si="2122"/>
        <v>-1.050099674476785</v>
      </c>
      <c r="IM293" s="795">
        <f t="shared" si="2122"/>
        <v>-1.050099674476785</v>
      </c>
      <c r="IN293" s="795">
        <f t="shared" si="2122"/>
        <v>-1.050099674476785</v>
      </c>
      <c r="IO293" s="795">
        <f t="shared" si="2122"/>
        <v>-1.050099674476785</v>
      </c>
      <c r="IP293" s="795">
        <f t="shared" si="2122"/>
        <v>8.3161772700490744E-2</v>
      </c>
      <c r="IQ293" s="795">
        <f t="shared" si="2122"/>
        <v>8.3161772700490744E-2</v>
      </c>
      <c r="IR293" s="795">
        <f t="shared" si="2122"/>
        <v>8.3161772700490744E-2</v>
      </c>
      <c r="IS293" s="795">
        <f t="shared" si="2122"/>
        <v>8.3161772700490744E-2</v>
      </c>
      <c r="IT293" s="795">
        <f t="shared" si="2122"/>
        <v>8.3161772700490744E-2</v>
      </c>
      <c r="IU293" s="795">
        <f t="shared" si="2122"/>
        <v>8.3161772700490744E-2</v>
      </c>
      <c r="IV293" s="795">
        <f t="shared" si="2122"/>
        <v>8.3161772700490744E-2</v>
      </c>
      <c r="IW293" s="795">
        <f t="shared" si="2122"/>
        <v>3.6903151530500722E-2</v>
      </c>
      <c r="IX293" s="795">
        <f t="shared" si="2122"/>
        <v>3.6903151530500722E-2</v>
      </c>
      <c r="IY293" s="795">
        <f t="shared" si="2122"/>
        <v>3.6903151530500722E-2</v>
      </c>
      <c r="IZ293" s="795">
        <f t="shared" si="2122"/>
        <v>3.6903151530500722E-2</v>
      </c>
      <c r="JA293" s="795">
        <f t="shared" si="2122"/>
        <v>3.6903151530500722E-2</v>
      </c>
      <c r="JB293" s="795">
        <f t="shared" si="2122"/>
        <v>0.11736415948105883</v>
      </c>
      <c r="JC293" s="795">
        <f t="shared" si="2122"/>
        <v>0.11736415948105883</v>
      </c>
      <c r="JD293" s="795">
        <f t="shared" si="2122"/>
        <v>0.11736415948105883</v>
      </c>
      <c r="JE293" s="795">
        <f t="shared" si="2122"/>
        <v>0.11736415948105883</v>
      </c>
      <c r="JF293" s="795">
        <f t="shared" si="2122"/>
        <v>5.1786769712919067E-2</v>
      </c>
      <c r="JG293" s="795">
        <f t="shared" ref="JG293:LR293" si="2123">JG290</f>
        <v>6.1207951922134463E-2</v>
      </c>
      <c r="JH293" s="795">
        <f t="shared" si="2123"/>
        <v>6.1207951922134463E-2</v>
      </c>
      <c r="JI293" s="795">
        <f t="shared" si="2123"/>
        <v>6.1207951922134463E-2</v>
      </c>
      <c r="JJ293" s="795">
        <f t="shared" si="2123"/>
        <v>6.1207951922134463E-2</v>
      </c>
      <c r="JK293" s="795">
        <f t="shared" si="2123"/>
        <v>6.1207951922134463E-2</v>
      </c>
      <c r="JL293" s="795">
        <f t="shared" si="2123"/>
        <v>6.1207951922134463E-2</v>
      </c>
      <c r="JM293" s="795">
        <f t="shared" si="2123"/>
        <v>6.1207951922134463E-2</v>
      </c>
      <c r="JN293" s="795">
        <f t="shared" si="2123"/>
        <v>0.16981778694678074</v>
      </c>
      <c r="JO293" s="795">
        <f t="shared" si="2123"/>
        <v>0.16981778694678074</v>
      </c>
      <c r="JP293" s="795">
        <f t="shared" si="2123"/>
        <v>0.16981778694678074</v>
      </c>
      <c r="JQ293" s="795">
        <f t="shared" si="2123"/>
        <v>0.16981778694678074</v>
      </c>
      <c r="JR293" s="795">
        <f t="shared" si="2123"/>
        <v>0.16981778694678074</v>
      </c>
      <c r="JS293" s="795">
        <f t="shared" si="2123"/>
        <v>0.16981778694678074</v>
      </c>
      <c r="JT293" s="795">
        <f t="shared" si="2123"/>
        <v>0.16981778694678074</v>
      </c>
      <c r="JU293" s="795">
        <f t="shared" si="2123"/>
        <v>-0.34867989317749704</v>
      </c>
      <c r="JV293" s="795">
        <f t="shared" si="2123"/>
        <v>-0.34867989317749704</v>
      </c>
      <c r="JW293" s="795">
        <f t="shared" si="2123"/>
        <v>-0.34867989317749704</v>
      </c>
      <c r="JX293" s="795">
        <f t="shared" si="2123"/>
        <v>-0.34867989317749704</v>
      </c>
      <c r="JY293" s="795">
        <f t="shared" si="2123"/>
        <v>-1.0957486870962181</v>
      </c>
      <c r="JZ293" s="795">
        <f t="shared" si="2123"/>
        <v>-1.0957486870962181</v>
      </c>
      <c r="KA293" s="795">
        <f t="shared" si="2123"/>
        <v>-1.2506476677466223</v>
      </c>
      <c r="KB293" s="795">
        <f t="shared" si="2123"/>
        <v>-1.2506476677466223</v>
      </c>
      <c r="KC293" s="795">
        <f t="shared" si="2123"/>
        <v>-1.2506476677466223</v>
      </c>
      <c r="KD293" s="795">
        <f t="shared" si="2123"/>
        <v>-1.3775000705356604</v>
      </c>
      <c r="KE293" s="795">
        <f t="shared" si="2123"/>
        <v>-1.3775000705356604</v>
      </c>
      <c r="KF293" s="795">
        <f t="shared" si="2123"/>
        <v>-1.3775000705356604</v>
      </c>
      <c r="KG293" s="795">
        <f t="shared" si="2123"/>
        <v>-1.3775000705356604</v>
      </c>
      <c r="KH293" s="795">
        <f t="shared" si="2123"/>
        <v>7.9725595207808198E-2</v>
      </c>
      <c r="KI293" s="795">
        <f t="shared" si="2123"/>
        <v>7.9725595207808198E-2</v>
      </c>
      <c r="KJ293" s="795">
        <f t="shared" si="2123"/>
        <v>7.9725595207808198E-2</v>
      </c>
      <c r="KK293" s="795">
        <f t="shared" si="2123"/>
        <v>7.9725595207808198E-2</v>
      </c>
      <c r="KL293" s="795">
        <f t="shared" si="2123"/>
        <v>7.9725595207808198E-2</v>
      </c>
      <c r="KM293" s="795">
        <f t="shared" si="2123"/>
        <v>7.9725595207808198E-2</v>
      </c>
      <c r="KN293" s="795">
        <f t="shared" si="2123"/>
        <v>7.9725595207808198E-2</v>
      </c>
      <c r="KO293" s="795">
        <f t="shared" si="2123"/>
        <v>7.9725595207808198E-2</v>
      </c>
      <c r="KP293" s="795">
        <f t="shared" si="2123"/>
        <v>-0.46228161883506935</v>
      </c>
      <c r="KQ293" s="795">
        <f t="shared" si="2123"/>
        <v>-0.46228161883506935</v>
      </c>
      <c r="KR293" s="795">
        <f t="shared" si="2123"/>
        <v>-0.46228161883506935</v>
      </c>
      <c r="KS293" s="795">
        <f t="shared" si="2123"/>
        <v>-0.46228161883506935</v>
      </c>
      <c r="KT293" s="795">
        <f t="shared" si="2123"/>
        <v>-0.46228161883506935</v>
      </c>
      <c r="KU293" s="795">
        <f t="shared" si="2123"/>
        <v>-0.46228161883506935</v>
      </c>
      <c r="KV293" s="795">
        <f t="shared" si="2123"/>
        <v>-0.46228161883506935</v>
      </c>
      <c r="KW293" s="795">
        <f t="shared" si="2123"/>
        <v>-6.4715060773419708E-2</v>
      </c>
      <c r="KX293" s="795">
        <f t="shared" si="2123"/>
        <v>-6.4715060773419708E-2</v>
      </c>
      <c r="KY293" s="795">
        <f t="shared" si="2123"/>
        <v>-6.4715060773419708E-2</v>
      </c>
      <c r="KZ293" s="795">
        <f t="shared" si="2123"/>
        <v>-6.4715060773419708E-2</v>
      </c>
      <c r="LA293" s="795">
        <f t="shared" si="2123"/>
        <v>-6.4715060773419708E-2</v>
      </c>
      <c r="LB293" s="795">
        <f t="shared" si="2123"/>
        <v>0.11736415948105883</v>
      </c>
      <c r="LC293" s="795">
        <f t="shared" si="2123"/>
        <v>0.11736415948105883</v>
      </c>
      <c r="LD293" s="795">
        <f t="shared" si="2123"/>
        <v>0.11736415948105883</v>
      </c>
      <c r="LE293" s="795">
        <f t="shared" si="2123"/>
        <v>0.11736415948105883</v>
      </c>
      <c r="LF293" s="795">
        <f t="shared" si="2123"/>
        <v>0.23967225539561365</v>
      </c>
      <c r="LG293" s="795">
        <f t="shared" si="2123"/>
        <v>0.2584695845542635</v>
      </c>
      <c r="LH293" s="795">
        <f t="shared" si="2123"/>
        <v>0.2584695845542635</v>
      </c>
      <c r="LI293" s="795">
        <f t="shared" si="2123"/>
        <v>0.2584695845542635</v>
      </c>
      <c r="LJ293" s="795">
        <f t="shared" si="2123"/>
        <v>0.2584695845542635</v>
      </c>
      <c r="LK293" s="795">
        <f t="shared" si="2123"/>
        <v>0.2584695845542635</v>
      </c>
      <c r="LL293" s="795">
        <f t="shared" si="2123"/>
        <v>0.2584695845542635</v>
      </c>
      <c r="LM293" s="795">
        <f t="shared" si="2123"/>
        <v>0.2584695845542635</v>
      </c>
      <c r="LN293" s="795">
        <f t="shared" si="2123"/>
        <v>0.52643513953502641</v>
      </c>
      <c r="LO293" s="795">
        <f t="shared" si="2123"/>
        <v>0.52643513953502641</v>
      </c>
      <c r="LP293" s="795">
        <f t="shared" si="2123"/>
        <v>0.52643513953502641</v>
      </c>
      <c r="LQ293" s="795">
        <f t="shared" si="2123"/>
        <v>0.52643513953502641</v>
      </c>
      <c r="LR293" s="795">
        <f t="shared" si="2123"/>
        <v>0.52643513953502641</v>
      </c>
      <c r="LS293" s="795">
        <f t="shared" ref="LS293:OD293" si="2124">LS290</f>
        <v>0.52643513953502641</v>
      </c>
      <c r="LT293" s="795">
        <f t="shared" si="2124"/>
        <v>0.52643513953502641</v>
      </c>
      <c r="LU293" s="795">
        <f t="shared" si="2124"/>
        <v>-0.28890619720420929</v>
      </c>
      <c r="LV293" s="795">
        <f t="shared" si="2124"/>
        <v>-0.28890619720420929</v>
      </c>
      <c r="LW293" s="795">
        <f t="shared" si="2124"/>
        <v>-0.28890619720420929</v>
      </c>
      <c r="LX293" s="795">
        <f t="shared" si="2124"/>
        <v>-0.28890619720420929</v>
      </c>
      <c r="LY293" s="795">
        <f t="shared" si="2124"/>
        <v>-1.0957486870962181</v>
      </c>
      <c r="LZ293" s="795">
        <f t="shared" si="2124"/>
        <v>-1.0957486870962181</v>
      </c>
      <c r="MA293" s="795">
        <f t="shared" si="2124"/>
        <v>-1.2506476677466223</v>
      </c>
      <c r="MB293" s="795">
        <f t="shared" si="2124"/>
        <v>-1.2506476677466223</v>
      </c>
      <c r="MC293" s="795">
        <f t="shared" si="2124"/>
        <v>-1.2506476677466223</v>
      </c>
      <c r="MD293" s="795">
        <f t="shared" si="2124"/>
        <v>-1.3745310123230796</v>
      </c>
      <c r="ME293" s="795">
        <f t="shared" si="2124"/>
        <v>-1.3745310123230796</v>
      </c>
      <c r="MF293" s="795">
        <f t="shared" si="2124"/>
        <v>-1.3745310123230796</v>
      </c>
      <c r="MG293" s="795">
        <f t="shared" si="2124"/>
        <v>-1.3745310123230796</v>
      </c>
      <c r="MH293" s="795">
        <f t="shared" si="2124"/>
        <v>7.9725595207808198E-2</v>
      </c>
      <c r="MI293" s="795">
        <f t="shared" si="2124"/>
        <v>7.9725595207808198E-2</v>
      </c>
      <c r="MJ293" s="795">
        <f t="shared" si="2124"/>
        <v>7.9725595207808198E-2</v>
      </c>
      <c r="MK293" s="795">
        <f t="shared" si="2124"/>
        <v>7.9725595207808198E-2</v>
      </c>
      <c r="ML293" s="795">
        <f t="shared" si="2124"/>
        <v>7.9725595207808198E-2</v>
      </c>
      <c r="MM293" s="795">
        <f t="shared" si="2124"/>
        <v>7.9725595207808198E-2</v>
      </c>
      <c r="MN293" s="795">
        <f t="shared" si="2124"/>
        <v>7.9725595207808198E-2</v>
      </c>
      <c r="MO293" s="795">
        <f t="shared" si="2124"/>
        <v>7.9725595207808198E-2</v>
      </c>
      <c r="MP293" s="795">
        <f t="shared" si="2124"/>
        <v>-1.1275758004389811</v>
      </c>
      <c r="MQ293" s="795">
        <f t="shared" si="2124"/>
        <v>-1.1275758004389811</v>
      </c>
      <c r="MR293" s="795">
        <f t="shared" si="2124"/>
        <v>-1.1275758004389811</v>
      </c>
      <c r="MS293" s="795">
        <f t="shared" si="2124"/>
        <v>-1.1275758004389811</v>
      </c>
      <c r="MT293" s="795">
        <f t="shared" si="2124"/>
        <v>-1.1275758004389811</v>
      </c>
      <c r="MU293" s="795">
        <f t="shared" si="2124"/>
        <v>-1.1275758004389811</v>
      </c>
      <c r="MV293" s="795">
        <f t="shared" si="2124"/>
        <v>-1.1275758004389811</v>
      </c>
      <c r="MW293" s="795">
        <f t="shared" si="2124"/>
        <v>-0.37554769873977989</v>
      </c>
      <c r="MX293" s="795">
        <f t="shared" si="2124"/>
        <v>-0.37554769873977989</v>
      </c>
      <c r="MY293" s="795">
        <f t="shared" si="2124"/>
        <v>-0.37554769873977989</v>
      </c>
      <c r="MZ293" s="795">
        <f t="shared" si="2124"/>
        <v>-0.37554769873977989</v>
      </c>
      <c r="NA293" s="795">
        <f t="shared" si="2124"/>
        <v>-0.37554769873977989</v>
      </c>
      <c r="NB293" s="795">
        <f t="shared" si="2124"/>
        <v>0.11736415948105883</v>
      </c>
      <c r="NC293" s="795">
        <f t="shared" si="2124"/>
        <v>0.11736415948105883</v>
      </c>
      <c r="ND293" s="795">
        <f t="shared" si="2124"/>
        <v>0.11736415948105883</v>
      </c>
      <c r="NE293" s="795">
        <f t="shared" si="2124"/>
        <v>0.11736415948105883</v>
      </c>
      <c r="NF293" s="795">
        <f t="shared" si="2124"/>
        <v>0.23967225539561365</v>
      </c>
      <c r="NG293" s="795">
        <f t="shared" si="2124"/>
        <v>0.2584695845542635</v>
      </c>
      <c r="NH293" s="795">
        <f t="shared" si="2124"/>
        <v>0.2584695845542635</v>
      </c>
      <c r="NI293" s="795">
        <f t="shared" si="2124"/>
        <v>0.2584695845542635</v>
      </c>
      <c r="NJ293" s="795">
        <f t="shared" si="2124"/>
        <v>0.2584695845542635</v>
      </c>
      <c r="NK293" s="795">
        <f t="shared" si="2124"/>
        <v>0.2584695845542635</v>
      </c>
      <c r="NL293" s="795">
        <f t="shared" si="2124"/>
        <v>0.2584695845542635</v>
      </c>
      <c r="NM293" s="795">
        <f t="shared" si="2124"/>
        <v>0.2584695845542635</v>
      </c>
      <c r="NN293" s="795">
        <f t="shared" si="2124"/>
        <v>0.52643513953502641</v>
      </c>
      <c r="NO293" s="795">
        <f t="shared" si="2124"/>
        <v>0.52643513953502641</v>
      </c>
      <c r="NP293" s="795">
        <f t="shared" si="2124"/>
        <v>0.52643513953502641</v>
      </c>
      <c r="NQ293" s="795">
        <f t="shared" si="2124"/>
        <v>0.52643513953502641</v>
      </c>
      <c r="NR293" s="795">
        <f t="shared" si="2124"/>
        <v>0.52643513953502641</v>
      </c>
      <c r="NS293" s="795">
        <f t="shared" si="2124"/>
        <v>0.52643513953502641</v>
      </c>
      <c r="NT293" s="795">
        <f t="shared" si="2124"/>
        <v>0.52643513953502641</v>
      </c>
      <c r="NU293" s="795">
        <f t="shared" si="2124"/>
        <v>-0.28890619720420929</v>
      </c>
      <c r="NV293" s="795">
        <f t="shared" si="2124"/>
        <v>-0.28890619720420929</v>
      </c>
      <c r="NW293" s="795">
        <f t="shared" si="2124"/>
        <v>-0.28890619720420929</v>
      </c>
      <c r="NX293" s="795">
        <f t="shared" si="2124"/>
        <v>-0.28890619720420929</v>
      </c>
      <c r="NY293" s="795">
        <f t="shared" si="2124"/>
        <v>-1.0957486870962181</v>
      </c>
      <c r="NZ293" s="795">
        <f t="shared" si="2124"/>
        <v>-1.0957486870962181</v>
      </c>
      <c r="OA293" s="795">
        <f t="shared" si="2124"/>
        <v>-1.2506476677466223</v>
      </c>
      <c r="OB293" s="795">
        <f t="shared" si="2124"/>
        <v>-1.2506476677466223</v>
      </c>
      <c r="OC293" s="795">
        <f t="shared" si="2124"/>
        <v>-1.2506476677466223</v>
      </c>
      <c r="OD293" s="795">
        <f t="shared" si="2124"/>
        <v>-1.3745310123230796</v>
      </c>
      <c r="OE293" s="795">
        <f t="shared" ref="OE293:QP293" si="2125">OE290</f>
        <v>-1.3745310123230796</v>
      </c>
      <c r="OF293" s="795">
        <f t="shared" si="2125"/>
        <v>-1.3745310123230796</v>
      </c>
      <c r="OG293" s="795">
        <f t="shared" si="2125"/>
        <v>-1.3745310123230796</v>
      </c>
      <c r="OH293" s="795">
        <f t="shared" si="2125"/>
        <v>7.9725595207808198E-2</v>
      </c>
      <c r="OI293" s="795">
        <f t="shared" si="2125"/>
        <v>7.9725595207808198E-2</v>
      </c>
      <c r="OJ293" s="795">
        <f t="shared" si="2125"/>
        <v>7.9725595207808198E-2</v>
      </c>
      <c r="OK293" s="795">
        <f t="shared" si="2125"/>
        <v>7.9725595207808198E-2</v>
      </c>
      <c r="OL293" s="795">
        <f t="shared" si="2125"/>
        <v>7.9725595207808198E-2</v>
      </c>
      <c r="OM293" s="795">
        <f t="shared" si="2125"/>
        <v>7.9725595207808198E-2</v>
      </c>
      <c r="ON293" s="795">
        <f t="shared" si="2125"/>
        <v>7.9725595207808198E-2</v>
      </c>
      <c r="OO293" s="795">
        <f t="shared" si="2125"/>
        <v>7.9725595207808198E-2</v>
      </c>
      <c r="OP293" s="795">
        <f t="shared" si="2125"/>
        <v>-1.1275758004389811</v>
      </c>
      <c r="OQ293" s="795">
        <f t="shared" si="2125"/>
        <v>-1.1275758004389811</v>
      </c>
      <c r="OR293" s="795">
        <f t="shared" si="2125"/>
        <v>-1.1275758004389811</v>
      </c>
      <c r="OS293" s="795">
        <f t="shared" si="2125"/>
        <v>-1.1275758004389811</v>
      </c>
      <c r="OT293" s="795">
        <f t="shared" si="2125"/>
        <v>-1.1275758004389811</v>
      </c>
      <c r="OU293" s="795">
        <f t="shared" si="2125"/>
        <v>-1.1275758004389811</v>
      </c>
      <c r="OV293" s="795">
        <f t="shared" si="2125"/>
        <v>-1.1275758004389811</v>
      </c>
      <c r="OW293" s="795">
        <f t="shared" si="2125"/>
        <v>-0.37554769873977989</v>
      </c>
      <c r="OX293" s="795">
        <f t="shared" si="2125"/>
        <v>-0.37554769873977989</v>
      </c>
      <c r="OY293" s="795">
        <f t="shared" si="2125"/>
        <v>-0.37554769873977989</v>
      </c>
      <c r="OZ293" s="795">
        <f t="shared" si="2125"/>
        <v>-0.37554769873977989</v>
      </c>
      <c r="PA293" s="795">
        <f t="shared" si="2125"/>
        <v>-0.37554769873977989</v>
      </c>
      <c r="PB293" s="795">
        <f t="shared" si="2125"/>
        <v>0.11736415948105883</v>
      </c>
      <c r="PC293" s="795">
        <f t="shared" si="2125"/>
        <v>0.11736415948105883</v>
      </c>
      <c r="PD293" s="795">
        <f t="shared" si="2125"/>
        <v>0.11736415948105883</v>
      </c>
      <c r="PE293" s="795">
        <f t="shared" si="2125"/>
        <v>0.11736415948105883</v>
      </c>
      <c r="PF293" s="795">
        <f t="shared" si="2125"/>
        <v>0.23967225539561365</v>
      </c>
      <c r="PG293" s="795">
        <f t="shared" si="2125"/>
        <v>0.2584695845542635</v>
      </c>
      <c r="PH293" s="795">
        <f t="shared" si="2125"/>
        <v>0.2584695845542635</v>
      </c>
      <c r="PI293" s="795">
        <f t="shared" si="2125"/>
        <v>0.2584695845542635</v>
      </c>
      <c r="PJ293" s="795">
        <f t="shared" si="2125"/>
        <v>0.2584695845542635</v>
      </c>
      <c r="PK293" s="795">
        <f t="shared" si="2125"/>
        <v>0.2584695845542635</v>
      </c>
      <c r="PL293" s="795">
        <f t="shared" si="2125"/>
        <v>0.2584695845542635</v>
      </c>
      <c r="PM293" s="795">
        <f t="shared" si="2125"/>
        <v>0.2584695845542635</v>
      </c>
      <c r="PN293" s="795">
        <f t="shared" si="2125"/>
        <v>0.52643513953502641</v>
      </c>
      <c r="PO293" s="795">
        <f t="shared" si="2125"/>
        <v>0.52643513953502641</v>
      </c>
      <c r="PP293" s="795">
        <f t="shared" si="2125"/>
        <v>0.52643513953502641</v>
      </c>
      <c r="PQ293" s="795">
        <f t="shared" si="2125"/>
        <v>0.52643513953502641</v>
      </c>
      <c r="PR293" s="795">
        <f t="shared" si="2125"/>
        <v>0.52643513953502641</v>
      </c>
      <c r="PS293" s="795">
        <f t="shared" si="2125"/>
        <v>0.52643513953502641</v>
      </c>
      <c r="PT293" s="795">
        <f t="shared" si="2125"/>
        <v>0.52643513953502641</v>
      </c>
      <c r="PU293" s="795">
        <f t="shared" si="2125"/>
        <v>-0.28890619720420929</v>
      </c>
      <c r="PV293" s="795">
        <f t="shared" si="2125"/>
        <v>-0.28890619720420929</v>
      </c>
      <c r="PW293" s="795">
        <f t="shared" si="2125"/>
        <v>-0.28890619720420929</v>
      </c>
      <c r="PX293" s="795">
        <f t="shared" si="2125"/>
        <v>-0.28890619720420929</v>
      </c>
      <c r="PY293" s="795">
        <f t="shared" si="2125"/>
        <v>-1.0957486870962181</v>
      </c>
      <c r="PZ293" s="795">
        <f t="shared" si="2125"/>
        <v>-1.0957486870962181</v>
      </c>
      <c r="QA293" s="795">
        <f t="shared" si="2125"/>
        <v>-1.2506476677466223</v>
      </c>
      <c r="QB293" s="795">
        <f t="shared" si="2125"/>
        <v>-1.2506476677466223</v>
      </c>
      <c r="QC293" s="795">
        <f t="shared" si="2125"/>
        <v>-1.2506476677466223</v>
      </c>
      <c r="QD293" s="795">
        <f t="shared" si="2125"/>
        <v>-1.3745310123230796</v>
      </c>
      <c r="QE293" s="795">
        <f t="shared" si="2125"/>
        <v>-1.3745310123230796</v>
      </c>
      <c r="QF293" s="795">
        <f t="shared" si="2125"/>
        <v>-1.3745310123230796</v>
      </c>
      <c r="QG293" s="795">
        <f t="shared" si="2125"/>
        <v>-1.3745310123230796</v>
      </c>
      <c r="QH293" s="795">
        <f t="shared" si="2125"/>
        <v>7.9725595207808198E-2</v>
      </c>
      <c r="QI293" s="795">
        <f t="shared" si="2125"/>
        <v>7.9725595207808198E-2</v>
      </c>
      <c r="QJ293" s="795">
        <f t="shared" si="2125"/>
        <v>7.9725595207808198E-2</v>
      </c>
      <c r="QK293" s="795">
        <f t="shared" si="2125"/>
        <v>7.9725595207808198E-2</v>
      </c>
      <c r="QL293" s="795">
        <f t="shared" si="2125"/>
        <v>7.9725595207808198E-2</v>
      </c>
      <c r="QM293" s="795">
        <f t="shared" si="2125"/>
        <v>7.9725595207808198E-2</v>
      </c>
      <c r="QN293" s="795">
        <f t="shared" si="2125"/>
        <v>7.9725595207808198E-2</v>
      </c>
      <c r="QO293" s="795">
        <f t="shared" si="2125"/>
        <v>7.9725595207808198E-2</v>
      </c>
      <c r="QP293" s="795">
        <f t="shared" si="2125"/>
        <v>-1.1275758004389811</v>
      </c>
      <c r="QQ293" s="795">
        <f t="shared" ref="QQ293:SI293" si="2126">QQ290</f>
        <v>-1.1275758004389811</v>
      </c>
      <c r="QR293" s="795">
        <f t="shared" si="2126"/>
        <v>-1.1275758004389811</v>
      </c>
      <c r="QS293" s="795">
        <f t="shared" si="2126"/>
        <v>-1.1275758004389811</v>
      </c>
      <c r="QT293" s="795">
        <f t="shared" si="2126"/>
        <v>-1.1275758004389811</v>
      </c>
      <c r="QU293" s="795">
        <f t="shared" si="2126"/>
        <v>-1.1275758004389811</v>
      </c>
      <c r="QV293" s="795">
        <f t="shared" si="2126"/>
        <v>-1.1275758004389811</v>
      </c>
      <c r="QW293" s="795">
        <f t="shared" si="2126"/>
        <v>-0.37554769873977989</v>
      </c>
      <c r="QX293" s="795">
        <f t="shared" si="2126"/>
        <v>-0.37554769873977989</v>
      </c>
      <c r="QY293" s="795">
        <f t="shared" si="2126"/>
        <v>-0.37554769873977989</v>
      </c>
      <c r="QZ293" s="795">
        <f t="shared" si="2126"/>
        <v>-0.37554769873977989</v>
      </c>
      <c r="RA293" s="795">
        <f t="shared" si="2126"/>
        <v>-0.37554769873977989</v>
      </c>
      <c r="RB293" s="795">
        <f t="shared" si="2126"/>
        <v>0.11736415948105883</v>
      </c>
      <c r="RC293" s="795">
        <f t="shared" si="2126"/>
        <v>0.11736415948105883</v>
      </c>
      <c r="RD293" s="795">
        <f t="shared" si="2126"/>
        <v>0.11736415948105883</v>
      </c>
      <c r="RE293" s="795">
        <f t="shared" si="2126"/>
        <v>0.11736415948105883</v>
      </c>
      <c r="RF293" s="795">
        <f t="shared" si="2126"/>
        <v>0.23967225539561365</v>
      </c>
      <c r="RG293" s="795">
        <f t="shared" si="2126"/>
        <v>0.2584695845542635</v>
      </c>
      <c r="RH293" s="795">
        <f t="shared" si="2126"/>
        <v>0.2584695845542635</v>
      </c>
      <c r="RI293" s="795">
        <f t="shared" si="2126"/>
        <v>0.2584695845542635</v>
      </c>
      <c r="RJ293" s="795">
        <f t="shared" si="2126"/>
        <v>0.2584695845542635</v>
      </c>
      <c r="RK293" s="795">
        <f t="shared" si="2126"/>
        <v>0.2584695845542635</v>
      </c>
      <c r="RL293" s="795">
        <f t="shared" si="2126"/>
        <v>0.2584695845542635</v>
      </c>
      <c r="RM293" s="795">
        <f t="shared" si="2126"/>
        <v>0.2584695845542635</v>
      </c>
      <c r="RN293" s="795">
        <f t="shared" si="2126"/>
        <v>0.52643513953502641</v>
      </c>
      <c r="RO293" s="795">
        <f t="shared" si="2126"/>
        <v>0.52643513953502641</v>
      </c>
      <c r="RP293" s="795">
        <f t="shared" si="2126"/>
        <v>0.52643513953502641</v>
      </c>
      <c r="RQ293" s="795">
        <f t="shared" si="2126"/>
        <v>0.52643513953502641</v>
      </c>
      <c r="RR293" s="795">
        <f t="shared" si="2126"/>
        <v>0.52643513953502641</v>
      </c>
      <c r="RS293" s="795">
        <f t="shared" si="2126"/>
        <v>0.52643513953502641</v>
      </c>
      <c r="RT293" s="795">
        <f t="shared" si="2126"/>
        <v>0.52643513953502641</v>
      </c>
      <c r="RU293" s="795">
        <f t="shared" si="2126"/>
        <v>-0.28890619720420929</v>
      </c>
      <c r="RV293" s="795">
        <f t="shared" si="2126"/>
        <v>-0.28890619720420929</v>
      </c>
      <c r="RW293" s="795">
        <f t="shared" si="2126"/>
        <v>-0.28890619720420929</v>
      </c>
      <c r="RX293" s="795">
        <f t="shared" si="2126"/>
        <v>-0.28890619720420929</v>
      </c>
      <c r="RY293" s="795">
        <f t="shared" si="2126"/>
        <v>-1.0957486870962181</v>
      </c>
      <c r="RZ293" s="795">
        <f t="shared" si="2126"/>
        <v>-1.0957486870962181</v>
      </c>
      <c r="SA293" s="795">
        <f t="shared" si="2126"/>
        <v>-1.2506476677466223</v>
      </c>
      <c r="SB293" s="795">
        <f t="shared" si="2126"/>
        <v>-1.2506476677466223</v>
      </c>
      <c r="SC293" s="795">
        <f t="shared" si="2126"/>
        <v>-1.2506476677466223</v>
      </c>
      <c r="SD293" s="795">
        <f t="shared" si="2126"/>
        <v>-1.3745310123230796</v>
      </c>
      <c r="SE293" s="795">
        <f t="shared" si="2126"/>
        <v>-1.3745310123230796</v>
      </c>
      <c r="SF293" s="795">
        <f t="shared" si="2126"/>
        <v>-1.3745310123230796</v>
      </c>
      <c r="SG293" s="795">
        <f t="shared" si="2126"/>
        <v>-1.3745310123230796</v>
      </c>
      <c r="SH293" s="795">
        <f t="shared" si="2126"/>
        <v>7.9725595207808198E-2</v>
      </c>
      <c r="SI293" s="795">
        <f t="shared" si="2126"/>
        <v>7.9725595207808198E-2</v>
      </c>
      <c r="SJ293" s="275">
        <f t="shared" si="2109"/>
        <v>7.9725595207808198E-2</v>
      </c>
      <c r="SK293" s="262"/>
      <c r="SL293" s="250"/>
      <c r="SM293" s="250"/>
      <c r="SN293" s="250"/>
    </row>
    <row r="294" spans="1:508" outlineLevel="3" x14ac:dyDescent="0.25">
      <c r="A294" s="250"/>
      <c r="B294" s="259"/>
      <c r="C294" s="444">
        <f>INT($C$29)+3</f>
        <v>4</v>
      </c>
      <c r="D294" s="275"/>
      <c r="E294" s="324">
        <f t="shared" si="1615"/>
        <v>153</v>
      </c>
      <c r="F294" s="330"/>
      <c r="G294" s="275"/>
      <c r="H294" s="536"/>
      <c r="I294" s="548" t="s">
        <v>876</v>
      </c>
      <c r="J294" s="537"/>
      <c r="K294" s="795">
        <f t="shared" ref="K294:BV294" si="2127">K291</f>
        <v>0</v>
      </c>
      <c r="L294" s="795">
        <f t="shared" si="2127"/>
        <v>0</v>
      </c>
      <c r="M294" s="795">
        <f t="shared" si="2127"/>
        <v>0</v>
      </c>
      <c r="N294" s="795">
        <f t="shared" si="2127"/>
        <v>0</v>
      </c>
      <c r="O294" s="795">
        <f t="shared" si="2127"/>
        <v>0</v>
      </c>
      <c r="P294" s="795">
        <f t="shared" si="2127"/>
        <v>0</v>
      </c>
      <c r="Q294" s="795">
        <f t="shared" si="2127"/>
        <v>0</v>
      </c>
      <c r="R294" s="795">
        <f t="shared" si="2127"/>
        <v>0</v>
      </c>
      <c r="S294" s="795">
        <f t="shared" si="2127"/>
        <v>0</v>
      </c>
      <c r="T294" s="795">
        <f t="shared" si="2127"/>
        <v>0</v>
      </c>
      <c r="U294" s="795">
        <f t="shared" si="2127"/>
        <v>0</v>
      </c>
      <c r="V294" s="795">
        <f t="shared" si="2127"/>
        <v>0</v>
      </c>
      <c r="W294" s="795">
        <f t="shared" si="2127"/>
        <v>0</v>
      </c>
      <c r="X294" s="795">
        <f t="shared" si="2127"/>
        <v>0</v>
      </c>
      <c r="Y294" s="795">
        <f t="shared" si="2127"/>
        <v>0</v>
      </c>
      <c r="Z294" s="795">
        <f t="shared" si="2127"/>
        <v>0</v>
      </c>
      <c r="AA294" s="795">
        <f t="shared" si="2127"/>
        <v>0</v>
      </c>
      <c r="AB294" s="795">
        <f t="shared" si="2127"/>
        <v>0</v>
      </c>
      <c r="AC294" s="795">
        <f t="shared" si="2127"/>
        <v>0</v>
      </c>
      <c r="AD294" s="795">
        <f t="shared" si="2127"/>
        <v>0</v>
      </c>
      <c r="AE294" s="795">
        <f t="shared" si="2127"/>
        <v>0</v>
      </c>
      <c r="AF294" s="795">
        <f t="shared" si="2127"/>
        <v>0</v>
      </c>
      <c r="AG294" s="795">
        <f t="shared" si="2127"/>
        <v>0</v>
      </c>
      <c r="AH294" s="795">
        <f t="shared" si="2127"/>
        <v>0</v>
      </c>
      <c r="AI294" s="795">
        <f t="shared" si="2127"/>
        <v>0</v>
      </c>
      <c r="AJ294" s="795">
        <f t="shared" si="2127"/>
        <v>0</v>
      </c>
      <c r="AK294" s="795">
        <f t="shared" si="2127"/>
        <v>0</v>
      </c>
      <c r="AL294" s="795">
        <f t="shared" si="2127"/>
        <v>0</v>
      </c>
      <c r="AM294" s="795">
        <f t="shared" si="2127"/>
        <v>0</v>
      </c>
      <c r="AN294" s="795">
        <f t="shared" si="2127"/>
        <v>0</v>
      </c>
      <c r="AO294" s="795">
        <f t="shared" si="2127"/>
        <v>0</v>
      </c>
      <c r="AP294" s="795">
        <f t="shared" si="2127"/>
        <v>0</v>
      </c>
      <c r="AQ294" s="795">
        <f t="shared" si="2127"/>
        <v>0</v>
      </c>
      <c r="AR294" s="795">
        <f t="shared" si="2127"/>
        <v>0</v>
      </c>
      <c r="AS294" s="795">
        <f t="shared" si="2127"/>
        <v>0</v>
      </c>
      <c r="AT294" s="795">
        <f t="shared" si="2127"/>
        <v>0</v>
      </c>
      <c r="AU294" s="795">
        <f t="shared" si="2127"/>
        <v>0</v>
      </c>
      <c r="AV294" s="795">
        <f t="shared" si="2127"/>
        <v>0</v>
      </c>
      <c r="AW294" s="795">
        <f t="shared" si="2127"/>
        <v>0</v>
      </c>
      <c r="AX294" s="795">
        <f t="shared" si="2127"/>
        <v>0</v>
      </c>
      <c r="AY294" s="795">
        <f t="shared" si="2127"/>
        <v>0</v>
      </c>
      <c r="AZ294" s="795">
        <f t="shared" si="2127"/>
        <v>0</v>
      </c>
      <c r="BA294" s="795">
        <f t="shared" si="2127"/>
        <v>0</v>
      </c>
      <c r="BB294" s="795">
        <f t="shared" si="2127"/>
        <v>0</v>
      </c>
      <c r="BC294" s="795">
        <f t="shared" si="2127"/>
        <v>0</v>
      </c>
      <c r="BD294" s="795">
        <f t="shared" si="2127"/>
        <v>0</v>
      </c>
      <c r="BE294" s="795">
        <f t="shared" si="2127"/>
        <v>0</v>
      </c>
      <c r="BF294" s="795">
        <f t="shared" si="2127"/>
        <v>0</v>
      </c>
      <c r="BG294" s="795">
        <f t="shared" si="2127"/>
        <v>0</v>
      </c>
      <c r="BH294" s="795">
        <f t="shared" si="2127"/>
        <v>0</v>
      </c>
      <c r="BI294" s="795">
        <f t="shared" si="2127"/>
        <v>0</v>
      </c>
      <c r="BJ294" s="795">
        <f t="shared" si="2127"/>
        <v>0</v>
      </c>
      <c r="BK294" s="795">
        <f t="shared" si="2127"/>
        <v>0</v>
      </c>
      <c r="BL294" s="795">
        <f t="shared" si="2127"/>
        <v>0</v>
      </c>
      <c r="BM294" s="795">
        <f t="shared" si="2127"/>
        <v>0</v>
      </c>
      <c r="BN294" s="795">
        <f t="shared" si="2127"/>
        <v>-0.36510824193558289</v>
      </c>
      <c r="BO294" s="795">
        <f t="shared" si="2127"/>
        <v>-0.36510824193558289</v>
      </c>
      <c r="BP294" s="795">
        <f t="shared" si="2127"/>
        <v>-0.36510824193558289</v>
      </c>
      <c r="BQ294" s="795">
        <f t="shared" si="2127"/>
        <v>-0.36510824193558289</v>
      </c>
      <c r="BR294" s="795">
        <f t="shared" si="2127"/>
        <v>-0.36510824193558289</v>
      </c>
      <c r="BS294" s="795">
        <f t="shared" si="2127"/>
        <v>-0.36510824193558289</v>
      </c>
      <c r="BT294" s="795">
        <f t="shared" si="2127"/>
        <v>-0.36510824193558289</v>
      </c>
      <c r="BU294" s="795">
        <f t="shared" si="2127"/>
        <v>-0.22913250123092244</v>
      </c>
      <c r="BV294" s="795">
        <f t="shared" si="2127"/>
        <v>-0.22913250123092244</v>
      </c>
      <c r="BW294" s="795">
        <f t="shared" ref="BW294:EH294" si="2128">BW291</f>
        <v>-0.22913250123092244</v>
      </c>
      <c r="BX294" s="795">
        <f t="shared" si="2128"/>
        <v>-0.22913250123092244</v>
      </c>
      <c r="BY294" s="795">
        <f t="shared" si="2128"/>
        <v>-6.9205180237656982E-2</v>
      </c>
      <c r="BZ294" s="795">
        <f t="shared" si="2128"/>
        <v>-6.9205180237656982E-2</v>
      </c>
      <c r="CA294" s="795">
        <f t="shared" si="2128"/>
        <v>2.9542858293228669E-2</v>
      </c>
      <c r="CB294" s="795">
        <f t="shared" si="2128"/>
        <v>2.9542858293228669E-2</v>
      </c>
      <c r="CC294" s="795">
        <f t="shared" si="2128"/>
        <v>2.9542858293228669E-2</v>
      </c>
      <c r="CD294" s="795">
        <f t="shared" si="2128"/>
        <v>4.4484465644141657E-2</v>
      </c>
      <c r="CE294" s="795">
        <f t="shared" si="2128"/>
        <v>4.4484465644141657E-2</v>
      </c>
      <c r="CF294" s="795">
        <f t="shared" si="2128"/>
        <v>4.4484465644141657E-2</v>
      </c>
      <c r="CG294" s="795">
        <f t="shared" si="2128"/>
        <v>4.4484465644141657E-2</v>
      </c>
      <c r="CH294" s="795">
        <f t="shared" si="2128"/>
        <v>4.5142149078515992E-2</v>
      </c>
      <c r="CI294" s="795">
        <f t="shared" si="2128"/>
        <v>4.0071470206308746E-2</v>
      </c>
      <c r="CJ294" s="795">
        <f t="shared" si="2128"/>
        <v>4.0071470206308746E-2</v>
      </c>
      <c r="CK294" s="795">
        <f t="shared" si="2128"/>
        <v>4.0071470206308746E-2</v>
      </c>
      <c r="CL294" s="795">
        <f t="shared" si="2128"/>
        <v>4.0071470206308746E-2</v>
      </c>
      <c r="CM294" s="795">
        <f t="shared" si="2128"/>
        <v>4.0071470206308746E-2</v>
      </c>
      <c r="CN294" s="795">
        <f t="shared" si="2128"/>
        <v>4.0071470206308746E-2</v>
      </c>
      <c r="CO294" s="795">
        <f t="shared" si="2128"/>
        <v>4.0071470206308746E-2</v>
      </c>
      <c r="CP294" s="795">
        <f t="shared" si="2128"/>
        <v>0</v>
      </c>
      <c r="CQ294" s="795">
        <f t="shared" si="2128"/>
        <v>0</v>
      </c>
      <c r="CR294" s="795">
        <f t="shared" si="2128"/>
        <v>0</v>
      </c>
      <c r="CS294" s="795">
        <f t="shared" si="2128"/>
        <v>0</v>
      </c>
      <c r="CT294" s="795">
        <f t="shared" si="2128"/>
        <v>0</v>
      </c>
      <c r="CU294" s="795">
        <f t="shared" si="2128"/>
        <v>0</v>
      </c>
      <c r="CV294" s="795">
        <f t="shared" si="2128"/>
        <v>0</v>
      </c>
      <c r="CW294" s="795">
        <f t="shared" si="2128"/>
        <v>-8.813167494439611E-3</v>
      </c>
      <c r="CX294" s="795">
        <f t="shared" si="2128"/>
        <v>-8.813167494439611E-3</v>
      </c>
      <c r="CY294" s="795">
        <f t="shared" si="2128"/>
        <v>-8.813167494439611E-3</v>
      </c>
      <c r="CZ294" s="795">
        <f t="shared" si="2128"/>
        <v>-8.813167494439611E-3</v>
      </c>
      <c r="DA294" s="795">
        <f t="shared" si="2128"/>
        <v>-8.813167494439611E-3</v>
      </c>
      <c r="DB294" s="795">
        <f t="shared" si="2128"/>
        <v>-0.15540510312044198</v>
      </c>
      <c r="DC294" s="795">
        <f t="shared" si="2128"/>
        <v>-0.15540510312044198</v>
      </c>
      <c r="DD294" s="795">
        <f t="shared" si="2128"/>
        <v>-0.15540510312044198</v>
      </c>
      <c r="DE294" s="795">
        <f t="shared" si="2128"/>
        <v>-0.15540510312044198</v>
      </c>
      <c r="DF294" s="795">
        <f t="shared" si="2128"/>
        <v>-3.345844281493271E-2</v>
      </c>
      <c r="DG294" s="795">
        <f t="shared" si="2128"/>
        <v>-2.6766754251942082E-2</v>
      </c>
      <c r="DH294" s="795">
        <f t="shared" si="2128"/>
        <v>-2.6766754251942082E-2</v>
      </c>
      <c r="DI294" s="795">
        <f t="shared" si="2128"/>
        <v>-2.6766754251942082E-2</v>
      </c>
      <c r="DJ294" s="795">
        <f t="shared" si="2128"/>
        <v>-2.6766754251942082E-2</v>
      </c>
      <c r="DK294" s="795">
        <f t="shared" si="2128"/>
        <v>-2.6766754251942082E-2</v>
      </c>
      <c r="DL294" s="795">
        <f t="shared" si="2128"/>
        <v>-2.6766754251942082E-2</v>
      </c>
      <c r="DM294" s="795">
        <f t="shared" si="2128"/>
        <v>-2.6766754251942082E-2</v>
      </c>
      <c r="DN294" s="795">
        <f t="shared" si="2128"/>
        <v>0</v>
      </c>
      <c r="DO294" s="795">
        <f t="shared" si="2128"/>
        <v>0</v>
      </c>
      <c r="DP294" s="795">
        <f t="shared" si="2128"/>
        <v>0</v>
      </c>
      <c r="DQ294" s="795">
        <f t="shared" si="2128"/>
        <v>0</v>
      </c>
      <c r="DR294" s="795">
        <f t="shared" si="2128"/>
        <v>0</v>
      </c>
      <c r="DS294" s="795">
        <f t="shared" si="2128"/>
        <v>0</v>
      </c>
      <c r="DT294" s="795">
        <f t="shared" si="2128"/>
        <v>0</v>
      </c>
      <c r="DU294" s="795">
        <f t="shared" si="2128"/>
        <v>1.5640783779676219</v>
      </c>
      <c r="DV294" s="795">
        <f t="shared" si="2128"/>
        <v>1.5640783779676219</v>
      </c>
      <c r="DW294" s="795">
        <f t="shared" si="2128"/>
        <v>1.5640783779676219</v>
      </c>
      <c r="DX294" s="795">
        <f t="shared" si="2128"/>
        <v>1.5640783779676219</v>
      </c>
      <c r="DY294" s="795">
        <f t="shared" si="2128"/>
        <v>1.4763771784033235</v>
      </c>
      <c r="DZ294" s="795">
        <f t="shared" si="2128"/>
        <v>1.4763771784033235</v>
      </c>
      <c r="EA294" s="795">
        <f t="shared" si="2128"/>
        <v>1.2408000483155446</v>
      </c>
      <c r="EB294" s="795">
        <f t="shared" si="2128"/>
        <v>1.2408000483155446</v>
      </c>
      <c r="EC294" s="795">
        <f t="shared" si="2128"/>
        <v>1.2408000483155446</v>
      </c>
      <c r="ED294" s="795">
        <f t="shared" si="2128"/>
        <v>1.2029577592675507</v>
      </c>
      <c r="EE294" s="795">
        <f t="shared" si="2128"/>
        <v>1.2029577592675507</v>
      </c>
      <c r="EF294" s="795">
        <f t="shared" si="2128"/>
        <v>1.2029577592675507</v>
      </c>
      <c r="EG294" s="795">
        <f t="shared" si="2128"/>
        <v>1.2029577592675507</v>
      </c>
      <c r="EH294" s="795">
        <f t="shared" si="2128"/>
        <v>2.5276666395140959</v>
      </c>
      <c r="EI294" s="795">
        <f t="shared" ref="EI294:GT294" si="2129">EI291</f>
        <v>2.5276666395140959</v>
      </c>
      <c r="EJ294" s="795">
        <f t="shared" si="2129"/>
        <v>2.5276666395140959</v>
      </c>
      <c r="EK294" s="795">
        <f t="shared" si="2129"/>
        <v>2.5276666395140959</v>
      </c>
      <c r="EL294" s="795">
        <f t="shared" si="2129"/>
        <v>2.5276666395140959</v>
      </c>
      <c r="EM294" s="795">
        <f t="shared" si="2129"/>
        <v>2.5276666395140959</v>
      </c>
      <c r="EN294" s="795">
        <f t="shared" si="2129"/>
        <v>2.5276666395140959</v>
      </c>
      <c r="EO294" s="795">
        <f t="shared" si="2129"/>
        <v>2.5276666395140959</v>
      </c>
      <c r="EP294" s="795">
        <f t="shared" si="2129"/>
        <v>-8.5607707191691418E-2</v>
      </c>
      <c r="EQ294" s="795">
        <f t="shared" si="2129"/>
        <v>-8.5607707191691418E-2</v>
      </c>
      <c r="ER294" s="795">
        <f t="shared" si="2129"/>
        <v>-8.5607707191691418E-2</v>
      </c>
      <c r="ES294" s="795">
        <f t="shared" si="2129"/>
        <v>-8.5607707191691418E-2</v>
      </c>
      <c r="ET294" s="795">
        <f t="shared" si="2129"/>
        <v>-8.5607707191691418E-2</v>
      </c>
      <c r="EU294" s="795">
        <f t="shared" si="2129"/>
        <v>-8.5607707191691418E-2</v>
      </c>
      <c r="EV294" s="795">
        <f t="shared" si="2129"/>
        <v>-8.5607707191691418E-2</v>
      </c>
      <c r="EW294" s="795">
        <f t="shared" si="2129"/>
        <v>-0.51872493292592914</v>
      </c>
      <c r="EX294" s="795">
        <f t="shared" si="2129"/>
        <v>-0.51872493292592914</v>
      </c>
      <c r="EY294" s="795">
        <f t="shared" si="2129"/>
        <v>-0.51872493292592914</v>
      </c>
      <c r="EZ294" s="795">
        <f t="shared" si="2129"/>
        <v>-0.51872493292592914</v>
      </c>
      <c r="FA294" s="795">
        <f t="shared" si="2129"/>
        <v>-0.51872493292592914</v>
      </c>
      <c r="FB294" s="795">
        <f t="shared" si="2129"/>
        <v>-0.64501409458122527</v>
      </c>
      <c r="FC294" s="795">
        <f t="shared" si="2129"/>
        <v>-0.64501409458122527</v>
      </c>
      <c r="FD294" s="795">
        <f t="shared" si="2129"/>
        <v>-0.64501409458122527</v>
      </c>
      <c r="FE294" s="795">
        <f t="shared" si="2129"/>
        <v>-0.64501409458122527</v>
      </c>
      <c r="FF294" s="795">
        <f t="shared" si="2129"/>
        <v>-0.20242967846767002</v>
      </c>
      <c r="FG294" s="795">
        <f t="shared" si="2129"/>
        <v>-0.17658063022792359</v>
      </c>
      <c r="FH294" s="795">
        <f t="shared" si="2129"/>
        <v>-0.17658063022792359</v>
      </c>
      <c r="FI294" s="795">
        <f t="shared" si="2129"/>
        <v>-0.17658063022792359</v>
      </c>
      <c r="FJ294" s="795">
        <f t="shared" si="2129"/>
        <v>-0.17658063022792359</v>
      </c>
      <c r="FK294" s="795">
        <f t="shared" si="2129"/>
        <v>-0.17658063022792359</v>
      </c>
      <c r="FL294" s="795">
        <f t="shared" si="2129"/>
        <v>-0.17658063022792359</v>
      </c>
      <c r="FM294" s="795">
        <f t="shared" si="2129"/>
        <v>-0.17658063022792359</v>
      </c>
      <c r="FN294" s="795">
        <f t="shared" si="2129"/>
        <v>0</v>
      </c>
      <c r="FO294" s="795">
        <f t="shared" si="2129"/>
        <v>0</v>
      </c>
      <c r="FP294" s="795">
        <f t="shared" si="2129"/>
        <v>0</v>
      </c>
      <c r="FQ294" s="795">
        <f t="shared" si="2129"/>
        <v>0</v>
      </c>
      <c r="FR294" s="795">
        <f t="shared" si="2129"/>
        <v>0</v>
      </c>
      <c r="FS294" s="795">
        <f t="shared" si="2129"/>
        <v>0</v>
      </c>
      <c r="FT294" s="795">
        <f t="shared" si="2129"/>
        <v>0</v>
      </c>
      <c r="FU294" s="795">
        <f t="shared" si="2129"/>
        <v>1.1157756581679852</v>
      </c>
      <c r="FV294" s="795">
        <f t="shared" si="2129"/>
        <v>1.1157756581679852</v>
      </c>
      <c r="FW294" s="795">
        <f t="shared" si="2129"/>
        <v>1.1157756581679852</v>
      </c>
      <c r="FX294" s="795">
        <f t="shared" si="2129"/>
        <v>1.1157756581679852</v>
      </c>
      <c r="FY294" s="795">
        <f t="shared" si="2129"/>
        <v>0.83046216285187047</v>
      </c>
      <c r="FZ294" s="795">
        <f t="shared" si="2129"/>
        <v>0.83046216285187047</v>
      </c>
      <c r="GA294" s="795">
        <f t="shared" si="2129"/>
        <v>0.5416190687091671</v>
      </c>
      <c r="GB294" s="795">
        <f t="shared" si="2129"/>
        <v>0.5416190687091671</v>
      </c>
      <c r="GC294" s="795">
        <f t="shared" si="2129"/>
        <v>0.5416190687091671</v>
      </c>
      <c r="GD294" s="795">
        <f t="shared" si="2129"/>
        <v>8.9862378323187997E-2</v>
      </c>
      <c r="GE294" s="795">
        <f t="shared" si="2129"/>
        <v>8.9862378323187997E-2</v>
      </c>
      <c r="GF294" s="795">
        <f t="shared" si="2129"/>
        <v>8.9862378323187997E-2</v>
      </c>
      <c r="GG294" s="795">
        <f t="shared" si="2129"/>
        <v>8.9862378323187997E-2</v>
      </c>
      <c r="GH294" s="795">
        <f t="shared" si="2129"/>
        <v>0.53590106377844293</v>
      </c>
      <c r="GI294" s="795">
        <f t="shared" si="2129"/>
        <v>0.53590106377844293</v>
      </c>
      <c r="GJ294" s="795">
        <f t="shared" si="2129"/>
        <v>0.53590106377844293</v>
      </c>
      <c r="GK294" s="795">
        <f t="shared" si="2129"/>
        <v>0.53590106377844293</v>
      </c>
      <c r="GL294" s="795">
        <f t="shared" si="2129"/>
        <v>0.53590106377844293</v>
      </c>
      <c r="GM294" s="795">
        <f t="shared" si="2129"/>
        <v>0.53590106377844293</v>
      </c>
      <c r="GN294" s="795">
        <f t="shared" si="2129"/>
        <v>0.53590106377844293</v>
      </c>
      <c r="GO294" s="795">
        <f t="shared" si="2129"/>
        <v>0.53590106377844293</v>
      </c>
      <c r="GP294" s="795">
        <f t="shared" si="2129"/>
        <v>5.3810558806199893E-2</v>
      </c>
      <c r="GQ294" s="795">
        <f t="shared" si="2129"/>
        <v>5.3810558806199893E-2</v>
      </c>
      <c r="GR294" s="795">
        <f t="shared" si="2129"/>
        <v>5.3810558806199893E-2</v>
      </c>
      <c r="GS294" s="795">
        <f t="shared" si="2129"/>
        <v>5.3810558806199893E-2</v>
      </c>
      <c r="GT294" s="795">
        <f t="shared" si="2129"/>
        <v>5.3810558806199893E-2</v>
      </c>
      <c r="GU294" s="795">
        <f t="shared" ref="GU294:JF294" si="2130">GU291</f>
        <v>5.3810558806199893E-2</v>
      </c>
      <c r="GV294" s="795">
        <f t="shared" si="2130"/>
        <v>5.3810558806199893E-2</v>
      </c>
      <c r="GW294" s="795">
        <f t="shared" si="2130"/>
        <v>-0.40375818985518031</v>
      </c>
      <c r="GX294" s="795">
        <f t="shared" si="2130"/>
        <v>-0.40375818985518031</v>
      </c>
      <c r="GY294" s="795">
        <f t="shared" si="2130"/>
        <v>-0.40375818985518031</v>
      </c>
      <c r="GZ294" s="795">
        <f t="shared" si="2130"/>
        <v>-0.40375818985518031</v>
      </c>
      <c r="HA294" s="795">
        <f t="shared" si="2130"/>
        <v>-0.40375818985518031</v>
      </c>
      <c r="HB294" s="795">
        <f t="shared" si="2130"/>
        <v>-0.62965964743967273</v>
      </c>
      <c r="HC294" s="795">
        <f t="shared" si="2130"/>
        <v>-0.62965964743967273</v>
      </c>
      <c r="HD294" s="795">
        <f t="shared" si="2130"/>
        <v>-0.62965964743967273</v>
      </c>
      <c r="HE294" s="795">
        <f t="shared" si="2130"/>
        <v>-0.62965964743967273</v>
      </c>
      <c r="HF294" s="795">
        <f t="shared" si="2130"/>
        <v>-0.1081515285195449</v>
      </c>
      <c r="HG294" s="795">
        <f t="shared" si="2130"/>
        <v>-7.9952422966200309E-2</v>
      </c>
      <c r="HH294" s="795">
        <f t="shared" si="2130"/>
        <v>-7.9952422966200309E-2</v>
      </c>
      <c r="HI294" s="795">
        <f t="shared" si="2130"/>
        <v>-7.9952422966200309E-2</v>
      </c>
      <c r="HJ294" s="795">
        <f t="shared" si="2130"/>
        <v>-7.9952422966200309E-2</v>
      </c>
      <c r="HK294" s="795">
        <f t="shared" si="2130"/>
        <v>-7.9952422966200309E-2</v>
      </c>
      <c r="HL294" s="795">
        <f t="shared" si="2130"/>
        <v>-7.9952422966200309E-2</v>
      </c>
      <c r="HM294" s="795">
        <f t="shared" si="2130"/>
        <v>-7.9952422966200309E-2</v>
      </c>
      <c r="HN294" s="795">
        <f t="shared" si="2130"/>
        <v>0.16132689759944085</v>
      </c>
      <c r="HO294" s="795">
        <f t="shared" si="2130"/>
        <v>0.16132689759944085</v>
      </c>
      <c r="HP294" s="795">
        <f t="shared" si="2130"/>
        <v>0.16132689759944085</v>
      </c>
      <c r="HQ294" s="795">
        <f t="shared" si="2130"/>
        <v>0.16132689759944085</v>
      </c>
      <c r="HR294" s="795">
        <f t="shared" si="2130"/>
        <v>0.16132689759944085</v>
      </c>
      <c r="HS294" s="795">
        <f t="shared" si="2130"/>
        <v>0.16132689759944085</v>
      </c>
      <c r="HT294" s="795">
        <f t="shared" si="2130"/>
        <v>0.16132689759944085</v>
      </c>
      <c r="HU294" s="795">
        <f t="shared" si="2130"/>
        <v>1.9227205538073306</v>
      </c>
      <c r="HV294" s="795">
        <f t="shared" si="2130"/>
        <v>1.9227205538073306</v>
      </c>
      <c r="HW294" s="795">
        <f t="shared" si="2130"/>
        <v>1.9227205538073306</v>
      </c>
      <c r="HX294" s="795">
        <f t="shared" si="2130"/>
        <v>1.9227205538073306</v>
      </c>
      <c r="HY294" s="795">
        <f t="shared" si="2130"/>
        <v>1.5917191454660813</v>
      </c>
      <c r="HZ294" s="795">
        <f t="shared" si="2130"/>
        <v>1.5917191454660813</v>
      </c>
      <c r="IA294" s="795">
        <f t="shared" si="2130"/>
        <v>1.5657714895410439</v>
      </c>
      <c r="IB294" s="795">
        <f t="shared" si="2130"/>
        <v>1.5657714895410439</v>
      </c>
      <c r="IC294" s="795">
        <f t="shared" si="2130"/>
        <v>1.5657714895410439</v>
      </c>
      <c r="ID294" s="795">
        <f t="shared" si="2130"/>
        <v>-5.9528156796403664E-2</v>
      </c>
      <c r="IE294" s="795">
        <f t="shared" si="2130"/>
        <v>-5.9528156796403664E-2</v>
      </c>
      <c r="IF294" s="795">
        <f t="shared" si="2130"/>
        <v>-5.9528156796403664E-2</v>
      </c>
      <c r="IG294" s="795">
        <f t="shared" si="2130"/>
        <v>-5.9528156796403664E-2</v>
      </c>
      <c r="IH294" s="795">
        <f t="shared" si="2130"/>
        <v>-0.20250312597592668</v>
      </c>
      <c r="II294" s="795">
        <f t="shared" si="2130"/>
        <v>-0.20250312597592668</v>
      </c>
      <c r="IJ294" s="795">
        <f t="shared" si="2130"/>
        <v>-0.20250312597592668</v>
      </c>
      <c r="IK294" s="795">
        <f t="shared" si="2130"/>
        <v>-0.20250312597592668</v>
      </c>
      <c r="IL294" s="795">
        <f t="shared" si="2130"/>
        <v>-0.20250312597592668</v>
      </c>
      <c r="IM294" s="795">
        <f t="shared" si="2130"/>
        <v>-0.20250312597592668</v>
      </c>
      <c r="IN294" s="795">
        <f t="shared" si="2130"/>
        <v>-0.20250312597592668</v>
      </c>
      <c r="IO294" s="795">
        <f t="shared" si="2130"/>
        <v>-0.20250312597592668</v>
      </c>
      <c r="IP294" s="795">
        <f t="shared" si="2130"/>
        <v>2.4459344911910819E-2</v>
      </c>
      <c r="IQ294" s="795">
        <f t="shared" si="2130"/>
        <v>2.4459344911910819E-2</v>
      </c>
      <c r="IR294" s="795">
        <f t="shared" si="2130"/>
        <v>2.4459344911910819E-2</v>
      </c>
      <c r="IS294" s="795">
        <f t="shared" si="2130"/>
        <v>2.4459344911910819E-2</v>
      </c>
      <c r="IT294" s="795">
        <f t="shared" si="2130"/>
        <v>2.4459344911910819E-2</v>
      </c>
      <c r="IU294" s="795">
        <f t="shared" si="2130"/>
        <v>2.4459344911910819E-2</v>
      </c>
      <c r="IV294" s="795">
        <f t="shared" si="2130"/>
        <v>2.4459344911910819E-2</v>
      </c>
      <c r="IW294" s="795">
        <f t="shared" si="2130"/>
        <v>-0.49100990421878876</v>
      </c>
      <c r="IX294" s="795">
        <f t="shared" si="2130"/>
        <v>-0.49100990421878876</v>
      </c>
      <c r="IY294" s="795">
        <f t="shared" si="2130"/>
        <v>-0.49100990421878876</v>
      </c>
      <c r="IZ294" s="795">
        <f t="shared" si="2130"/>
        <v>-0.49100990421878876</v>
      </c>
      <c r="JA294" s="795">
        <f t="shared" si="2130"/>
        <v>-0.49100990421878876</v>
      </c>
      <c r="JB294" s="795">
        <f t="shared" si="2130"/>
        <v>-0.68482915232093866</v>
      </c>
      <c r="JC294" s="795">
        <f t="shared" si="2130"/>
        <v>-0.68482915232093866</v>
      </c>
      <c r="JD294" s="795">
        <f t="shared" si="2130"/>
        <v>-0.68482915232093866</v>
      </c>
      <c r="JE294" s="795">
        <f t="shared" si="2130"/>
        <v>-0.68482915232093866</v>
      </c>
      <c r="JF294" s="795">
        <f t="shared" si="2130"/>
        <v>-6.1137385317808324E-2</v>
      </c>
      <c r="JG294" s="795">
        <f t="shared" ref="JG294:LR294" si="2131">JG291</f>
        <v>-3.5280221001900536E-2</v>
      </c>
      <c r="JH294" s="795">
        <f t="shared" si="2131"/>
        <v>-3.5280221001900536E-2</v>
      </c>
      <c r="JI294" s="795">
        <f t="shared" si="2131"/>
        <v>-3.5280221001900536E-2</v>
      </c>
      <c r="JJ294" s="795">
        <f t="shared" si="2131"/>
        <v>-3.5280221001900536E-2</v>
      </c>
      <c r="JK294" s="795">
        <f t="shared" si="2131"/>
        <v>-3.5280221001900536E-2</v>
      </c>
      <c r="JL294" s="795">
        <f t="shared" si="2131"/>
        <v>-3.5280221001900536E-2</v>
      </c>
      <c r="JM294" s="795">
        <f t="shared" si="2131"/>
        <v>-3.5280221001900536E-2</v>
      </c>
      <c r="JN294" s="795">
        <f t="shared" si="2131"/>
        <v>0.20378134433613759</v>
      </c>
      <c r="JO294" s="795">
        <f t="shared" si="2131"/>
        <v>0.20378134433613759</v>
      </c>
      <c r="JP294" s="795">
        <f t="shared" si="2131"/>
        <v>0.20378134433613759</v>
      </c>
      <c r="JQ294" s="795">
        <f t="shared" si="2131"/>
        <v>0.20378134433613759</v>
      </c>
      <c r="JR294" s="795">
        <f t="shared" si="2131"/>
        <v>0.20378134433613759</v>
      </c>
      <c r="JS294" s="795">
        <f t="shared" si="2131"/>
        <v>0.20378134433613759</v>
      </c>
      <c r="JT294" s="795">
        <f t="shared" si="2131"/>
        <v>0.20378134433613759</v>
      </c>
      <c r="JU294" s="795">
        <f t="shared" si="2131"/>
        <v>2.0522302284161134</v>
      </c>
      <c r="JV294" s="795">
        <f t="shared" si="2131"/>
        <v>2.0522302284161134</v>
      </c>
      <c r="JW294" s="795">
        <f t="shared" si="2131"/>
        <v>2.0522302284161134</v>
      </c>
      <c r="JX294" s="795">
        <f t="shared" si="2131"/>
        <v>2.0522302284161134</v>
      </c>
      <c r="JY294" s="795">
        <f t="shared" si="2131"/>
        <v>1.3264326212217314</v>
      </c>
      <c r="JZ294" s="795">
        <f t="shared" si="2131"/>
        <v>1.3264326212217314</v>
      </c>
      <c r="KA294" s="795">
        <f t="shared" si="2131"/>
        <v>1.0832381374183324</v>
      </c>
      <c r="KB294" s="795">
        <f t="shared" si="2131"/>
        <v>1.0832381374183324</v>
      </c>
      <c r="KC294" s="795">
        <f t="shared" si="2131"/>
        <v>1.0832381374183324</v>
      </c>
      <c r="KD294" s="795">
        <f t="shared" si="2131"/>
        <v>0.22652463460560313</v>
      </c>
      <c r="KE294" s="795">
        <f t="shared" si="2131"/>
        <v>0.22652463460560313</v>
      </c>
      <c r="KF294" s="795">
        <f t="shared" si="2131"/>
        <v>0.22652463460560313</v>
      </c>
      <c r="KG294" s="795">
        <f t="shared" si="2131"/>
        <v>0.22652463460560313</v>
      </c>
      <c r="KH294" s="795">
        <f t="shared" si="2131"/>
        <v>0.16762984504368639</v>
      </c>
      <c r="KI294" s="795">
        <f t="shared" si="2131"/>
        <v>0.16762984504368639</v>
      </c>
      <c r="KJ294" s="795">
        <f t="shared" si="2131"/>
        <v>0.16762984504368639</v>
      </c>
      <c r="KK294" s="795">
        <f t="shared" si="2131"/>
        <v>0.16762984504368639</v>
      </c>
      <c r="KL294" s="795">
        <f t="shared" si="2131"/>
        <v>0.16762984504368639</v>
      </c>
      <c r="KM294" s="795">
        <f t="shared" si="2131"/>
        <v>0.16762984504368639</v>
      </c>
      <c r="KN294" s="795">
        <f t="shared" si="2131"/>
        <v>0.16762984504368639</v>
      </c>
      <c r="KO294" s="795">
        <f t="shared" si="2131"/>
        <v>0.16762984504368639</v>
      </c>
      <c r="KP294" s="795">
        <f t="shared" si="2131"/>
        <v>-0.1492020039626496</v>
      </c>
      <c r="KQ294" s="795">
        <f t="shared" si="2131"/>
        <v>-0.1492020039626496</v>
      </c>
      <c r="KR294" s="795">
        <f t="shared" si="2131"/>
        <v>-0.1492020039626496</v>
      </c>
      <c r="KS294" s="795">
        <f t="shared" si="2131"/>
        <v>-0.1492020039626496</v>
      </c>
      <c r="KT294" s="795">
        <f t="shared" si="2131"/>
        <v>-0.1492020039626496</v>
      </c>
      <c r="KU294" s="795">
        <f t="shared" si="2131"/>
        <v>-0.1492020039626496</v>
      </c>
      <c r="KV294" s="795">
        <f t="shared" si="2131"/>
        <v>-0.1492020039626496</v>
      </c>
      <c r="KW294" s="795">
        <f t="shared" si="2131"/>
        <v>-0.64301298433764842</v>
      </c>
      <c r="KX294" s="795">
        <f t="shared" si="2131"/>
        <v>-0.64301298433764842</v>
      </c>
      <c r="KY294" s="795">
        <f t="shared" si="2131"/>
        <v>-0.64301298433764842</v>
      </c>
      <c r="KZ294" s="795">
        <f t="shared" si="2131"/>
        <v>-0.64301298433764842</v>
      </c>
      <c r="LA294" s="795">
        <f t="shared" si="2131"/>
        <v>-0.64301298433764842</v>
      </c>
      <c r="LB294" s="795">
        <f t="shared" si="2131"/>
        <v>-0.68482915232093866</v>
      </c>
      <c r="LC294" s="795">
        <f t="shared" si="2131"/>
        <v>-0.68482915232093866</v>
      </c>
      <c r="LD294" s="795">
        <f t="shared" si="2131"/>
        <v>-0.68482915232093866</v>
      </c>
      <c r="LE294" s="795">
        <f t="shared" si="2131"/>
        <v>-0.68482915232093866</v>
      </c>
      <c r="LF294" s="795">
        <f t="shared" si="2131"/>
        <v>0.12674810036488626</v>
      </c>
      <c r="LG294" s="795">
        <f t="shared" si="2131"/>
        <v>0.1619814116302285</v>
      </c>
      <c r="LH294" s="795">
        <f t="shared" si="2131"/>
        <v>0.1619814116302285</v>
      </c>
      <c r="LI294" s="795">
        <f t="shared" si="2131"/>
        <v>0.1619814116302285</v>
      </c>
      <c r="LJ294" s="795">
        <f t="shared" si="2131"/>
        <v>0.1619814116302285</v>
      </c>
      <c r="LK294" s="795">
        <f t="shared" si="2131"/>
        <v>0.1619814116302285</v>
      </c>
      <c r="LL294" s="795">
        <f t="shared" si="2131"/>
        <v>0.1619814116302285</v>
      </c>
      <c r="LM294" s="795">
        <f t="shared" si="2131"/>
        <v>0.1619814116302285</v>
      </c>
      <c r="LN294" s="795">
        <f t="shared" si="2131"/>
        <v>0.56039869692438327</v>
      </c>
      <c r="LO294" s="795">
        <f t="shared" si="2131"/>
        <v>0.56039869692438327</v>
      </c>
      <c r="LP294" s="795">
        <f t="shared" si="2131"/>
        <v>0.56039869692438327</v>
      </c>
      <c r="LQ294" s="795">
        <f t="shared" si="2131"/>
        <v>0.56039869692438327</v>
      </c>
      <c r="LR294" s="795">
        <f t="shared" si="2131"/>
        <v>0.56039869692438327</v>
      </c>
      <c r="LS294" s="795">
        <f t="shared" ref="LS294:OD294" si="2132">LS291</f>
        <v>0.56039869692438327</v>
      </c>
      <c r="LT294" s="795">
        <f t="shared" si="2132"/>
        <v>0.56039869692438327</v>
      </c>
      <c r="LU294" s="795">
        <f t="shared" si="2132"/>
        <v>2.1120039243894011</v>
      </c>
      <c r="LV294" s="795">
        <f t="shared" si="2132"/>
        <v>2.1120039243894011</v>
      </c>
      <c r="LW294" s="795">
        <f t="shared" si="2132"/>
        <v>2.1120039243894011</v>
      </c>
      <c r="LX294" s="795">
        <f t="shared" si="2132"/>
        <v>2.1120039243894011</v>
      </c>
      <c r="LY294" s="795">
        <f t="shared" si="2132"/>
        <v>1.3264326212217314</v>
      </c>
      <c r="LZ294" s="795">
        <f t="shared" si="2132"/>
        <v>1.3264326212217314</v>
      </c>
      <c r="MA294" s="795">
        <f t="shared" si="2132"/>
        <v>1.0832381374183324</v>
      </c>
      <c r="MB294" s="795">
        <f t="shared" si="2132"/>
        <v>1.0832381374183324</v>
      </c>
      <c r="MC294" s="795">
        <f t="shared" si="2132"/>
        <v>1.0832381374183324</v>
      </c>
      <c r="MD294" s="795">
        <f t="shared" si="2132"/>
        <v>0.22949369281818388</v>
      </c>
      <c r="ME294" s="795">
        <f t="shared" si="2132"/>
        <v>0.22949369281818388</v>
      </c>
      <c r="MF294" s="795">
        <f t="shared" si="2132"/>
        <v>0.22949369281818388</v>
      </c>
      <c r="MG294" s="795">
        <f t="shared" si="2132"/>
        <v>0.22949369281818388</v>
      </c>
      <c r="MH294" s="795">
        <f t="shared" si="2132"/>
        <v>0.16762984504368639</v>
      </c>
      <c r="MI294" s="795">
        <f t="shared" si="2132"/>
        <v>0.16762984504368639</v>
      </c>
      <c r="MJ294" s="795">
        <f t="shared" si="2132"/>
        <v>0.16762984504368639</v>
      </c>
      <c r="MK294" s="795">
        <f t="shared" si="2132"/>
        <v>0.16762984504368639</v>
      </c>
      <c r="ML294" s="795">
        <f t="shared" si="2132"/>
        <v>0.16762984504368639</v>
      </c>
      <c r="MM294" s="795">
        <f t="shared" si="2132"/>
        <v>0.16762984504368639</v>
      </c>
      <c r="MN294" s="795">
        <f t="shared" si="2132"/>
        <v>0.16762984504368639</v>
      </c>
      <c r="MO294" s="795">
        <f t="shared" si="2132"/>
        <v>0.16762984504368639</v>
      </c>
      <c r="MP294" s="795">
        <f t="shared" si="2132"/>
        <v>-0.81694212005774069</v>
      </c>
      <c r="MQ294" s="795">
        <f t="shared" si="2132"/>
        <v>-0.81694212005774069</v>
      </c>
      <c r="MR294" s="795">
        <f t="shared" si="2132"/>
        <v>-0.81694212005774069</v>
      </c>
      <c r="MS294" s="795">
        <f t="shared" si="2132"/>
        <v>-0.81694212005774069</v>
      </c>
      <c r="MT294" s="795">
        <f t="shared" si="2132"/>
        <v>-0.81694212005774069</v>
      </c>
      <c r="MU294" s="795">
        <f t="shared" si="2132"/>
        <v>-0.81694212005774069</v>
      </c>
      <c r="MV294" s="795">
        <f t="shared" si="2132"/>
        <v>-0.81694212005774069</v>
      </c>
      <c r="MW294" s="795">
        <f t="shared" si="2132"/>
        <v>-0.9538456223040086</v>
      </c>
      <c r="MX294" s="795">
        <f t="shared" si="2132"/>
        <v>-0.9538456223040086</v>
      </c>
      <c r="MY294" s="795">
        <f t="shared" si="2132"/>
        <v>-0.9538456223040086</v>
      </c>
      <c r="MZ294" s="795">
        <f t="shared" si="2132"/>
        <v>-0.9538456223040086</v>
      </c>
      <c r="NA294" s="795">
        <f t="shared" si="2132"/>
        <v>-0.9538456223040086</v>
      </c>
      <c r="NB294" s="795">
        <f t="shared" si="2132"/>
        <v>-0.68482915232093866</v>
      </c>
      <c r="NC294" s="795">
        <f t="shared" si="2132"/>
        <v>-0.68482915232093866</v>
      </c>
      <c r="ND294" s="795">
        <f t="shared" si="2132"/>
        <v>-0.68482915232093866</v>
      </c>
      <c r="NE294" s="795">
        <f t="shared" si="2132"/>
        <v>-0.68482915232093866</v>
      </c>
      <c r="NF294" s="795">
        <f t="shared" si="2132"/>
        <v>0.12674810036488626</v>
      </c>
      <c r="NG294" s="795">
        <f t="shared" si="2132"/>
        <v>0.1619814116302285</v>
      </c>
      <c r="NH294" s="795">
        <f t="shared" si="2132"/>
        <v>0.1619814116302285</v>
      </c>
      <c r="NI294" s="795">
        <f t="shared" si="2132"/>
        <v>0.1619814116302285</v>
      </c>
      <c r="NJ294" s="795">
        <f t="shared" si="2132"/>
        <v>0.1619814116302285</v>
      </c>
      <c r="NK294" s="795">
        <f t="shared" si="2132"/>
        <v>0.1619814116302285</v>
      </c>
      <c r="NL294" s="795">
        <f t="shared" si="2132"/>
        <v>0.1619814116302285</v>
      </c>
      <c r="NM294" s="795">
        <f t="shared" si="2132"/>
        <v>0.1619814116302285</v>
      </c>
      <c r="NN294" s="795">
        <f t="shared" si="2132"/>
        <v>0.56039869692438327</v>
      </c>
      <c r="NO294" s="795">
        <f t="shared" si="2132"/>
        <v>0.56039869692438327</v>
      </c>
      <c r="NP294" s="795">
        <f t="shared" si="2132"/>
        <v>0.56039869692438327</v>
      </c>
      <c r="NQ294" s="795">
        <f t="shared" si="2132"/>
        <v>0.56039869692438327</v>
      </c>
      <c r="NR294" s="795">
        <f t="shared" si="2132"/>
        <v>0.56039869692438327</v>
      </c>
      <c r="NS294" s="795">
        <f t="shared" si="2132"/>
        <v>0.56039869692438327</v>
      </c>
      <c r="NT294" s="795">
        <f t="shared" si="2132"/>
        <v>0.56039869692438327</v>
      </c>
      <c r="NU294" s="795">
        <f t="shared" si="2132"/>
        <v>2.1120039243894011</v>
      </c>
      <c r="NV294" s="795">
        <f t="shared" si="2132"/>
        <v>2.1120039243894011</v>
      </c>
      <c r="NW294" s="795">
        <f t="shared" si="2132"/>
        <v>2.1120039243894011</v>
      </c>
      <c r="NX294" s="795">
        <f t="shared" si="2132"/>
        <v>2.1120039243894011</v>
      </c>
      <c r="NY294" s="795">
        <f t="shared" si="2132"/>
        <v>1.3264326212217314</v>
      </c>
      <c r="NZ294" s="795">
        <f t="shared" si="2132"/>
        <v>1.3264326212217314</v>
      </c>
      <c r="OA294" s="795">
        <f t="shared" si="2132"/>
        <v>1.0832381374183324</v>
      </c>
      <c r="OB294" s="795">
        <f t="shared" si="2132"/>
        <v>1.0832381374183324</v>
      </c>
      <c r="OC294" s="795">
        <f t="shared" si="2132"/>
        <v>1.0832381374183324</v>
      </c>
      <c r="OD294" s="795">
        <f t="shared" si="2132"/>
        <v>0.22949369281818388</v>
      </c>
      <c r="OE294" s="795">
        <f t="shared" ref="OE294:QP294" si="2133">OE291</f>
        <v>0.22949369281818388</v>
      </c>
      <c r="OF294" s="795">
        <f t="shared" si="2133"/>
        <v>0.22949369281818388</v>
      </c>
      <c r="OG294" s="795">
        <f t="shared" si="2133"/>
        <v>0.22949369281818388</v>
      </c>
      <c r="OH294" s="795">
        <f t="shared" si="2133"/>
        <v>0.16762984504368639</v>
      </c>
      <c r="OI294" s="795">
        <f t="shared" si="2133"/>
        <v>0.16762984504368639</v>
      </c>
      <c r="OJ294" s="795">
        <f t="shared" si="2133"/>
        <v>0.16762984504368639</v>
      </c>
      <c r="OK294" s="795">
        <f t="shared" si="2133"/>
        <v>0.16762984504368639</v>
      </c>
      <c r="OL294" s="795">
        <f t="shared" si="2133"/>
        <v>0.16762984504368639</v>
      </c>
      <c r="OM294" s="795">
        <f t="shared" si="2133"/>
        <v>0.16762984504368639</v>
      </c>
      <c r="ON294" s="795">
        <f t="shared" si="2133"/>
        <v>0.16762984504368639</v>
      </c>
      <c r="OO294" s="795">
        <f t="shared" si="2133"/>
        <v>0.16762984504368639</v>
      </c>
      <c r="OP294" s="795">
        <f t="shared" si="2133"/>
        <v>-0.81694212005774069</v>
      </c>
      <c r="OQ294" s="795">
        <f t="shared" si="2133"/>
        <v>-0.81694212005774069</v>
      </c>
      <c r="OR294" s="795">
        <f t="shared" si="2133"/>
        <v>-0.81694212005774069</v>
      </c>
      <c r="OS294" s="795">
        <f t="shared" si="2133"/>
        <v>-0.81694212005774069</v>
      </c>
      <c r="OT294" s="795">
        <f t="shared" si="2133"/>
        <v>-0.81694212005774069</v>
      </c>
      <c r="OU294" s="795">
        <f t="shared" si="2133"/>
        <v>-0.81694212005774069</v>
      </c>
      <c r="OV294" s="795">
        <f t="shared" si="2133"/>
        <v>-0.81694212005774069</v>
      </c>
      <c r="OW294" s="795">
        <f t="shared" si="2133"/>
        <v>-0.9538456223040086</v>
      </c>
      <c r="OX294" s="795">
        <f t="shared" si="2133"/>
        <v>-0.9538456223040086</v>
      </c>
      <c r="OY294" s="795">
        <f t="shared" si="2133"/>
        <v>-0.9538456223040086</v>
      </c>
      <c r="OZ294" s="795">
        <f t="shared" si="2133"/>
        <v>-0.9538456223040086</v>
      </c>
      <c r="PA294" s="795">
        <f t="shared" si="2133"/>
        <v>-0.9538456223040086</v>
      </c>
      <c r="PB294" s="795">
        <f t="shared" si="2133"/>
        <v>-0.68482915232093866</v>
      </c>
      <c r="PC294" s="795">
        <f t="shared" si="2133"/>
        <v>-0.68482915232093866</v>
      </c>
      <c r="PD294" s="795">
        <f t="shared" si="2133"/>
        <v>-0.68482915232093866</v>
      </c>
      <c r="PE294" s="795">
        <f t="shared" si="2133"/>
        <v>-0.68482915232093866</v>
      </c>
      <c r="PF294" s="795">
        <f t="shared" si="2133"/>
        <v>0.12674810036488626</v>
      </c>
      <c r="PG294" s="795">
        <f t="shared" si="2133"/>
        <v>0.1619814116302285</v>
      </c>
      <c r="PH294" s="795">
        <f t="shared" si="2133"/>
        <v>0.1619814116302285</v>
      </c>
      <c r="PI294" s="795">
        <f t="shared" si="2133"/>
        <v>0.1619814116302285</v>
      </c>
      <c r="PJ294" s="795">
        <f t="shared" si="2133"/>
        <v>0.1619814116302285</v>
      </c>
      <c r="PK294" s="795">
        <f t="shared" si="2133"/>
        <v>0.1619814116302285</v>
      </c>
      <c r="PL294" s="795">
        <f t="shared" si="2133"/>
        <v>0.1619814116302285</v>
      </c>
      <c r="PM294" s="795">
        <f t="shared" si="2133"/>
        <v>0.1619814116302285</v>
      </c>
      <c r="PN294" s="795">
        <f t="shared" si="2133"/>
        <v>0.56039869692438327</v>
      </c>
      <c r="PO294" s="795">
        <f t="shared" si="2133"/>
        <v>0.56039869692438327</v>
      </c>
      <c r="PP294" s="795">
        <f t="shared" si="2133"/>
        <v>0.56039869692438327</v>
      </c>
      <c r="PQ294" s="795">
        <f t="shared" si="2133"/>
        <v>0.56039869692438327</v>
      </c>
      <c r="PR294" s="795">
        <f t="shared" si="2133"/>
        <v>0.56039869692438327</v>
      </c>
      <c r="PS294" s="795">
        <f t="shared" si="2133"/>
        <v>0.56039869692438327</v>
      </c>
      <c r="PT294" s="795">
        <f t="shared" si="2133"/>
        <v>0.56039869692438327</v>
      </c>
      <c r="PU294" s="795">
        <f t="shared" si="2133"/>
        <v>2.1120039243894011</v>
      </c>
      <c r="PV294" s="795">
        <f t="shared" si="2133"/>
        <v>2.1120039243894011</v>
      </c>
      <c r="PW294" s="795">
        <f t="shared" si="2133"/>
        <v>2.1120039243894011</v>
      </c>
      <c r="PX294" s="795">
        <f t="shared" si="2133"/>
        <v>2.1120039243894011</v>
      </c>
      <c r="PY294" s="795">
        <f t="shared" si="2133"/>
        <v>1.3264326212217314</v>
      </c>
      <c r="PZ294" s="795">
        <f t="shared" si="2133"/>
        <v>1.3264326212217314</v>
      </c>
      <c r="QA294" s="795">
        <f t="shared" si="2133"/>
        <v>1.0832381374183324</v>
      </c>
      <c r="QB294" s="795">
        <f t="shared" si="2133"/>
        <v>1.0832381374183324</v>
      </c>
      <c r="QC294" s="795">
        <f t="shared" si="2133"/>
        <v>1.0832381374183324</v>
      </c>
      <c r="QD294" s="795">
        <f t="shared" si="2133"/>
        <v>0.22949369281818388</v>
      </c>
      <c r="QE294" s="795">
        <f t="shared" si="2133"/>
        <v>0.22949369281818388</v>
      </c>
      <c r="QF294" s="795">
        <f t="shared" si="2133"/>
        <v>0.22949369281818388</v>
      </c>
      <c r="QG294" s="795">
        <f t="shared" si="2133"/>
        <v>0.22949369281818388</v>
      </c>
      <c r="QH294" s="795">
        <f t="shared" si="2133"/>
        <v>0.16762984504368639</v>
      </c>
      <c r="QI294" s="795">
        <f t="shared" si="2133"/>
        <v>0.16762984504368639</v>
      </c>
      <c r="QJ294" s="795">
        <f t="shared" si="2133"/>
        <v>0.16762984504368639</v>
      </c>
      <c r="QK294" s="795">
        <f t="shared" si="2133"/>
        <v>0.16762984504368639</v>
      </c>
      <c r="QL294" s="795">
        <f t="shared" si="2133"/>
        <v>0.16762984504368639</v>
      </c>
      <c r="QM294" s="795">
        <f t="shared" si="2133"/>
        <v>0.16762984504368639</v>
      </c>
      <c r="QN294" s="795">
        <f t="shared" si="2133"/>
        <v>0.16762984504368639</v>
      </c>
      <c r="QO294" s="795">
        <f t="shared" si="2133"/>
        <v>0.16762984504368639</v>
      </c>
      <c r="QP294" s="795">
        <f t="shared" si="2133"/>
        <v>-0.81694212005774069</v>
      </c>
      <c r="QQ294" s="795">
        <f t="shared" ref="QQ294:SI294" si="2134">QQ291</f>
        <v>-0.81694212005774069</v>
      </c>
      <c r="QR294" s="795">
        <f t="shared" si="2134"/>
        <v>-0.81694212005774069</v>
      </c>
      <c r="QS294" s="795">
        <f t="shared" si="2134"/>
        <v>-0.81694212005774069</v>
      </c>
      <c r="QT294" s="795">
        <f t="shared" si="2134"/>
        <v>-0.81694212005774069</v>
      </c>
      <c r="QU294" s="795">
        <f t="shared" si="2134"/>
        <v>-0.81694212005774069</v>
      </c>
      <c r="QV294" s="795">
        <f t="shared" si="2134"/>
        <v>-0.81694212005774069</v>
      </c>
      <c r="QW294" s="795">
        <f t="shared" si="2134"/>
        <v>-0.9538456223040086</v>
      </c>
      <c r="QX294" s="795">
        <f t="shared" si="2134"/>
        <v>-0.9538456223040086</v>
      </c>
      <c r="QY294" s="795">
        <f t="shared" si="2134"/>
        <v>-0.9538456223040086</v>
      </c>
      <c r="QZ294" s="795">
        <f t="shared" si="2134"/>
        <v>-0.9538456223040086</v>
      </c>
      <c r="RA294" s="795">
        <f t="shared" si="2134"/>
        <v>-0.9538456223040086</v>
      </c>
      <c r="RB294" s="795">
        <f t="shared" si="2134"/>
        <v>-0.68482915232093866</v>
      </c>
      <c r="RC294" s="795">
        <f t="shared" si="2134"/>
        <v>-0.68482915232093866</v>
      </c>
      <c r="RD294" s="795">
        <f t="shared" si="2134"/>
        <v>-0.68482915232093866</v>
      </c>
      <c r="RE294" s="795">
        <f t="shared" si="2134"/>
        <v>-0.68482915232093866</v>
      </c>
      <c r="RF294" s="795">
        <f t="shared" si="2134"/>
        <v>0.12674810036488626</v>
      </c>
      <c r="RG294" s="795">
        <f t="shared" si="2134"/>
        <v>0.1619814116302285</v>
      </c>
      <c r="RH294" s="795">
        <f t="shared" si="2134"/>
        <v>0.1619814116302285</v>
      </c>
      <c r="RI294" s="795">
        <f t="shared" si="2134"/>
        <v>0.1619814116302285</v>
      </c>
      <c r="RJ294" s="795">
        <f t="shared" si="2134"/>
        <v>0.1619814116302285</v>
      </c>
      <c r="RK294" s="795">
        <f t="shared" si="2134"/>
        <v>0.1619814116302285</v>
      </c>
      <c r="RL294" s="795">
        <f t="shared" si="2134"/>
        <v>0.1619814116302285</v>
      </c>
      <c r="RM294" s="795">
        <f t="shared" si="2134"/>
        <v>0.1619814116302285</v>
      </c>
      <c r="RN294" s="795">
        <f t="shared" si="2134"/>
        <v>0.56039869692438327</v>
      </c>
      <c r="RO294" s="795">
        <f t="shared" si="2134"/>
        <v>0.56039869692438327</v>
      </c>
      <c r="RP294" s="795">
        <f t="shared" si="2134"/>
        <v>0.56039869692438327</v>
      </c>
      <c r="RQ294" s="795">
        <f t="shared" si="2134"/>
        <v>0.56039869692438327</v>
      </c>
      <c r="RR294" s="795">
        <f t="shared" si="2134"/>
        <v>0.56039869692438327</v>
      </c>
      <c r="RS294" s="795">
        <f t="shared" si="2134"/>
        <v>0.56039869692438327</v>
      </c>
      <c r="RT294" s="795">
        <f t="shared" si="2134"/>
        <v>0.56039869692438327</v>
      </c>
      <c r="RU294" s="795">
        <f t="shared" si="2134"/>
        <v>2.1120039243894011</v>
      </c>
      <c r="RV294" s="795">
        <f t="shared" si="2134"/>
        <v>2.1120039243894011</v>
      </c>
      <c r="RW294" s="795">
        <f t="shared" si="2134"/>
        <v>2.1120039243894011</v>
      </c>
      <c r="RX294" s="795">
        <f t="shared" si="2134"/>
        <v>2.1120039243894011</v>
      </c>
      <c r="RY294" s="795">
        <f t="shared" si="2134"/>
        <v>1.3264326212217314</v>
      </c>
      <c r="RZ294" s="795">
        <f t="shared" si="2134"/>
        <v>1.3264326212217314</v>
      </c>
      <c r="SA294" s="795">
        <f t="shared" si="2134"/>
        <v>1.0832381374183324</v>
      </c>
      <c r="SB294" s="795">
        <f t="shared" si="2134"/>
        <v>1.0832381374183324</v>
      </c>
      <c r="SC294" s="795">
        <f t="shared" si="2134"/>
        <v>1.0832381374183324</v>
      </c>
      <c r="SD294" s="795">
        <f t="shared" si="2134"/>
        <v>0.22949369281818388</v>
      </c>
      <c r="SE294" s="795">
        <f t="shared" si="2134"/>
        <v>0.22949369281818388</v>
      </c>
      <c r="SF294" s="795">
        <f t="shared" si="2134"/>
        <v>0.22949369281818388</v>
      </c>
      <c r="SG294" s="795">
        <f t="shared" si="2134"/>
        <v>0.22949369281818388</v>
      </c>
      <c r="SH294" s="795">
        <f t="shared" si="2134"/>
        <v>0.16762984504368639</v>
      </c>
      <c r="SI294" s="795">
        <f t="shared" si="2134"/>
        <v>0.16762984504368639</v>
      </c>
      <c r="SJ294" s="275">
        <f t="shared" si="2109"/>
        <v>0.16762984504368639</v>
      </c>
      <c r="SK294" s="262"/>
      <c r="SL294" s="250"/>
      <c r="SM294" s="250"/>
      <c r="SN294" s="250"/>
    </row>
    <row r="295" spans="1:508" outlineLevel="3" x14ac:dyDescent="0.25">
      <c r="A295" s="250"/>
      <c r="B295" s="259"/>
      <c r="C295" s="444">
        <f>INT($C$29)+3</f>
        <v>4</v>
      </c>
      <c r="D295" s="275"/>
      <c r="E295" s="324">
        <f t="shared" si="1615"/>
        <v>154</v>
      </c>
      <c r="F295" s="330"/>
      <c r="G295" s="275"/>
      <c r="H295" s="536"/>
      <c r="I295" s="548" t="s">
        <v>877</v>
      </c>
      <c r="J295" s="537"/>
      <c r="K295" s="796">
        <f>K294</f>
        <v>0</v>
      </c>
      <c r="L295" s="796">
        <f t="shared" ref="L295" si="2135">L294</f>
        <v>0</v>
      </c>
      <c r="M295" s="796">
        <f t="shared" ref="M295" si="2136">M294</f>
        <v>0</v>
      </c>
      <c r="N295" s="796">
        <f t="shared" ref="N295" si="2137">N294</f>
        <v>0</v>
      </c>
      <c r="O295" s="796">
        <f t="shared" ref="O295" si="2138">O294</f>
        <v>0</v>
      </c>
      <c r="P295" s="796">
        <f t="shared" ref="P295" si="2139">P294</f>
        <v>0</v>
      </c>
      <c r="Q295" s="796">
        <f t="shared" ref="Q295" si="2140">Q294</f>
        <v>0</v>
      </c>
      <c r="R295" s="796">
        <f t="shared" ref="R295" si="2141">R294</f>
        <v>0</v>
      </c>
      <c r="S295" s="796">
        <f t="shared" ref="S295" si="2142">S294</f>
        <v>0</v>
      </c>
      <c r="T295" s="796">
        <f t="shared" ref="T295" si="2143">T294</f>
        <v>0</v>
      </c>
      <c r="U295" s="796">
        <f t="shared" ref="U295" si="2144">U294</f>
        <v>0</v>
      </c>
      <c r="V295" s="796">
        <f t="shared" ref="V295" si="2145">V294</f>
        <v>0</v>
      </c>
      <c r="W295" s="796">
        <f t="shared" ref="W295" si="2146">W294</f>
        <v>0</v>
      </c>
      <c r="X295" s="796">
        <f t="shared" ref="X295" si="2147">X294</f>
        <v>0</v>
      </c>
      <c r="Y295" s="796">
        <f t="shared" ref="Y295" si="2148">Y294</f>
        <v>0</v>
      </c>
      <c r="Z295" s="796">
        <f t="shared" ref="Z295" si="2149">Z294</f>
        <v>0</v>
      </c>
      <c r="AA295" s="796">
        <f t="shared" ref="AA295" si="2150">AA294</f>
        <v>0</v>
      </c>
      <c r="AB295" s="796">
        <f t="shared" ref="AB295" si="2151">AB294</f>
        <v>0</v>
      </c>
      <c r="AC295" s="796">
        <f t="shared" ref="AC295" si="2152">AC294</f>
        <v>0</v>
      </c>
      <c r="AD295" s="796">
        <f t="shared" ref="AD295" si="2153">AD294</f>
        <v>0</v>
      </c>
      <c r="AE295" s="796">
        <f t="shared" ref="AE295" si="2154">AE294</f>
        <v>0</v>
      </c>
      <c r="AF295" s="796">
        <f t="shared" ref="AF295" si="2155">AF294</f>
        <v>0</v>
      </c>
      <c r="AG295" s="796">
        <f t="shared" ref="AG295" si="2156">AG294</f>
        <v>0</v>
      </c>
      <c r="AH295" s="796">
        <f t="shared" ref="AH295" si="2157">AH294</f>
        <v>0</v>
      </c>
      <c r="AI295" s="796">
        <f t="shared" ref="AI295" si="2158">AI294</f>
        <v>0</v>
      </c>
      <c r="AJ295" s="796">
        <f t="shared" ref="AJ295" si="2159">AJ294</f>
        <v>0</v>
      </c>
      <c r="AK295" s="796">
        <f t="shared" ref="AK295" si="2160">AK294</f>
        <v>0</v>
      </c>
      <c r="AL295" s="796">
        <f t="shared" ref="AL295" si="2161">AL294</f>
        <v>0</v>
      </c>
      <c r="AM295" s="796">
        <f t="shared" ref="AM295" si="2162">AM294</f>
        <v>0</v>
      </c>
      <c r="AN295" s="796">
        <f t="shared" ref="AN295" si="2163">AN294</f>
        <v>0</v>
      </c>
      <c r="AO295" s="796">
        <f t="shared" ref="AO295" si="2164">AO294</f>
        <v>0</v>
      </c>
      <c r="AP295" s="796">
        <f t="shared" ref="AP295" si="2165">AP294</f>
        <v>0</v>
      </c>
      <c r="AQ295" s="796">
        <f t="shared" ref="AQ295" si="2166">AQ294</f>
        <v>0</v>
      </c>
      <c r="AR295" s="796">
        <f t="shared" ref="AR295" si="2167">AR294</f>
        <v>0</v>
      </c>
      <c r="AS295" s="796">
        <f t="shared" ref="AS295" si="2168">AS294</f>
        <v>0</v>
      </c>
      <c r="AT295" s="796">
        <f t="shared" ref="AT295" si="2169">AT294</f>
        <v>0</v>
      </c>
      <c r="AU295" s="796">
        <f t="shared" ref="AU295" si="2170">AU294</f>
        <v>0</v>
      </c>
      <c r="AV295" s="796">
        <f t="shared" ref="AV295" si="2171">AV294</f>
        <v>0</v>
      </c>
      <c r="AW295" s="796">
        <f t="shared" ref="AW295" si="2172">AW294</f>
        <v>0</v>
      </c>
      <c r="AX295" s="796">
        <f t="shared" ref="AX295" si="2173">AX294</f>
        <v>0</v>
      </c>
      <c r="AY295" s="796">
        <f t="shared" ref="AY295" si="2174">AY294</f>
        <v>0</v>
      </c>
      <c r="AZ295" s="796">
        <f t="shared" ref="AZ295" si="2175">AZ294</f>
        <v>0</v>
      </c>
      <c r="BA295" s="796">
        <f t="shared" ref="BA295" si="2176">BA294</f>
        <v>0</v>
      </c>
      <c r="BB295" s="796">
        <f t="shared" ref="BB295" si="2177">BB294</f>
        <v>0</v>
      </c>
      <c r="BC295" s="796">
        <f t="shared" ref="BC295" si="2178">BC294</f>
        <v>0</v>
      </c>
      <c r="BD295" s="796">
        <f t="shared" ref="BD295" si="2179">BD294</f>
        <v>0</v>
      </c>
      <c r="BE295" s="796">
        <f t="shared" ref="BE295" si="2180">BE294</f>
        <v>0</v>
      </c>
      <c r="BF295" s="796">
        <f t="shared" ref="BF295" si="2181">BF294</f>
        <v>0</v>
      </c>
      <c r="BG295" s="796">
        <f t="shared" ref="BG295" si="2182">BG294</f>
        <v>0</v>
      </c>
      <c r="BH295" s="796">
        <f t="shared" ref="BH295" si="2183">BH294</f>
        <v>0</v>
      </c>
      <c r="BI295" s="796">
        <f t="shared" ref="BI295" si="2184">BI294</f>
        <v>0</v>
      </c>
      <c r="BJ295" s="796">
        <f t="shared" ref="BJ295" si="2185">BJ294</f>
        <v>0</v>
      </c>
      <c r="BK295" s="796">
        <f t="shared" ref="BK295" si="2186">BK294</f>
        <v>0</v>
      </c>
      <c r="BL295" s="796">
        <f t="shared" ref="BL295" si="2187">BL294</f>
        <v>0</v>
      </c>
      <c r="BM295" s="796">
        <f t="shared" ref="BM295" si="2188">BM294</f>
        <v>0</v>
      </c>
      <c r="BN295" s="796">
        <f t="shared" ref="BN295" si="2189">BN294</f>
        <v>-0.36510824193558289</v>
      </c>
      <c r="BO295" s="796">
        <f t="shared" ref="BO295" si="2190">BO294</f>
        <v>-0.36510824193558289</v>
      </c>
      <c r="BP295" s="796">
        <f t="shared" ref="BP295" si="2191">BP294</f>
        <v>-0.36510824193558289</v>
      </c>
      <c r="BQ295" s="796">
        <f t="shared" ref="BQ295" si="2192">BQ294</f>
        <v>-0.36510824193558289</v>
      </c>
      <c r="BR295" s="796">
        <f t="shared" ref="BR295" si="2193">BR294</f>
        <v>-0.36510824193558289</v>
      </c>
      <c r="BS295" s="796">
        <f t="shared" ref="BS295" si="2194">BS294</f>
        <v>-0.36510824193558289</v>
      </c>
      <c r="BT295" s="796">
        <f t="shared" ref="BT295" si="2195">BT294</f>
        <v>-0.36510824193558289</v>
      </c>
      <c r="BU295" s="796">
        <f t="shared" ref="BU295" si="2196">BU294</f>
        <v>-0.22913250123092244</v>
      </c>
      <c r="BV295" s="796">
        <f t="shared" ref="BV295" si="2197">BV294</f>
        <v>-0.22913250123092244</v>
      </c>
      <c r="BW295" s="796">
        <f t="shared" ref="BW295" si="2198">BW294</f>
        <v>-0.22913250123092244</v>
      </c>
      <c r="BX295" s="796">
        <f t="shared" ref="BX295" si="2199">BX294</f>
        <v>-0.22913250123092244</v>
      </c>
      <c r="BY295" s="796">
        <f t="shared" ref="BY295" si="2200">BY294</f>
        <v>-6.9205180237656982E-2</v>
      </c>
      <c r="BZ295" s="796">
        <f t="shared" ref="BZ295" si="2201">BZ294</f>
        <v>-6.9205180237656982E-2</v>
      </c>
      <c r="CA295" s="796">
        <f t="shared" ref="CA295" si="2202">CA294</f>
        <v>2.9542858293228669E-2</v>
      </c>
      <c r="CB295" s="796">
        <f t="shared" ref="CB295" si="2203">CB294</f>
        <v>2.9542858293228669E-2</v>
      </c>
      <c r="CC295" s="796">
        <f t="shared" ref="CC295" si="2204">CC294</f>
        <v>2.9542858293228669E-2</v>
      </c>
      <c r="CD295" s="796">
        <f t="shared" ref="CD295" si="2205">CD294</f>
        <v>4.4484465644141657E-2</v>
      </c>
      <c r="CE295" s="796">
        <f t="shared" ref="CE295" si="2206">CE294</f>
        <v>4.4484465644141657E-2</v>
      </c>
      <c r="CF295" s="796">
        <f t="shared" ref="CF295" si="2207">CF294</f>
        <v>4.4484465644141657E-2</v>
      </c>
      <c r="CG295" s="796">
        <f t="shared" ref="CG295" si="2208">CG294</f>
        <v>4.4484465644141657E-2</v>
      </c>
      <c r="CH295" s="796">
        <f t="shared" ref="CH295" si="2209">CH294</f>
        <v>4.5142149078515992E-2</v>
      </c>
      <c r="CI295" s="796">
        <f t="shared" ref="CI295" si="2210">CI294</f>
        <v>4.0071470206308746E-2</v>
      </c>
      <c r="CJ295" s="796">
        <f t="shared" ref="CJ295" si="2211">CJ294</f>
        <v>4.0071470206308746E-2</v>
      </c>
      <c r="CK295" s="796">
        <f t="shared" ref="CK295" si="2212">CK294</f>
        <v>4.0071470206308746E-2</v>
      </c>
      <c r="CL295" s="796">
        <f t="shared" ref="CL295" si="2213">CL294</f>
        <v>4.0071470206308746E-2</v>
      </c>
      <c r="CM295" s="796">
        <f t="shared" ref="CM295" si="2214">CM294</f>
        <v>4.0071470206308746E-2</v>
      </c>
      <c r="CN295" s="796">
        <f t="shared" ref="CN295" si="2215">CN294</f>
        <v>4.0071470206308746E-2</v>
      </c>
      <c r="CO295" s="796">
        <f t="shared" ref="CO295" si="2216">CO294</f>
        <v>4.0071470206308746E-2</v>
      </c>
      <c r="CP295" s="796">
        <f t="shared" ref="CP295" si="2217">CP294</f>
        <v>0</v>
      </c>
      <c r="CQ295" s="796">
        <f t="shared" ref="CQ295" si="2218">CQ294</f>
        <v>0</v>
      </c>
      <c r="CR295" s="796">
        <f t="shared" ref="CR295" si="2219">CR294</f>
        <v>0</v>
      </c>
      <c r="CS295" s="796">
        <f t="shared" ref="CS295" si="2220">CS294</f>
        <v>0</v>
      </c>
      <c r="CT295" s="796">
        <f t="shared" ref="CT295" si="2221">CT294</f>
        <v>0</v>
      </c>
      <c r="CU295" s="796">
        <f t="shared" ref="CU295" si="2222">CU294</f>
        <v>0</v>
      </c>
      <c r="CV295" s="796">
        <f t="shared" ref="CV295" si="2223">CV294</f>
        <v>0</v>
      </c>
      <c r="CW295" s="796">
        <f t="shared" ref="CW295" si="2224">CW294</f>
        <v>-8.813167494439611E-3</v>
      </c>
      <c r="CX295" s="796">
        <f t="shared" ref="CX295" si="2225">CX294</f>
        <v>-8.813167494439611E-3</v>
      </c>
      <c r="CY295" s="796">
        <f t="shared" ref="CY295" si="2226">CY294</f>
        <v>-8.813167494439611E-3</v>
      </c>
      <c r="CZ295" s="796">
        <f t="shared" ref="CZ295" si="2227">CZ294</f>
        <v>-8.813167494439611E-3</v>
      </c>
      <c r="DA295" s="796">
        <f t="shared" ref="DA295" si="2228">DA294</f>
        <v>-8.813167494439611E-3</v>
      </c>
      <c r="DB295" s="796">
        <f t="shared" ref="DB295" si="2229">DB294</f>
        <v>-0.15540510312044198</v>
      </c>
      <c r="DC295" s="796">
        <f t="shared" ref="DC295" si="2230">DC294</f>
        <v>-0.15540510312044198</v>
      </c>
      <c r="DD295" s="796">
        <f t="shared" ref="DD295" si="2231">DD294</f>
        <v>-0.15540510312044198</v>
      </c>
      <c r="DE295" s="796">
        <f t="shared" ref="DE295" si="2232">DE294</f>
        <v>-0.15540510312044198</v>
      </c>
      <c r="DF295" s="796">
        <f t="shared" ref="DF295" si="2233">DF294</f>
        <v>-3.345844281493271E-2</v>
      </c>
      <c r="DG295" s="796">
        <f t="shared" ref="DG295" si="2234">DG294</f>
        <v>-2.6766754251942082E-2</v>
      </c>
      <c r="DH295" s="796">
        <f t="shared" ref="DH295" si="2235">DH294</f>
        <v>-2.6766754251942082E-2</v>
      </c>
      <c r="DI295" s="796">
        <f t="shared" ref="DI295" si="2236">DI294</f>
        <v>-2.6766754251942082E-2</v>
      </c>
      <c r="DJ295" s="796">
        <f t="shared" ref="DJ295" si="2237">DJ294</f>
        <v>-2.6766754251942082E-2</v>
      </c>
      <c r="DK295" s="796">
        <f t="shared" ref="DK295" si="2238">DK294</f>
        <v>-2.6766754251942082E-2</v>
      </c>
      <c r="DL295" s="796">
        <f t="shared" ref="DL295" si="2239">DL294</f>
        <v>-2.6766754251942082E-2</v>
      </c>
      <c r="DM295" s="796">
        <f t="shared" ref="DM295" si="2240">DM294</f>
        <v>-2.6766754251942082E-2</v>
      </c>
      <c r="DN295" s="796">
        <f t="shared" ref="DN295" si="2241">DN294</f>
        <v>0</v>
      </c>
      <c r="DO295" s="796">
        <f t="shared" ref="DO295" si="2242">DO294</f>
        <v>0</v>
      </c>
      <c r="DP295" s="796">
        <f t="shared" ref="DP295" si="2243">DP294</f>
        <v>0</v>
      </c>
      <c r="DQ295" s="796">
        <f t="shared" ref="DQ295" si="2244">DQ294</f>
        <v>0</v>
      </c>
      <c r="DR295" s="796">
        <f t="shared" ref="DR295" si="2245">DR294</f>
        <v>0</v>
      </c>
      <c r="DS295" s="796">
        <f t="shared" ref="DS295" si="2246">DS294</f>
        <v>0</v>
      </c>
      <c r="DT295" s="796">
        <f t="shared" ref="DT295" si="2247">DT294</f>
        <v>0</v>
      </c>
      <c r="DU295" s="796">
        <f t="shared" ref="DU295" si="2248">DU294</f>
        <v>1.5640783779676219</v>
      </c>
      <c r="DV295" s="796">
        <f t="shared" ref="DV295" si="2249">DV294</f>
        <v>1.5640783779676219</v>
      </c>
      <c r="DW295" s="796">
        <f t="shared" ref="DW295" si="2250">DW294</f>
        <v>1.5640783779676219</v>
      </c>
      <c r="DX295" s="796">
        <f t="shared" ref="DX295" si="2251">DX294</f>
        <v>1.5640783779676219</v>
      </c>
      <c r="DY295" s="796">
        <f t="shared" ref="DY295" si="2252">DY294</f>
        <v>1.4763771784033235</v>
      </c>
      <c r="DZ295" s="796">
        <f t="shared" ref="DZ295" si="2253">DZ294</f>
        <v>1.4763771784033235</v>
      </c>
      <c r="EA295" s="796">
        <f t="shared" ref="EA295" si="2254">EA294</f>
        <v>1.2408000483155446</v>
      </c>
      <c r="EB295" s="796">
        <f t="shared" ref="EB295" si="2255">EB294</f>
        <v>1.2408000483155446</v>
      </c>
      <c r="EC295" s="796">
        <f t="shared" ref="EC295" si="2256">EC294</f>
        <v>1.2408000483155446</v>
      </c>
      <c r="ED295" s="796">
        <f t="shared" ref="ED295" si="2257">ED294</f>
        <v>1.2029577592675507</v>
      </c>
      <c r="EE295" s="796">
        <f t="shared" ref="EE295" si="2258">EE294</f>
        <v>1.2029577592675507</v>
      </c>
      <c r="EF295" s="796">
        <f t="shared" ref="EF295" si="2259">EF294</f>
        <v>1.2029577592675507</v>
      </c>
      <c r="EG295" s="796">
        <f t="shared" ref="EG295" si="2260">EG294</f>
        <v>1.2029577592675507</v>
      </c>
      <c r="EH295" s="796">
        <f t="shared" ref="EH295" si="2261">EH294</f>
        <v>2.5276666395140959</v>
      </c>
      <c r="EI295" s="796">
        <f t="shared" ref="EI295" si="2262">EI294</f>
        <v>2.5276666395140959</v>
      </c>
      <c r="EJ295" s="796">
        <f t="shared" ref="EJ295" si="2263">EJ294</f>
        <v>2.5276666395140959</v>
      </c>
      <c r="EK295" s="796">
        <f t="shared" ref="EK295" si="2264">EK294</f>
        <v>2.5276666395140959</v>
      </c>
      <c r="EL295" s="796">
        <f t="shared" ref="EL295" si="2265">EL294</f>
        <v>2.5276666395140959</v>
      </c>
      <c r="EM295" s="796">
        <f t="shared" ref="EM295" si="2266">EM294</f>
        <v>2.5276666395140959</v>
      </c>
      <c r="EN295" s="796">
        <f t="shared" ref="EN295" si="2267">EN294</f>
        <v>2.5276666395140959</v>
      </c>
      <c r="EO295" s="796">
        <f t="shared" ref="EO295" si="2268">EO294</f>
        <v>2.5276666395140959</v>
      </c>
      <c r="EP295" s="796">
        <f t="shared" ref="EP295" si="2269">EP294</f>
        <v>-8.5607707191691418E-2</v>
      </c>
      <c r="EQ295" s="796">
        <f t="shared" ref="EQ295" si="2270">EQ294</f>
        <v>-8.5607707191691418E-2</v>
      </c>
      <c r="ER295" s="796">
        <f t="shared" ref="ER295" si="2271">ER294</f>
        <v>-8.5607707191691418E-2</v>
      </c>
      <c r="ES295" s="796">
        <f t="shared" ref="ES295" si="2272">ES294</f>
        <v>-8.5607707191691418E-2</v>
      </c>
      <c r="ET295" s="796">
        <f t="shared" ref="ET295" si="2273">ET294</f>
        <v>-8.5607707191691418E-2</v>
      </c>
      <c r="EU295" s="796">
        <f t="shared" ref="EU295" si="2274">EU294</f>
        <v>-8.5607707191691418E-2</v>
      </c>
      <c r="EV295" s="796">
        <f t="shared" ref="EV295" si="2275">EV294</f>
        <v>-8.5607707191691418E-2</v>
      </c>
      <c r="EW295" s="796">
        <f t="shared" ref="EW295" si="2276">EW294</f>
        <v>-0.51872493292592914</v>
      </c>
      <c r="EX295" s="796">
        <f t="shared" ref="EX295" si="2277">EX294</f>
        <v>-0.51872493292592914</v>
      </c>
      <c r="EY295" s="796">
        <f t="shared" ref="EY295" si="2278">EY294</f>
        <v>-0.51872493292592914</v>
      </c>
      <c r="EZ295" s="796">
        <f t="shared" ref="EZ295" si="2279">EZ294</f>
        <v>-0.51872493292592914</v>
      </c>
      <c r="FA295" s="796">
        <f t="shared" ref="FA295" si="2280">FA294</f>
        <v>-0.51872493292592914</v>
      </c>
      <c r="FB295" s="796">
        <f t="shared" ref="FB295" si="2281">FB294</f>
        <v>-0.64501409458122527</v>
      </c>
      <c r="FC295" s="796">
        <f t="shared" ref="FC295" si="2282">FC294</f>
        <v>-0.64501409458122527</v>
      </c>
      <c r="FD295" s="796">
        <f t="shared" ref="FD295" si="2283">FD294</f>
        <v>-0.64501409458122527</v>
      </c>
      <c r="FE295" s="796">
        <f t="shared" ref="FE295" si="2284">FE294</f>
        <v>-0.64501409458122527</v>
      </c>
      <c r="FF295" s="796">
        <f t="shared" ref="FF295" si="2285">FF294</f>
        <v>-0.20242967846767002</v>
      </c>
      <c r="FG295" s="796">
        <f t="shared" ref="FG295" si="2286">FG294</f>
        <v>-0.17658063022792359</v>
      </c>
      <c r="FH295" s="796">
        <f t="shared" ref="FH295" si="2287">FH294</f>
        <v>-0.17658063022792359</v>
      </c>
      <c r="FI295" s="796">
        <f t="shared" ref="FI295" si="2288">FI294</f>
        <v>-0.17658063022792359</v>
      </c>
      <c r="FJ295" s="796">
        <f t="shared" ref="FJ295" si="2289">FJ294</f>
        <v>-0.17658063022792359</v>
      </c>
      <c r="FK295" s="796">
        <f t="shared" ref="FK295" si="2290">FK294</f>
        <v>-0.17658063022792359</v>
      </c>
      <c r="FL295" s="796">
        <f t="shared" ref="FL295" si="2291">FL294</f>
        <v>-0.17658063022792359</v>
      </c>
      <c r="FM295" s="796">
        <f t="shared" ref="FM295" si="2292">FM294</f>
        <v>-0.17658063022792359</v>
      </c>
      <c r="FN295" s="796">
        <f t="shared" ref="FN295" si="2293">FN294</f>
        <v>0</v>
      </c>
      <c r="FO295" s="796">
        <f t="shared" ref="FO295" si="2294">FO294</f>
        <v>0</v>
      </c>
      <c r="FP295" s="796">
        <f t="shared" ref="FP295" si="2295">FP294</f>
        <v>0</v>
      </c>
      <c r="FQ295" s="796">
        <f t="shared" ref="FQ295" si="2296">FQ294</f>
        <v>0</v>
      </c>
      <c r="FR295" s="796">
        <f t="shared" ref="FR295" si="2297">FR294</f>
        <v>0</v>
      </c>
      <c r="FS295" s="796">
        <f t="shared" ref="FS295" si="2298">FS294</f>
        <v>0</v>
      </c>
      <c r="FT295" s="796">
        <f t="shared" ref="FT295" si="2299">FT294</f>
        <v>0</v>
      </c>
      <c r="FU295" s="796">
        <f t="shared" ref="FU295" si="2300">FU294</f>
        <v>1.1157756581679852</v>
      </c>
      <c r="FV295" s="796">
        <f t="shared" ref="FV295" si="2301">FV294</f>
        <v>1.1157756581679852</v>
      </c>
      <c r="FW295" s="796">
        <f t="shared" ref="FW295" si="2302">FW294</f>
        <v>1.1157756581679852</v>
      </c>
      <c r="FX295" s="796">
        <f t="shared" ref="FX295" si="2303">FX294</f>
        <v>1.1157756581679852</v>
      </c>
      <c r="FY295" s="796">
        <f t="shared" ref="FY295" si="2304">FY294</f>
        <v>0.83046216285187047</v>
      </c>
      <c r="FZ295" s="796">
        <f t="shared" ref="FZ295" si="2305">FZ294</f>
        <v>0.83046216285187047</v>
      </c>
      <c r="GA295" s="796">
        <f t="shared" ref="GA295" si="2306">GA294</f>
        <v>0.5416190687091671</v>
      </c>
      <c r="GB295" s="796">
        <f t="shared" ref="GB295" si="2307">GB294</f>
        <v>0.5416190687091671</v>
      </c>
      <c r="GC295" s="796">
        <f t="shared" ref="GC295" si="2308">GC294</f>
        <v>0.5416190687091671</v>
      </c>
      <c r="GD295" s="796">
        <f t="shared" ref="GD295" si="2309">GD294</f>
        <v>8.9862378323187997E-2</v>
      </c>
      <c r="GE295" s="796">
        <f t="shared" ref="GE295" si="2310">GE294</f>
        <v>8.9862378323187997E-2</v>
      </c>
      <c r="GF295" s="796">
        <f t="shared" ref="GF295" si="2311">GF294</f>
        <v>8.9862378323187997E-2</v>
      </c>
      <c r="GG295" s="796">
        <f t="shared" ref="GG295" si="2312">GG294</f>
        <v>8.9862378323187997E-2</v>
      </c>
      <c r="GH295" s="796">
        <f t="shared" ref="GH295" si="2313">GH294</f>
        <v>0.53590106377844293</v>
      </c>
      <c r="GI295" s="796">
        <f t="shared" ref="GI295" si="2314">GI294</f>
        <v>0.53590106377844293</v>
      </c>
      <c r="GJ295" s="796">
        <f t="shared" ref="GJ295" si="2315">GJ294</f>
        <v>0.53590106377844293</v>
      </c>
      <c r="GK295" s="796">
        <f t="shared" ref="GK295" si="2316">GK294</f>
        <v>0.53590106377844293</v>
      </c>
      <c r="GL295" s="796">
        <f t="shared" ref="GL295" si="2317">GL294</f>
        <v>0.53590106377844293</v>
      </c>
      <c r="GM295" s="796">
        <f t="shared" ref="GM295" si="2318">GM294</f>
        <v>0.53590106377844293</v>
      </c>
      <c r="GN295" s="796">
        <f t="shared" ref="GN295" si="2319">GN294</f>
        <v>0.53590106377844293</v>
      </c>
      <c r="GO295" s="796">
        <f t="shared" ref="GO295" si="2320">GO294</f>
        <v>0.53590106377844293</v>
      </c>
      <c r="GP295" s="796">
        <f t="shared" ref="GP295" si="2321">GP294</f>
        <v>5.3810558806199893E-2</v>
      </c>
      <c r="GQ295" s="796">
        <f t="shared" ref="GQ295" si="2322">GQ294</f>
        <v>5.3810558806199893E-2</v>
      </c>
      <c r="GR295" s="796">
        <f t="shared" ref="GR295" si="2323">GR294</f>
        <v>5.3810558806199893E-2</v>
      </c>
      <c r="GS295" s="796">
        <f t="shared" ref="GS295" si="2324">GS294</f>
        <v>5.3810558806199893E-2</v>
      </c>
      <c r="GT295" s="796">
        <f t="shared" ref="GT295" si="2325">GT294</f>
        <v>5.3810558806199893E-2</v>
      </c>
      <c r="GU295" s="796">
        <f t="shared" ref="GU295" si="2326">GU294</f>
        <v>5.3810558806199893E-2</v>
      </c>
      <c r="GV295" s="796">
        <f t="shared" ref="GV295" si="2327">GV294</f>
        <v>5.3810558806199893E-2</v>
      </c>
      <c r="GW295" s="796">
        <f t="shared" ref="GW295" si="2328">GW294</f>
        <v>-0.40375818985518031</v>
      </c>
      <c r="GX295" s="796">
        <f t="shared" ref="GX295" si="2329">GX294</f>
        <v>-0.40375818985518031</v>
      </c>
      <c r="GY295" s="796">
        <f t="shared" ref="GY295" si="2330">GY294</f>
        <v>-0.40375818985518031</v>
      </c>
      <c r="GZ295" s="796">
        <f t="shared" ref="GZ295" si="2331">GZ294</f>
        <v>-0.40375818985518031</v>
      </c>
      <c r="HA295" s="796">
        <f t="shared" ref="HA295" si="2332">HA294</f>
        <v>-0.40375818985518031</v>
      </c>
      <c r="HB295" s="796">
        <f t="shared" ref="HB295" si="2333">HB294</f>
        <v>-0.62965964743967273</v>
      </c>
      <c r="HC295" s="796">
        <f t="shared" ref="HC295" si="2334">HC294</f>
        <v>-0.62965964743967273</v>
      </c>
      <c r="HD295" s="796">
        <f t="shared" ref="HD295" si="2335">HD294</f>
        <v>-0.62965964743967273</v>
      </c>
      <c r="HE295" s="796">
        <f t="shared" ref="HE295" si="2336">HE294</f>
        <v>-0.62965964743967273</v>
      </c>
      <c r="HF295" s="796">
        <f t="shared" ref="HF295" si="2337">HF294</f>
        <v>-0.1081515285195449</v>
      </c>
      <c r="HG295" s="796">
        <f t="shared" ref="HG295" si="2338">HG294</f>
        <v>-7.9952422966200309E-2</v>
      </c>
      <c r="HH295" s="796">
        <f t="shared" ref="HH295" si="2339">HH294</f>
        <v>-7.9952422966200309E-2</v>
      </c>
      <c r="HI295" s="796">
        <f t="shared" ref="HI295" si="2340">HI294</f>
        <v>-7.9952422966200309E-2</v>
      </c>
      <c r="HJ295" s="796">
        <f t="shared" ref="HJ295" si="2341">HJ294</f>
        <v>-7.9952422966200309E-2</v>
      </c>
      <c r="HK295" s="796">
        <f t="shared" ref="HK295" si="2342">HK294</f>
        <v>-7.9952422966200309E-2</v>
      </c>
      <c r="HL295" s="796">
        <f t="shared" ref="HL295" si="2343">HL294</f>
        <v>-7.9952422966200309E-2</v>
      </c>
      <c r="HM295" s="796">
        <f t="shared" ref="HM295" si="2344">HM294</f>
        <v>-7.9952422966200309E-2</v>
      </c>
      <c r="HN295" s="796">
        <f t="shared" ref="HN295" si="2345">HN294</f>
        <v>0.16132689759944085</v>
      </c>
      <c r="HO295" s="796">
        <f t="shared" ref="HO295" si="2346">HO294</f>
        <v>0.16132689759944085</v>
      </c>
      <c r="HP295" s="796">
        <f t="shared" ref="HP295" si="2347">HP294</f>
        <v>0.16132689759944085</v>
      </c>
      <c r="HQ295" s="796">
        <f t="shared" ref="HQ295" si="2348">HQ294</f>
        <v>0.16132689759944085</v>
      </c>
      <c r="HR295" s="796">
        <f t="shared" ref="HR295" si="2349">HR294</f>
        <v>0.16132689759944085</v>
      </c>
      <c r="HS295" s="796">
        <f t="shared" ref="HS295" si="2350">HS294</f>
        <v>0.16132689759944085</v>
      </c>
      <c r="HT295" s="796">
        <f t="shared" ref="HT295" si="2351">HT294</f>
        <v>0.16132689759944085</v>
      </c>
      <c r="HU295" s="796">
        <f t="shared" ref="HU295" si="2352">HU294</f>
        <v>1.9227205538073306</v>
      </c>
      <c r="HV295" s="796">
        <f t="shared" ref="HV295" si="2353">HV294</f>
        <v>1.9227205538073306</v>
      </c>
      <c r="HW295" s="796">
        <f t="shared" ref="HW295" si="2354">HW294</f>
        <v>1.9227205538073306</v>
      </c>
      <c r="HX295" s="796">
        <f t="shared" ref="HX295" si="2355">HX294</f>
        <v>1.9227205538073306</v>
      </c>
      <c r="HY295" s="796">
        <f t="shared" ref="HY295" si="2356">HY294</f>
        <v>1.5917191454660813</v>
      </c>
      <c r="HZ295" s="796">
        <f t="shared" ref="HZ295" si="2357">HZ294</f>
        <v>1.5917191454660813</v>
      </c>
      <c r="IA295" s="796">
        <f t="shared" ref="IA295" si="2358">IA294</f>
        <v>1.5657714895410439</v>
      </c>
      <c r="IB295" s="796">
        <f t="shared" ref="IB295" si="2359">IB294</f>
        <v>1.5657714895410439</v>
      </c>
      <c r="IC295" s="796">
        <f t="shared" ref="IC295" si="2360">IC294</f>
        <v>1.5657714895410439</v>
      </c>
      <c r="ID295" s="796">
        <f t="shared" ref="ID295" si="2361">ID294</f>
        <v>-5.9528156796403664E-2</v>
      </c>
      <c r="IE295" s="796">
        <f t="shared" ref="IE295" si="2362">IE294</f>
        <v>-5.9528156796403664E-2</v>
      </c>
      <c r="IF295" s="796">
        <f t="shared" ref="IF295" si="2363">IF294</f>
        <v>-5.9528156796403664E-2</v>
      </c>
      <c r="IG295" s="796">
        <f t="shared" ref="IG295" si="2364">IG294</f>
        <v>-5.9528156796403664E-2</v>
      </c>
      <c r="IH295" s="796">
        <f t="shared" ref="IH295" si="2365">IH294</f>
        <v>-0.20250312597592668</v>
      </c>
      <c r="II295" s="796">
        <f t="shared" ref="II295" si="2366">II294</f>
        <v>-0.20250312597592668</v>
      </c>
      <c r="IJ295" s="796">
        <f t="shared" ref="IJ295" si="2367">IJ294</f>
        <v>-0.20250312597592668</v>
      </c>
      <c r="IK295" s="796">
        <f t="shared" ref="IK295" si="2368">IK294</f>
        <v>-0.20250312597592668</v>
      </c>
      <c r="IL295" s="796">
        <f t="shared" ref="IL295" si="2369">IL294</f>
        <v>-0.20250312597592668</v>
      </c>
      <c r="IM295" s="796">
        <f t="shared" ref="IM295" si="2370">IM294</f>
        <v>-0.20250312597592668</v>
      </c>
      <c r="IN295" s="796">
        <f t="shared" ref="IN295" si="2371">IN294</f>
        <v>-0.20250312597592668</v>
      </c>
      <c r="IO295" s="796">
        <f t="shared" ref="IO295" si="2372">IO294</f>
        <v>-0.20250312597592668</v>
      </c>
      <c r="IP295" s="796">
        <f t="shared" ref="IP295" si="2373">IP294</f>
        <v>2.4459344911910819E-2</v>
      </c>
      <c r="IQ295" s="796">
        <f t="shared" ref="IQ295" si="2374">IQ294</f>
        <v>2.4459344911910819E-2</v>
      </c>
      <c r="IR295" s="796">
        <f t="shared" ref="IR295" si="2375">IR294</f>
        <v>2.4459344911910819E-2</v>
      </c>
      <c r="IS295" s="796">
        <f t="shared" ref="IS295" si="2376">IS294</f>
        <v>2.4459344911910819E-2</v>
      </c>
      <c r="IT295" s="796">
        <f t="shared" ref="IT295" si="2377">IT294</f>
        <v>2.4459344911910819E-2</v>
      </c>
      <c r="IU295" s="796">
        <f t="shared" ref="IU295" si="2378">IU294</f>
        <v>2.4459344911910819E-2</v>
      </c>
      <c r="IV295" s="796">
        <f t="shared" ref="IV295" si="2379">IV294</f>
        <v>2.4459344911910819E-2</v>
      </c>
      <c r="IW295" s="796">
        <f t="shared" ref="IW295" si="2380">IW294</f>
        <v>-0.49100990421878876</v>
      </c>
      <c r="IX295" s="796">
        <f t="shared" ref="IX295" si="2381">IX294</f>
        <v>-0.49100990421878876</v>
      </c>
      <c r="IY295" s="796">
        <f t="shared" ref="IY295" si="2382">IY294</f>
        <v>-0.49100990421878876</v>
      </c>
      <c r="IZ295" s="796">
        <f t="shared" ref="IZ295" si="2383">IZ294</f>
        <v>-0.49100990421878876</v>
      </c>
      <c r="JA295" s="796">
        <f t="shared" ref="JA295" si="2384">JA294</f>
        <v>-0.49100990421878876</v>
      </c>
      <c r="JB295" s="796">
        <f t="shared" ref="JB295" si="2385">JB294</f>
        <v>-0.68482915232093866</v>
      </c>
      <c r="JC295" s="796">
        <f t="shared" ref="JC295" si="2386">JC294</f>
        <v>-0.68482915232093866</v>
      </c>
      <c r="JD295" s="796">
        <f t="shared" ref="JD295" si="2387">JD294</f>
        <v>-0.68482915232093866</v>
      </c>
      <c r="JE295" s="796">
        <f t="shared" ref="JE295" si="2388">JE294</f>
        <v>-0.68482915232093866</v>
      </c>
      <c r="JF295" s="796">
        <f t="shared" ref="JF295" si="2389">JF294</f>
        <v>-6.1137385317808324E-2</v>
      </c>
      <c r="JG295" s="796">
        <f t="shared" ref="JG295" si="2390">JG294</f>
        <v>-3.5280221001900536E-2</v>
      </c>
      <c r="JH295" s="796">
        <f t="shared" ref="JH295" si="2391">JH294</f>
        <v>-3.5280221001900536E-2</v>
      </c>
      <c r="JI295" s="796">
        <f t="shared" ref="JI295" si="2392">JI294</f>
        <v>-3.5280221001900536E-2</v>
      </c>
      <c r="JJ295" s="796">
        <f t="shared" ref="JJ295" si="2393">JJ294</f>
        <v>-3.5280221001900536E-2</v>
      </c>
      <c r="JK295" s="796">
        <f t="shared" ref="JK295" si="2394">JK294</f>
        <v>-3.5280221001900536E-2</v>
      </c>
      <c r="JL295" s="796">
        <f t="shared" ref="JL295" si="2395">JL294</f>
        <v>-3.5280221001900536E-2</v>
      </c>
      <c r="JM295" s="796">
        <f t="shared" ref="JM295" si="2396">JM294</f>
        <v>-3.5280221001900536E-2</v>
      </c>
      <c r="JN295" s="796">
        <f t="shared" ref="JN295" si="2397">JN294</f>
        <v>0.20378134433613759</v>
      </c>
      <c r="JO295" s="796">
        <f t="shared" ref="JO295" si="2398">JO294</f>
        <v>0.20378134433613759</v>
      </c>
      <c r="JP295" s="796">
        <f t="shared" ref="JP295" si="2399">JP294</f>
        <v>0.20378134433613759</v>
      </c>
      <c r="JQ295" s="796">
        <f t="shared" ref="JQ295" si="2400">JQ294</f>
        <v>0.20378134433613759</v>
      </c>
      <c r="JR295" s="796">
        <f t="shared" ref="JR295" si="2401">JR294</f>
        <v>0.20378134433613759</v>
      </c>
      <c r="JS295" s="796">
        <f t="shared" ref="JS295" si="2402">JS294</f>
        <v>0.20378134433613759</v>
      </c>
      <c r="JT295" s="796">
        <f t="shared" ref="JT295" si="2403">JT294</f>
        <v>0.20378134433613759</v>
      </c>
      <c r="JU295" s="796">
        <f t="shared" ref="JU295" si="2404">JU294</f>
        <v>2.0522302284161134</v>
      </c>
      <c r="JV295" s="796">
        <f t="shared" ref="JV295" si="2405">JV294</f>
        <v>2.0522302284161134</v>
      </c>
      <c r="JW295" s="796">
        <f t="shared" ref="JW295" si="2406">JW294</f>
        <v>2.0522302284161134</v>
      </c>
      <c r="JX295" s="796">
        <f t="shared" ref="JX295" si="2407">JX294</f>
        <v>2.0522302284161134</v>
      </c>
      <c r="JY295" s="796">
        <f t="shared" ref="JY295" si="2408">JY294</f>
        <v>1.3264326212217314</v>
      </c>
      <c r="JZ295" s="796">
        <f t="shared" ref="JZ295" si="2409">JZ294</f>
        <v>1.3264326212217314</v>
      </c>
      <c r="KA295" s="796">
        <f t="shared" ref="KA295" si="2410">KA294</f>
        <v>1.0832381374183324</v>
      </c>
      <c r="KB295" s="796">
        <f t="shared" ref="KB295" si="2411">KB294</f>
        <v>1.0832381374183324</v>
      </c>
      <c r="KC295" s="796">
        <f t="shared" ref="KC295" si="2412">KC294</f>
        <v>1.0832381374183324</v>
      </c>
      <c r="KD295" s="796">
        <f t="shared" ref="KD295" si="2413">KD294</f>
        <v>0.22652463460560313</v>
      </c>
      <c r="KE295" s="796">
        <f t="shared" ref="KE295" si="2414">KE294</f>
        <v>0.22652463460560313</v>
      </c>
      <c r="KF295" s="796">
        <f t="shared" ref="KF295" si="2415">KF294</f>
        <v>0.22652463460560313</v>
      </c>
      <c r="KG295" s="796">
        <f t="shared" ref="KG295" si="2416">KG294</f>
        <v>0.22652463460560313</v>
      </c>
      <c r="KH295" s="796">
        <f t="shared" ref="KH295" si="2417">KH294</f>
        <v>0.16762984504368639</v>
      </c>
      <c r="KI295" s="796">
        <f t="shared" ref="KI295" si="2418">KI294</f>
        <v>0.16762984504368639</v>
      </c>
      <c r="KJ295" s="796">
        <f t="shared" ref="KJ295" si="2419">KJ294</f>
        <v>0.16762984504368639</v>
      </c>
      <c r="KK295" s="796">
        <f t="shared" ref="KK295" si="2420">KK294</f>
        <v>0.16762984504368639</v>
      </c>
      <c r="KL295" s="796">
        <f t="shared" ref="KL295" si="2421">KL294</f>
        <v>0.16762984504368639</v>
      </c>
      <c r="KM295" s="796">
        <f t="shared" ref="KM295" si="2422">KM294</f>
        <v>0.16762984504368639</v>
      </c>
      <c r="KN295" s="796">
        <f t="shared" ref="KN295" si="2423">KN294</f>
        <v>0.16762984504368639</v>
      </c>
      <c r="KO295" s="796">
        <f t="shared" ref="KO295" si="2424">KO294</f>
        <v>0.16762984504368639</v>
      </c>
      <c r="KP295" s="796">
        <f t="shared" ref="KP295" si="2425">KP294</f>
        <v>-0.1492020039626496</v>
      </c>
      <c r="KQ295" s="796">
        <f t="shared" ref="KQ295" si="2426">KQ294</f>
        <v>-0.1492020039626496</v>
      </c>
      <c r="KR295" s="796">
        <f t="shared" ref="KR295" si="2427">KR294</f>
        <v>-0.1492020039626496</v>
      </c>
      <c r="KS295" s="796">
        <f t="shared" ref="KS295" si="2428">KS294</f>
        <v>-0.1492020039626496</v>
      </c>
      <c r="KT295" s="796">
        <f t="shared" ref="KT295" si="2429">KT294</f>
        <v>-0.1492020039626496</v>
      </c>
      <c r="KU295" s="796">
        <f t="shared" ref="KU295" si="2430">KU294</f>
        <v>-0.1492020039626496</v>
      </c>
      <c r="KV295" s="796">
        <f t="shared" ref="KV295" si="2431">KV294</f>
        <v>-0.1492020039626496</v>
      </c>
      <c r="KW295" s="796">
        <f t="shared" ref="KW295" si="2432">KW294</f>
        <v>-0.64301298433764842</v>
      </c>
      <c r="KX295" s="796">
        <f t="shared" ref="KX295" si="2433">KX294</f>
        <v>-0.64301298433764842</v>
      </c>
      <c r="KY295" s="796">
        <f t="shared" ref="KY295" si="2434">KY294</f>
        <v>-0.64301298433764842</v>
      </c>
      <c r="KZ295" s="796">
        <f t="shared" ref="KZ295" si="2435">KZ294</f>
        <v>-0.64301298433764842</v>
      </c>
      <c r="LA295" s="796">
        <f t="shared" ref="LA295" si="2436">LA294</f>
        <v>-0.64301298433764842</v>
      </c>
      <c r="LB295" s="796">
        <f t="shared" ref="LB295" si="2437">LB294</f>
        <v>-0.68482915232093866</v>
      </c>
      <c r="LC295" s="796">
        <f t="shared" ref="LC295" si="2438">LC294</f>
        <v>-0.68482915232093866</v>
      </c>
      <c r="LD295" s="796">
        <f t="shared" ref="LD295" si="2439">LD294</f>
        <v>-0.68482915232093866</v>
      </c>
      <c r="LE295" s="796">
        <f t="shared" ref="LE295" si="2440">LE294</f>
        <v>-0.68482915232093866</v>
      </c>
      <c r="LF295" s="796">
        <f t="shared" ref="LF295" si="2441">LF294</f>
        <v>0.12674810036488626</v>
      </c>
      <c r="LG295" s="796">
        <f t="shared" ref="LG295" si="2442">LG294</f>
        <v>0.1619814116302285</v>
      </c>
      <c r="LH295" s="796">
        <f t="shared" ref="LH295" si="2443">LH294</f>
        <v>0.1619814116302285</v>
      </c>
      <c r="LI295" s="796">
        <f t="shared" ref="LI295" si="2444">LI294</f>
        <v>0.1619814116302285</v>
      </c>
      <c r="LJ295" s="796">
        <f t="shared" ref="LJ295" si="2445">LJ294</f>
        <v>0.1619814116302285</v>
      </c>
      <c r="LK295" s="796">
        <f t="shared" ref="LK295" si="2446">LK294</f>
        <v>0.1619814116302285</v>
      </c>
      <c r="LL295" s="796">
        <f t="shared" ref="LL295" si="2447">LL294</f>
        <v>0.1619814116302285</v>
      </c>
      <c r="LM295" s="796">
        <f t="shared" ref="LM295" si="2448">LM294</f>
        <v>0.1619814116302285</v>
      </c>
      <c r="LN295" s="796">
        <f t="shared" ref="LN295" si="2449">LN294</f>
        <v>0.56039869692438327</v>
      </c>
      <c r="LO295" s="796">
        <f t="shared" ref="LO295" si="2450">LO294</f>
        <v>0.56039869692438327</v>
      </c>
      <c r="LP295" s="796">
        <f t="shared" ref="LP295" si="2451">LP294</f>
        <v>0.56039869692438327</v>
      </c>
      <c r="LQ295" s="796">
        <f t="shared" ref="LQ295" si="2452">LQ294</f>
        <v>0.56039869692438327</v>
      </c>
      <c r="LR295" s="796">
        <f t="shared" ref="LR295" si="2453">LR294</f>
        <v>0.56039869692438327</v>
      </c>
      <c r="LS295" s="796">
        <f t="shared" ref="LS295" si="2454">LS294</f>
        <v>0.56039869692438327</v>
      </c>
      <c r="LT295" s="796">
        <f t="shared" ref="LT295" si="2455">LT294</f>
        <v>0.56039869692438327</v>
      </c>
      <c r="LU295" s="796">
        <f t="shared" ref="LU295" si="2456">LU294</f>
        <v>2.1120039243894011</v>
      </c>
      <c r="LV295" s="796">
        <f t="shared" ref="LV295" si="2457">LV294</f>
        <v>2.1120039243894011</v>
      </c>
      <c r="LW295" s="796">
        <f t="shared" ref="LW295" si="2458">LW294</f>
        <v>2.1120039243894011</v>
      </c>
      <c r="LX295" s="796">
        <f t="shared" ref="LX295" si="2459">LX294</f>
        <v>2.1120039243894011</v>
      </c>
      <c r="LY295" s="796">
        <f t="shared" ref="LY295" si="2460">LY294</f>
        <v>1.3264326212217314</v>
      </c>
      <c r="LZ295" s="796">
        <f t="shared" ref="LZ295" si="2461">LZ294</f>
        <v>1.3264326212217314</v>
      </c>
      <c r="MA295" s="796">
        <f t="shared" ref="MA295" si="2462">MA294</f>
        <v>1.0832381374183324</v>
      </c>
      <c r="MB295" s="796">
        <f t="shared" ref="MB295" si="2463">MB294</f>
        <v>1.0832381374183324</v>
      </c>
      <c r="MC295" s="796">
        <f t="shared" ref="MC295" si="2464">MC294</f>
        <v>1.0832381374183324</v>
      </c>
      <c r="MD295" s="796">
        <f t="shared" ref="MD295" si="2465">MD294</f>
        <v>0.22949369281818388</v>
      </c>
      <c r="ME295" s="796">
        <f t="shared" ref="ME295" si="2466">ME294</f>
        <v>0.22949369281818388</v>
      </c>
      <c r="MF295" s="796">
        <f t="shared" ref="MF295" si="2467">MF294</f>
        <v>0.22949369281818388</v>
      </c>
      <c r="MG295" s="796">
        <f t="shared" ref="MG295" si="2468">MG294</f>
        <v>0.22949369281818388</v>
      </c>
      <c r="MH295" s="796">
        <f t="shared" ref="MH295" si="2469">MH294</f>
        <v>0.16762984504368639</v>
      </c>
      <c r="MI295" s="796">
        <f t="shared" ref="MI295" si="2470">MI294</f>
        <v>0.16762984504368639</v>
      </c>
      <c r="MJ295" s="796">
        <f t="shared" ref="MJ295" si="2471">MJ294</f>
        <v>0.16762984504368639</v>
      </c>
      <c r="MK295" s="796">
        <f t="shared" ref="MK295" si="2472">MK294</f>
        <v>0.16762984504368639</v>
      </c>
      <c r="ML295" s="796">
        <f t="shared" ref="ML295" si="2473">ML294</f>
        <v>0.16762984504368639</v>
      </c>
      <c r="MM295" s="796">
        <f t="shared" ref="MM295" si="2474">MM294</f>
        <v>0.16762984504368639</v>
      </c>
      <c r="MN295" s="796">
        <f t="shared" ref="MN295" si="2475">MN294</f>
        <v>0.16762984504368639</v>
      </c>
      <c r="MO295" s="796">
        <f t="shared" ref="MO295" si="2476">MO294</f>
        <v>0.16762984504368639</v>
      </c>
      <c r="MP295" s="796">
        <f t="shared" ref="MP295" si="2477">MP294</f>
        <v>-0.81694212005774069</v>
      </c>
      <c r="MQ295" s="796">
        <f t="shared" ref="MQ295" si="2478">MQ294</f>
        <v>-0.81694212005774069</v>
      </c>
      <c r="MR295" s="796">
        <f t="shared" ref="MR295" si="2479">MR294</f>
        <v>-0.81694212005774069</v>
      </c>
      <c r="MS295" s="796">
        <f t="shared" ref="MS295" si="2480">MS294</f>
        <v>-0.81694212005774069</v>
      </c>
      <c r="MT295" s="796">
        <f t="shared" ref="MT295" si="2481">MT294</f>
        <v>-0.81694212005774069</v>
      </c>
      <c r="MU295" s="796">
        <f t="shared" ref="MU295" si="2482">MU294</f>
        <v>-0.81694212005774069</v>
      </c>
      <c r="MV295" s="796">
        <f t="shared" ref="MV295" si="2483">MV294</f>
        <v>-0.81694212005774069</v>
      </c>
      <c r="MW295" s="796">
        <f t="shared" ref="MW295" si="2484">MW294</f>
        <v>-0.9538456223040086</v>
      </c>
      <c r="MX295" s="796">
        <f t="shared" ref="MX295" si="2485">MX294</f>
        <v>-0.9538456223040086</v>
      </c>
      <c r="MY295" s="796">
        <f t="shared" ref="MY295" si="2486">MY294</f>
        <v>-0.9538456223040086</v>
      </c>
      <c r="MZ295" s="796">
        <f t="shared" ref="MZ295" si="2487">MZ294</f>
        <v>-0.9538456223040086</v>
      </c>
      <c r="NA295" s="796">
        <f t="shared" ref="NA295" si="2488">NA294</f>
        <v>-0.9538456223040086</v>
      </c>
      <c r="NB295" s="796">
        <f t="shared" ref="NB295" si="2489">NB294</f>
        <v>-0.68482915232093866</v>
      </c>
      <c r="NC295" s="796">
        <f t="shared" ref="NC295" si="2490">NC294</f>
        <v>-0.68482915232093866</v>
      </c>
      <c r="ND295" s="796">
        <f t="shared" ref="ND295" si="2491">ND294</f>
        <v>-0.68482915232093866</v>
      </c>
      <c r="NE295" s="796">
        <f t="shared" ref="NE295" si="2492">NE294</f>
        <v>-0.68482915232093866</v>
      </c>
      <c r="NF295" s="796">
        <f t="shared" ref="NF295" si="2493">NF294</f>
        <v>0.12674810036488626</v>
      </c>
      <c r="NG295" s="796">
        <f t="shared" ref="NG295" si="2494">NG294</f>
        <v>0.1619814116302285</v>
      </c>
      <c r="NH295" s="796">
        <f t="shared" ref="NH295" si="2495">NH294</f>
        <v>0.1619814116302285</v>
      </c>
      <c r="NI295" s="796">
        <f t="shared" ref="NI295" si="2496">NI294</f>
        <v>0.1619814116302285</v>
      </c>
      <c r="NJ295" s="796">
        <f t="shared" ref="NJ295" si="2497">NJ294</f>
        <v>0.1619814116302285</v>
      </c>
      <c r="NK295" s="796">
        <f t="shared" ref="NK295" si="2498">NK294</f>
        <v>0.1619814116302285</v>
      </c>
      <c r="NL295" s="796">
        <f t="shared" ref="NL295" si="2499">NL294</f>
        <v>0.1619814116302285</v>
      </c>
      <c r="NM295" s="796">
        <f t="shared" ref="NM295" si="2500">NM294</f>
        <v>0.1619814116302285</v>
      </c>
      <c r="NN295" s="796">
        <f t="shared" ref="NN295" si="2501">NN294</f>
        <v>0.56039869692438327</v>
      </c>
      <c r="NO295" s="796">
        <f t="shared" ref="NO295" si="2502">NO294</f>
        <v>0.56039869692438327</v>
      </c>
      <c r="NP295" s="796">
        <f t="shared" ref="NP295" si="2503">NP294</f>
        <v>0.56039869692438327</v>
      </c>
      <c r="NQ295" s="796">
        <f t="shared" ref="NQ295" si="2504">NQ294</f>
        <v>0.56039869692438327</v>
      </c>
      <c r="NR295" s="796">
        <f t="shared" ref="NR295" si="2505">NR294</f>
        <v>0.56039869692438327</v>
      </c>
      <c r="NS295" s="796">
        <f t="shared" ref="NS295" si="2506">NS294</f>
        <v>0.56039869692438327</v>
      </c>
      <c r="NT295" s="796">
        <f t="shared" ref="NT295" si="2507">NT294</f>
        <v>0.56039869692438327</v>
      </c>
      <c r="NU295" s="796">
        <f t="shared" ref="NU295" si="2508">NU294</f>
        <v>2.1120039243894011</v>
      </c>
      <c r="NV295" s="796">
        <f t="shared" ref="NV295" si="2509">NV294</f>
        <v>2.1120039243894011</v>
      </c>
      <c r="NW295" s="796">
        <f t="shared" ref="NW295" si="2510">NW294</f>
        <v>2.1120039243894011</v>
      </c>
      <c r="NX295" s="796">
        <f t="shared" ref="NX295" si="2511">NX294</f>
        <v>2.1120039243894011</v>
      </c>
      <c r="NY295" s="796">
        <f t="shared" ref="NY295" si="2512">NY294</f>
        <v>1.3264326212217314</v>
      </c>
      <c r="NZ295" s="796">
        <f t="shared" ref="NZ295" si="2513">NZ294</f>
        <v>1.3264326212217314</v>
      </c>
      <c r="OA295" s="796">
        <f t="shared" ref="OA295" si="2514">OA294</f>
        <v>1.0832381374183324</v>
      </c>
      <c r="OB295" s="796">
        <f t="shared" ref="OB295" si="2515">OB294</f>
        <v>1.0832381374183324</v>
      </c>
      <c r="OC295" s="796">
        <f t="shared" ref="OC295" si="2516">OC294</f>
        <v>1.0832381374183324</v>
      </c>
      <c r="OD295" s="796">
        <f t="shared" ref="OD295" si="2517">OD294</f>
        <v>0.22949369281818388</v>
      </c>
      <c r="OE295" s="796">
        <f t="shared" ref="OE295" si="2518">OE294</f>
        <v>0.22949369281818388</v>
      </c>
      <c r="OF295" s="796">
        <f t="shared" ref="OF295" si="2519">OF294</f>
        <v>0.22949369281818388</v>
      </c>
      <c r="OG295" s="796">
        <f t="shared" ref="OG295" si="2520">OG294</f>
        <v>0.22949369281818388</v>
      </c>
      <c r="OH295" s="796">
        <f t="shared" ref="OH295" si="2521">OH294</f>
        <v>0.16762984504368639</v>
      </c>
      <c r="OI295" s="796">
        <f t="shared" ref="OI295" si="2522">OI294</f>
        <v>0.16762984504368639</v>
      </c>
      <c r="OJ295" s="796">
        <f t="shared" ref="OJ295" si="2523">OJ294</f>
        <v>0.16762984504368639</v>
      </c>
      <c r="OK295" s="796">
        <f t="shared" ref="OK295" si="2524">OK294</f>
        <v>0.16762984504368639</v>
      </c>
      <c r="OL295" s="796">
        <f t="shared" ref="OL295" si="2525">OL294</f>
        <v>0.16762984504368639</v>
      </c>
      <c r="OM295" s="796">
        <f t="shared" ref="OM295" si="2526">OM294</f>
        <v>0.16762984504368639</v>
      </c>
      <c r="ON295" s="796">
        <f t="shared" ref="ON295" si="2527">ON294</f>
        <v>0.16762984504368639</v>
      </c>
      <c r="OO295" s="796">
        <f t="shared" ref="OO295" si="2528">OO294</f>
        <v>0.16762984504368639</v>
      </c>
      <c r="OP295" s="796">
        <f t="shared" ref="OP295" si="2529">OP294</f>
        <v>-0.81694212005774069</v>
      </c>
      <c r="OQ295" s="796">
        <f t="shared" ref="OQ295" si="2530">OQ294</f>
        <v>-0.81694212005774069</v>
      </c>
      <c r="OR295" s="796">
        <f t="shared" ref="OR295" si="2531">OR294</f>
        <v>-0.81694212005774069</v>
      </c>
      <c r="OS295" s="796">
        <f t="shared" ref="OS295" si="2532">OS294</f>
        <v>-0.81694212005774069</v>
      </c>
      <c r="OT295" s="796">
        <f t="shared" ref="OT295" si="2533">OT294</f>
        <v>-0.81694212005774069</v>
      </c>
      <c r="OU295" s="796">
        <f t="shared" ref="OU295" si="2534">OU294</f>
        <v>-0.81694212005774069</v>
      </c>
      <c r="OV295" s="796">
        <f t="shared" ref="OV295" si="2535">OV294</f>
        <v>-0.81694212005774069</v>
      </c>
      <c r="OW295" s="796">
        <f t="shared" ref="OW295" si="2536">OW294</f>
        <v>-0.9538456223040086</v>
      </c>
      <c r="OX295" s="796">
        <f t="shared" ref="OX295" si="2537">OX294</f>
        <v>-0.9538456223040086</v>
      </c>
      <c r="OY295" s="796">
        <f t="shared" ref="OY295" si="2538">OY294</f>
        <v>-0.9538456223040086</v>
      </c>
      <c r="OZ295" s="796">
        <f t="shared" ref="OZ295" si="2539">OZ294</f>
        <v>-0.9538456223040086</v>
      </c>
      <c r="PA295" s="796">
        <f t="shared" ref="PA295" si="2540">PA294</f>
        <v>-0.9538456223040086</v>
      </c>
      <c r="PB295" s="796">
        <f t="shared" ref="PB295" si="2541">PB294</f>
        <v>-0.68482915232093866</v>
      </c>
      <c r="PC295" s="796">
        <f t="shared" ref="PC295" si="2542">PC294</f>
        <v>-0.68482915232093866</v>
      </c>
      <c r="PD295" s="796">
        <f t="shared" ref="PD295" si="2543">PD294</f>
        <v>-0.68482915232093866</v>
      </c>
      <c r="PE295" s="796">
        <f t="shared" ref="PE295" si="2544">PE294</f>
        <v>-0.68482915232093866</v>
      </c>
      <c r="PF295" s="796">
        <f t="shared" ref="PF295" si="2545">PF294</f>
        <v>0.12674810036488626</v>
      </c>
      <c r="PG295" s="796">
        <f t="shared" ref="PG295" si="2546">PG294</f>
        <v>0.1619814116302285</v>
      </c>
      <c r="PH295" s="796">
        <f t="shared" ref="PH295" si="2547">PH294</f>
        <v>0.1619814116302285</v>
      </c>
      <c r="PI295" s="796">
        <f t="shared" ref="PI295" si="2548">PI294</f>
        <v>0.1619814116302285</v>
      </c>
      <c r="PJ295" s="796">
        <f t="shared" ref="PJ295" si="2549">PJ294</f>
        <v>0.1619814116302285</v>
      </c>
      <c r="PK295" s="796">
        <f t="shared" ref="PK295" si="2550">PK294</f>
        <v>0.1619814116302285</v>
      </c>
      <c r="PL295" s="796">
        <f t="shared" ref="PL295" si="2551">PL294</f>
        <v>0.1619814116302285</v>
      </c>
      <c r="PM295" s="796">
        <f t="shared" ref="PM295" si="2552">PM294</f>
        <v>0.1619814116302285</v>
      </c>
      <c r="PN295" s="796">
        <f t="shared" ref="PN295" si="2553">PN294</f>
        <v>0.56039869692438327</v>
      </c>
      <c r="PO295" s="796">
        <f t="shared" ref="PO295" si="2554">PO294</f>
        <v>0.56039869692438327</v>
      </c>
      <c r="PP295" s="796">
        <f t="shared" ref="PP295" si="2555">PP294</f>
        <v>0.56039869692438327</v>
      </c>
      <c r="PQ295" s="796">
        <f t="shared" ref="PQ295" si="2556">PQ294</f>
        <v>0.56039869692438327</v>
      </c>
      <c r="PR295" s="796">
        <f t="shared" ref="PR295" si="2557">PR294</f>
        <v>0.56039869692438327</v>
      </c>
      <c r="PS295" s="796">
        <f t="shared" ref="PS295" si="2558">PS294</f>
        <v>0.56039869692438327</v>
      </c>
      <c r="PT295" s="796">
        <f t="shared" ref="PT295" si="2559">PT294</f>
        <v>0.56039869692438327</v>
      </c>
      <c r="PU295" s="796">
        <f t="shared" ref="PU295" si="2560">PU294</f>
        <v>2.1120039243894011</v>
      </c>
      <c r="PV295" s="796">
        <f t="shared" ref="PV295" si="2561">PV294</f>
        <v>2.1120039243894011</v>
      </c>
      <c r="PW295" s="796">
        <f t="shared" ref="PW295" si="2562">PW294</f>
        <v>2.1120039243894011</v>
      </c>
      <c r="PX295" s="796">
        <f t="shared" ref="PX295" si="2563">PX294</f>
        <v>2.1120039243894011</v>
      </c>
      <c r="PY295" s="796">
        <f t="shared" ref="PY295" si="2564">PY294</f>
        <v>1.3264326212217314</v>
      </c>
      <c r="PZ295" s="796">
        <f t="shared" ref="PZ295" si="2565">PZ294</f>
        <v>1.3264326212217314</v>
      </c>
      <c r="QA295" s="796">
        <f t="shared" ref="QA295" si="2566">QA294</f>
        <v>1.0832381374183324</v>
      </c>
      <c r="QB295" s="796">
        <f t="shared" ref="QB295" si="2567">QB294</f>
        <v>1.0832381374183324</v>
      </c>
      <c r="QC295" s="796">
        <f t="shared" ref="QC295" si="2568">QC294</f>
        <v>1.0832381374183324</v>
      </c>
      <c r="QD295" s="796">
        <f t="shared" ref="QD295" si="2569">QD294</f>
        <v>0.22949369281818388</v>
      </c>
      <c r="QE295" s="796">
        <f t="shared" ref="QE295" si="2570">QE294</f>
        <v>0.22949369281818388</v>
      </c>
      <c r="QF295" s="796">
        <f t="shared" ref="QF295" si="2571">QF294</f>
        <v>0.22949369281818388</v>
      </c>
      <c r="QG295" s="796">
        <f t="shared" ref="QG295" si="2572">QG294</f>
        <v>0.22949369281818388</v>
      </c>
      <c r="QH295" s="796">
        <f t="shared" ref="QH295" si="2573">QH294</f>
        <v>0.16762984504368639</v>
      </c>
      <c r="QI295" s="796">
        <f t="shared" ref="QI295" si="2574">QI294</f>
        <v>0.16762984504368639</v>
      </c>
      <c r="QJ295" s="796">
        <f t="shared" ref="QJ295" si="2575">QJ294</f>
        <v>0.16762984504368639</v>
      </c>
      <c r="QK295" s="796">
        <f t="shared" ref="QK295" si="2576">QK294</f>
        <v>0.16762984504368639</v>
      </c>
      <c r="QL295" s="796">
        <f t="shared" ref="QL295" si="2577">QL294</f>
        <v>0.16762984504368639</v>
      </c>
      <c r="QM295" s="796">
        <f t="shared" ref="QM295" si="2578">QM294</f>
        <v>0.16762984504368639</v>
      </c>
      <c r="QN295" s="796">
        <f t="shared" ref="QN295" si="2579">QN294</f>
        <v>0.16762984504368639</v>
      </c>
      <c r="QO295" s="796">
        <f t="shared" ref="QO295" si="2580">QO294</f>
        <v>0.16762984504368639</v>
      </c>
      <c r="QP295" s="796">
        <f t="shared" ref="QP295" si="2581">QP294</f>
        <v>-0.81694212005774069</v>
      </c>
      <c r="QQ295" s="796">
        <f t="shared" ref="QQ295" si="2582">QQ294</f>
        <v>-0.81694212005774069</v>
      </c>
      <c r="QR295" s="796">
        <f t="shared" ref="QR295" si="2583">QR294</f>
        <v>-0.81694212005774069</v>
      </c>
      <c r="QS295" s="796">
        <f t="shared" ref="QS295" si="2584">QS294</f>
        <v>-0.81694212005774069</v>
      </c>
      <c r="QT295" s="796">
        <f t="shared" ref="QT295" si="2585">QT294</f>
        <v>-0.81694212005774069</v>
      </c>
      <c r="QU295" s="796">
        <f t="shared" ref="QU295" si="2586">QU294</f>
        <v>-0.81694212005774069</v>
      </c>
      <c r="QV295" s="796">
        <f t="shared" ref="QV295" si="2587">QV294</f>
        <v>-0.81694212005774069</v>
      </c>
      <c r="QW295" s="796">
        <f t="shared" ref="QW295" si="2588">QW294</f>
        <v>-0.9538456223040086</v>
      </c>
      <c r="QX295" s="796">
        <f t="shared" ref="QX295" si="2589">QX294</f>
        <v>-0.9538456223040086</v>
      </c>
      <c r="QY295" s="796">
        <f t="shared" ref="QY295" si="2590">QY294</f>
        <v>-0.9538456223040086</v>
      </c>
      <c r="QZ295" s="796">
        <f t="shared" ref="QZ295" si="2591">QZ294</f>
        <v>-0.9538456223040086</v>
      </c>
      <c r="RA295" s="796">
        <f t="shared" ref="RA295" si="2592">RA294</f>
        <v>-0.9538456223040086</v>
      </c>
      <c r="RB295" s="796">
        <f t="shared" ref="RB295" si="2593">RB294</f>
        <v>-0.68482915232093866</v>
      </c>
      <c r="RC295" s="796">
        <f t="shared" ref="RC295" si="2594">RC294</f>
        <v>-0.68482915232093866</v>
      </c>
      <c r="RD295" s="796">
        <f t="shared" ref="RD295" si="2595">RD294</f>
        <v>-0.68482915232093866</v>
      </c>
      <c r="RE295" s="796">
        <f t="shared" ref="RE295" si="2596">RE294</f>
        <v>-0.68482915232093866</v>
      </c>
      <c r="RF295" s="796">
        <f t="shared" ref="RF295" si="2597">RF294</f>
        <v>0.12674810036488626</v>
      </c>
      <c r="RG295" s="796">
        <f t="shared" ref="RG295" si="2598">RG294</f>
        <v>0.1619814116302285</v>
      </c>
      <c r="RH295" s="796">
        <f t="shared" ref="RH295" si="2599">RH294</f>
        <v>0.1619814116302285</v>
      </c>
      <c r="RI295" s="796">
        <f t="shared" ref="RI295" si="2600">RI294</f>
        <v>0.1619814116302285</v>
      </c>
      <c r="RJ295" s="796">
        <f t="shared" ref="RJ295" si="2601">RJ294</f>
        <v>0.1619814116302285</v>
      </c>
      <c r="RK295" s="796">
        <f t="shared" ref="RK295" si="2602">RK294</f>
        <v>0.1619814116302285</v>
      </c>
      <c r="RL295" s="796">
        <f t="shared" ref="RL295" si="2603">RL294</f>
        <v>0.1619814116302285</v>
      </c>
      <c r="RM295" s="796">
        <f t="shared" ref="RM295" si="2604">RM294</f>
        <v>0.1619814116302285</v>
      </c>
      <c r="RN295" s="796">
        <f t="shared" ref="RN295" si="2605">RN294</f>
        <v>0.56039869692438327</v>
      </c>
      <c r="RO295" s="796">
        <f t="shared" ref="RO295" si="2606">RO294</f>
        <v>0.56039869692438327</v>
      </c>
      <c r="RP295" s="796">
        <f t="shared" ref="RP295" si="2607">RP294</f>
        <v>0.56039869692438327</v>
      </c>
      <c r="RQ295" s="796">
        <f t="shared" ref="RQ295" si="2608">RQ294</f>
        <v>0.56039869692438327</v>
      </c>
      <c r="RR295" s="796">
        <f t="shared" ref="RR295" si="2609">RR294</f>
        <v>0.56039869692438327</v>
      </c>
      <c r="RS295" s="796">
        <f t="shared" ref="RS295" si="2610">RS294</f>
        <v>0.56039869692438327</v>
      </c>
      <c r="RT295" s="796">
        <f t="shared" ref="RT295" si="2611">RT294</f>
        <v>0.56039869692438327</v>
      </c>
      <c r="RU295" s="796">
        <f t="shared" ref="RU295" si="2612">RU294</f>
        <v>2.1120039243894011</v>
      </c>
      <c r="RV295" s="796">
        <f t="shared" ref="RV295" si="2613">RV294</f>
        <v>2.1120039243894011</v>
      </c>
      <c r="RW295" s="796">
        <f t="shared" ref="RW295" si="2614">RW294</f>
        <v>2.1120039243894011</v>
      </c>
      <c r="RX295" s="796">
        <f t="shared" ref="RX295" si="2615">RX294</f>
        <v>2.1120039243894011</v>
      </c>
      <c r="RY295" s="796">
        <f t="shared" ref="RY295" si="2616">RY294</f>
        <v>1.3264326212217314</v>
      </c>
      <c r="RZ295" s="796">
        <f t="shared" ref="RZ295" si="2617">RZ294</f>
        <v>1.3264326212217314</v>
      </c>
      <c r="SA295" s="796">
        <f t="shared" ref="SA295" si="2618">SA294</f>
        <v>1.0832381374183324</v>
      </c>
      <c r="SB295" s="796">
        <f t="shared" ref="SB295" si="2619">SB294</f>
        <v>1.0832381374183324</v>
      </c>
      <c r="SC295" s="796">
        <f t="shared" ref="SC295" si="2620">SC294</f>
        <v>1.0832381374183324</v>
      </c>
      <c r="SD295" s="796">
        <f t="shared" ref="SD295" si="2621">SD294</f>
        <v>0.22949369281818388</v>
      </c>
      <c r="SE295" s="796">
        <f t="shared" ref="SE295" si="2622">SE294</f>
        <v>0.22949369281818388</v>
      </c>
      <c r="SF295" s="796">
        <f t="shared" ref="SF295" si="2623">SF294</f>
        <v>0.22949369281818388</v>
      </c>
      <c r="SG295" s="796">
        <f t="shared" ref="SG295" si="2624">SG294</f>
        <v>0.22949369281818388</v>
      </c>
      <c r="SH295" s="796">
        <f t="shared" ref="SH295" si="2625">SH294</f>
        <v>0.16762984504368639</v>
      </c>
      <c r="SI295" s="796">
        <f t="shared" ref="SI295" si="2626">SI294</f>
        <v>0.16762984504368639</v>
      </c>
      <c r="SJ295" s="275">
        <f t="shared" ref="SJ295:SJ298" si="2627">SI295</f>
        <v>0.16762984504368639</v>
      </c>
      <c r="SK295" s="262"/>
      <c r="SL295" s="250"/>
      <c r="SM295" s="250"/>
      <c r="SN295" s="250"/>
    </row>
    <row r="296" spans="1:508" outlineLevel="3" x14ac:dyDescent="0.25">
      <c r="A296" s="250"/>
      <c r="B296" s="259"/>
      <c r="C296" s="444">
        <f t="shared" ref="C296" si="2628">INT($C$29)+3</f>
        <v>4</v>
      </c>
      <c r="D296" s="275"/>
      <c r="E296" s="324">
        <f t="shared" si="1615"/>
        <v>155</v>
      </c>
      <c r="F296" s="330"/>
      <c r="G296" s="275"/>
      <c r="H296" s="536"/>
      <c r="I296" s="551" t="s">
        <v>883</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2627"/>
        <v>0</v>
      </c>
      <c r="SK296" s="262"/>
      <c r="SL296" s="250"/>
      <c r="SM296" s="250"/>
      <c r="SN296" s="250"/>
    </row>
    <row r="297" spans="1:508" outlineLevel="3" x14ac:dyDescent="0.25">
      <c r="A297" s="250"/>
      <c r="B297" s="259"/>
      <c r="C297" s="444">
        <f>INT($C$29)+3</f>
        <v>4</v>
      </c>
      <c r="D297" s="275"/>
      <c r="E297" s="324">
        <f t="shared" si="1615"/>
        <v>156</v>
      </c>
      <c r="F297" s="330"/>
      <c r="G297" s="275"/>
      <c r="H297" s="536"/>
      <c r="I297" s="548" t="s">
        <v>875</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2627"/>
        <v>0</v>
      </c>
      <c r="SK297" s="262"/>
      <c r="SL297" s="250"/>
      <c r="SM297" s="250"/>
      <c r="SN297" s="250"/>
    </row>
    <row r="298" spans="1:508" outlineLevel="3" x14ac:dyDescent="0.25">
      <c r="A298" s="250"/>
      <c r="B298" s="259"/>
      <c r="C298" s="444">
        <f>INT($C$29)+3</f>
        <v>4</v>
      </c>
      <c r="D298" s="275"/>
      <c r="E298" s="324">
        <f t="shared" si="1615"/>
        <v>157</v>
      </c>
      <c r="F298" s="330"/>
      <c r="G298" s="275"/>
      <c r="H298" s="536"/>
      <c r="I298" s="548" t="s">
        <v>876</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2627"/>
        <v>0</v>
      </c>
      <c r="SK298" s="262"/>
      <c r="SL298" s="250"/>
      <c r="SM298" s="250"/>
      <c r="SN298" s="250"/>
    </row>
    <row r="299" spans="1:508" outlineLevel="3" x14ac:dyDescent="0.25">
      <c r="A299" s="250"/>
      <c r="B299" s="259"/>
      <c r="C299" s="444">
        <f>INT($C$29)+3</f>
        <v>4</v>
      </c>
      <c r="D299" s="275"/>
      <c r="E299" s="324">
        <f t="shared" si="1615"/>
        <v>158</v>
      </c>
      <c r="F299" s="330"/>
      <c r="G299" s="275"/>
      <c r="H299" s="538"/>
      <c r="I299" s="549" t="s">
        <v>877</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109"/>
        <v>0</v>
      </c>
      <c r="SK299" s="262"/>
      <c r="SL299" s="250"/>
      <c r="SM299" s="250"/>
      <c r="SN299" s="250"/>
    </row>
    <row r="300" spans="1:508" outlineLevel="2" x14ac:dyDescent="0.25">
      <c r="A300" s="250"/>
      <c r="B300" s="259"/>
      <c r="C300" s="444">
        <f>INT($C$29)+2</f>
        <v>3</v>
      </c>
      <c r="D300" s="275"/>
      <c r="E300" s="324">
        <f t="shared" si="1615"/>
        <v>159</v>
      </c>
      <c r="F300" s="330"/>
      <c r="G300" s="275"/>
      <c r="H300" s="534"/>
      <c r="I300" s="534" t="s">
        <v>576</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109"/>
        <v>0</v>
      </c>
      <c r="SK300" s="262"/>
      <c r="SL300" s="250"/>
      <c r="SM300" s="250"/>
      <c r="SN300" s="250"/>
    </row>
    <row r="301" spans="1:508" outlineLevel="3" x14ac:dyDescent="0.25">
      <c r="A301" s="250"/>
      <c r="B301" s="259"/>
      <c r="C301" s="444">
        <f>INT($C$29)+3</f>
        <v>4</v>
      </c>
      <c r="D301" s="275"/>
      <c r="E301" s="324">
        <f t="shared" si="1615"/>
        <v>160</v>
      </c>
      <c r="F301" s="330"/>
      <c r="G301" s="275"/>
      <c r="H301" s="536"/>
      <c r="I301" s="536" t="s">
        <v>577</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109"/>
        <v>0</v>
      </c>
      <c r="SK301" s="262"/>
      <c r="SL301" s="250"/>
      <c r="SM301" s="250"/>
      <c r="SN301" s="250"/>
    </row>
    <row r="302" spans="1:508" outlineLevel="3" x14ac:dyDescent="0.25">
      <c r="A302" s="250"/>
      <c r="B302" s="259"/>
      <c r="C302" s="444">
        <f>INT($C$29)+3</f>
        <v>4</v>
      </c>
      <c r="D302" s="275"/>
      <c r="E302" s="324">
        <f t="shared" si="1615"/>
        <v>161</v>
      </c>
      <c r="F302" s="330"/>
      <c r="G302" s="275"/>
      <c r="H302" s="536"/>
      <c r="I302" s="536" t="s">
        <v>578</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109"/>
        <v>0</v>
      </c>
      <c r="SK302" s="262"/>
      <c r="SL302" s="250"/>
      <c r="SM302" s="250"/>
      <c r="SN302" s="250"/>
    </row>
    <row r="303" spans="1:508" outlineLevel="3" x14ac:dyDescent="0.25">
      <c r="A303" s="250"/>
      <c r="B303" s="259"/>
      <c r="C303" s="444">
        <f>INT($C$29)+3</f>
        <v>4</v>
      </c>
      <c r="D303" s="275"/>
      <c r="E303" s="324">
        <f t="shared" si="1615"/>
        <v>162</v>
      </c>
      <c r="F303" s="330"/>
      <c r="G303" s="275"/>
      <c r="H303" s="540"/>
      <c r="I303" s="540" t="s">
        <v>709</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109"/>
        <v>0</v>
      </c>
      <c r="SK303" s="262"/>
      <c r="SL303" s="250"/>
      <c r="SM303" s="250"/>
      <c r="SN303" s="250"/>
    </row>
    <row r="304" spans="1:508" outlineLevel="2" x14ac:dyDescent="0.25">
      <c r="A304" s="250"/>
      <c r="B304" s="259"/>
      <c r="C304" s="444">
        <f>INT($C$29)+2</f>
        <v>3</v>
      </c>
      <c r="D304" s="275"/>
      <c r="E304" s="324">
        <f t="shared" si="1615"/>
        <v>163</v>
      </c>
      <c r="F304" s="330"/>
      <c r="G304" s="275"/>
      <c r="H304" s="542"/>
      <c r="I304" s="542" t="s">
        <v>710</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109"/>
        <v>0</v>
      </c>
      <c r="SK304" s="262"/>
      <c r="SL304" s="250"/>
      <c r="SM304" s="250"/>
      <c r="SN304" s="250"/>
    </row>
    <row r="305" spans="1:508" outlineLevel="2" x14ac:dyDescent="0.25">
      <c r="A305" s="250"/>
      <c r="B305" s="259"/>
      <c r="C305" s="444">
        <f>INT($C$29)+2</f>
        <v>3</v>
      </c>
      <c r="D305" s="275"/>
      <c r="E305" s="324">
        <f t="shared" si="1615"/>
        <v>164</v>
      </c>
      <c r="F305" s="330"/>
      <c r="G305" s="275"/>
      <c r="H305" s="461"/>
      <c r="I305" s="461" t="s">
        <v>711</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109"/>
        <v>0</v>
      </c>
      <c r="SK305" s="262"/>
      <c r="SL305" s="250"/>
      <c r="SM305" s="250"/>
      <c r="SN305" s="250"/>
    </row>
    <row r="306" spans="1:508" outlineLevel="3" x14ac:dyDescent="0.25">
      <c r="A306" s="250"/>
      <c r="B306" s="259"/>
      <c r="C306" s="444">
        <f t="shared" ref="C306:C354" si="2629">INT($C$29)+3</f>
        <v>4</v>
      </c>
      <c r="D306" s="275"/>
      <c r="E306" s="324">
        <f t="shared" si="1615"/>
        <v>165</v>
      </c>
      <c r="F306" s="330"/>
      <c r="G306" s="275"/>
      <c r="H306" s="494"/>
      <c r="I306" s="494" t="s">
        <v>712</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109"/>
        <v>0</v>
      </c>
      <c r="SK306" s="262"/>
      <c r="SL306" s="250"/>
      <c r="SM306" s="250"/>
      <c r="SN306" s="250"/>
    </row>
    <row r="307" spans="1:508" outlineLevel="2" x14ac:dyDescent="0.25">
      <c r="A307" s="250"/>
      <c r="B307" s="259"/>
      <c r="C307" s="444">
        <f>INT($C$29)+2</f>
        <v>3</v>
      </c>
      <c r="D307" s="275"/>
      <c r="E307" s="324">
        <f t="shared" si="1615"/>
        <v>166</v>
      </c>
      <c r="F307" s="330"/>
      <c r="G307" s="275"/>
      <c r="H307" s="495"/>
      <c r="I307" s="495" t="s">
        <v>713</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109"/>
        <v>0</v>
      </c>
      <c r="SK307" s="262"/>
      <c r="SL307" s="250"/>
      <c r="SM307" s="250"/>
      <c r="SN307" s="250"/>
    </row>
    <row r="308" spans="1:508" outlineLevel="3" x14ac:dyDescent="0.25">
      <c r="A308" s="250"/>
      <c r="B308" s="259"/>
      <c r="C308" s="444">
        <f>INT($C$29)+3</f>
        <v>4</v>
      </c>
      <c r="D308" s="275"/>
      <c r="E308" s="324">
        <f t="shared" si="1615"/>
        <v>167</v>
      </c>
      <c r="F308" s="330"/>
      <c r="G308" s="275"/>
      <c r="H308" s="346"/>
      <c r="I308" s="346" t="s">
        <v>714</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109"/>
        <v>0</v>
      </c>
      <c r="SK308" s="262"/>
      <c r="SL308" s="250"/>
      <c r="SM308" s="250"/>
      <c r="SN308" s="250"/>
    </row>
    <row r="309" spans="1:508" outlineLevel="2" x14ac:dyDescent="0.25">
      <c r="A309" s="250"/>
      <c r="B309" s="259"/>
      <c r="C309" s="444">
        <f>INT($C$29)+2</f>
        <v>3</v>
      </c>
      <c r="D309" s="275"/>
      <c r="E309" s="324">
        <f t="shared" si="1615"/>
        <v>168</v>
      </c>
      <c r="F309" s="330"/>
      <c r="G309" s="275"/>
      <c r="H309" s="542"/>
      <c r="I309" s="542" t="s">
        <v>715</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109"/>
        <v>0</v>
      </c>
      <c r="SK309" s="262"/>
      <c r="SL309" s="250"/>
      <c r="SM309" s="250"/>
      <c r="SN309" s="250"/>
    </row>
    <row r="310" spans="1:508" outlineLevel="2" x14ac:dyDescent="0.25">
      <c r="A310" s="250"/>
      <c r="B310" s="259"/>
      <c r="C310" s="444">
        <f>INT($C$29)+2</f>
        <v>3</v>
      </c>
      <c r="D310" s="275"/>
      <c r="E310" s="324">
        <f t="shared" si="1615"/>
        <v>169</v>
      </c>
      <c r="F310" s="330"/>
      <c r="G310" s="275"/>
      <c r="H310" s="534" t="str">
        <f>Sheep!$H$249&amp;" Maternal"</f>
        <v>Win Maternal</v>
      </c>
      <c r="I310" s="534" t="s">
        <v>871</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109"/>
        <v>-0.92056164883025726</v>
      </c>
      <c r="SK310" s="262"/>
      <c r="SL310" s="250"/>
      <c r="SM310" s="250"/>
      <c r="SN310" s="250"/>
    </row>
    <row r="311" spans="1:508" outlineLevel="3" x14ac:dyDescent="0.25">
      <c r="A311" s="250"/>
      <c r="B311" s="259"/>
      <c r="C311" s="444">
        <f>INT($C$29)+3</f>
        <v>4</v>
      </c>
      <c r="D311" s="275"/>
      <c r="E311" s="324">
        <f t="shared" si="1615"/>
        <v>170</v>
      </c>
      <c r="F311" s="330"/>
      <c r="G311" s="275"/>
      <c r="H311" s="536"/>
      <c r="I311" s="551" t="s">
        <v>872</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109"/>
        <v>-1.6819278604984085</v>
      </c>
      <c r="SK311" s="262"/>
      <c r="SL311" s="250"/>
      <c r="SM311" s="250"/>
      <c r="SN311" s="250"/>
    </row>
    <row r="312" spans="1:508" outlineLevel="3" x14ac:dyDescent="0.25">
      <c r="A312" s="250"/>
      <c r="B312" s="259"/>
      <c r="C312" s="444">
        <f>INT($C$29)+3</f>
        <v>4</v>
      </c>
      <c r="D312" s="275"/>
      <c r="E312" s="324">
        <f t="shared" si="1615"/>
        <v>171</v>
      </c>
      <c r="F312" s="330"/>
      <c r="G312" s="275"/>
      <c r="H312" s="536"/>
      <c r="I312" s="548" t="s">
        <v>874</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109"/>
        <v>-0.12303860441123948</v>
      </c>
      <c r="SK312" s="262"/>
      <c r="SL312" s="250"/>
      <c r="SM312" s="250"/>
      <c r="SN312" s="250"/>
    </row>
    <row r="313" spans="1:508" outlineLevel="3" x14ac:dyDescent="0.25">
      <c r="A313" s="250"/>
      <c r="B313" s="259"/>
      <c r="C313" s="444">
        <f t="shared" ref="C313:C316" si="2630">INT($C$29)+3</f>
        <v>4</v>
      </c>
      <c r="D313" s="275"/>
      <c r="E313" s="324">
        <f t="shared" si="1615"/>
        <v>172</v>
      </c>
      <c r="F313" s="330"/>
      <c r="G313" s="275"/>
      <c r="H313" s="536"/>
      <c r="I313" s="551" t="s">
        <v>873</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2631">SI313</f>
        <v>-1.7557299013803576</v>
      </c>
      <c r="SK313" s="262"/>
      <c r="SL313" s="250"/>
      <c r="SM313" s="250"/>
      <c r="SN313" s="250"/>
    </row>
    <row r="314" spans="1:508" outlineLevel="3" x14ac:dyDescent="0.25">
      <c r="A314" s="250"/>
      <c r="B314" s="259"/>
      <c r="C314" s="444">
        <f t="shared" si="2630"/>
        <v>4</v>
      </c>
      <c r="D314" s="275"/>
      <c r="E314" s="324">
        <f t="shared" si="1615"/>
        <v>173</v>
      </c>
      <c r="F314" s="330"/>
      <c r="G314" s="275"/>
      <c r="H314" s="536"/>
      <c r="I314" s="548" t="s">
        <v>875</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2631"/>
        <v>-0.86030123341840081</v>
      </c>
      <c r="SK314" s="262"/>
      <c r="SL314" s="250"/>
      <c r="SM314" s="250"/>
      <c r="SN314" s="250"/>
    </row>
    <row r="315" spans="1:508" outlineLevel="3" x14ac:dyDescent="0.25">
      <c r="A315" s="250"/>
      <c r="B315" s="259"/>
      <c r="C315" s="444">
        <f t="shared" si="2630"/>
        <v>4</v>
      </c>
      <c r="D315" s="275"/>
      <c r="E315" s="324">
        <f t="shared" si="1615"/>
        <v>174</v>
      </c>
      <c r="F315" s="330"/>
      <c r="G315" s="275"/>
      <c r="H315" s="536"/>
      <c r="I315" s="548" t="s">
        <v>878</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2631"/>
        <v>2.9256711236990016</v>
      </c>
      <c r="SK315" s="262"/>
      <c r="SL315" s="250"/>
      <c r="SM315" s="250"/>
      <c r="SN315" s="250"/>
    </row>
    <row r="316" spans="1:508" outlineLevel="3" x14ac:dyDescent="0.25">
      <c r="A316" s="250"/>
      <c r="B316" s="259"/>
      <c r="C316" s="444">
        <f t="shared" si="2630"/>
        <v>4</v>
      </c>
      <c r="D316" s="275"/>
      <c r="E316" s="324">
        <f t="shared" si="1615"/>
        <v>175</v>
      </c>
      <c r="F316" s="330"/>
      <c r="G316" s="275"/>
      <c r="H316" s="536"/>
      <c r="I316" s="551" t="s">
        <v>879</v>
      </c>
      <c r="J316" s="537"/>
      <c r="K316" s="795">
        <f>K313</f>
        <v>0</v>
      </c>
      <c r="L316" s="795">
        <f t="shared" ref="L316:BW316" si="2632">L313</f>
        <v>0</v>
      </c>
      <c r="M316" s="795">
        <f t="shared" si="2632"/>
        <v>0</v>
      </c>
      <c r="N316" s="795">
        <f t="shared" si="2632"/>
        <v>0</v>
      </c>
      <c r="O316" s="795">
        <f t="shared" si="2632"/>
        <v>0</v>
      </c>
      <c r="P316" s="795">
        <f t="shared" si="2632"/>
        <v>0</v>
      </c>
      <c r="Q316" s="795">
        <f t="shared" si="2632"/>
        <v>0</v>
      </c>
      <c r="R316" s="795">
        <f t="shared" si="2632"/>
        <v>0</v>
      </c>
      <c r="S316" s="795">
        <f t="shared" si="2632"/>
        <v>0</v>
      </c>
      <c r="T316" s="795">
        <f t="shared" si="2632"/>
        <v>0</v>
      </c>
      <c r="U316" s="795">
        <f t="shared" si="2632"/>
        <v>0</v>
      </c>
      <c r="V316" s="795">
        <f t="shared" si="2632"/>
        <v>0</v>
      </c>
      <c r="W316" s="795">
        <f t="shared" si="2632"/>
        <v>0</v>
      </c>
      <c r="X316" s="795">
        <f t="shared" si="2632"/>
        <v>0</v>
      </c>
      <c r="Y316" s="795">
        <f t="shared" si="2632"/>
        <v>0</v>
      </c>
      <c r="Z316" s="795">
        <f t="shared" si="2632"/>
        <v>0</v>
      </c>
      <c r="AA316" s="795">
        <f t="shared" si="2632"/>
        <v>0</v>
      </c>
      <c r="AB316" s="795">
        <f t="shared" si="2632"/>
        <v>0</v>
      </c>
      <c r="AC316" s="795">
        <f t="shared" si="2632"/>
        <v>0</v>
      </c>
      <c r="AD316" s="795">
        <f t="shared" si="2632"/>
        <v>0</v>
      </c>
      <c r="AE316" s="795">
        <f t="shared" si="2632"/>
        <v>0</v>
      </c>
      <c r="AF316" s="795">
        <f t="shared" si="2632"/>
        <v>0</v>
      </c>
      <c r="AG316" s="795">
        <f t="shared" si="2632"/>
        <v>0</v>
      </c>
      <c r="AH316" s="795">
        <f t="shared" si="2632"/>
        <v>0</v>
      </c>
      <c r="AI316" s="795">
        <f t="shared" si="2632"/>
        <v>0</v>
      </c>
      <c r="AJ316" s="795">
        <f t="shared" si="2632"/>
        <v>0</v>
      </c>
      <c r="AK316" s="795">
        <f t="shared" si="2632"/>
        <v>0</v>
      </c>
      <c r="AL316" s="795">
        <f t="shared" si="2632"/>
        <v>0</v>
      </c>
      <c r="AM316" s="795">
        <f t="shared" si="2632"/>
        <v>0</v>
      </c>
      <c r="AN316" s="795">
        <f t="shared" si="2632"/>
        <v>0</v>
      </c>
      <c r="AO316" s="795">
        <f t="shared" si="2632"/>
        <v>0</v>
      </c>
      <c r="AP316" s="795">
        <f t="shared" si="2632"/>
        <v>0</v>
      </c>
      <c r="AQ316" s="795">
        <f t="shared" si="2632"/>
        <v>0</v>
      </c>
      <c r="AR316" s="795">
        <f t="shared" si="2632"/>
        <v>0</v>
      </c>
      <c r="AS316" s="795">
        <f t="shared" si="2632"/>
        <v>0</v>
      </c>
      <c r="AT316" s="795">
        <f t="shared" si="2632"/>
        <v>0</v>
      </c>
      <c r="AU316" s="795">
        <f t="shared" si="2632"/>
        <v>0</v>
      </c>
      <c r="AV316" s="795">
        <f t="shared" si="2632"/>
        <v>0</v>
      </c>
      <c r="AW316" s="795">
        <f t="shared" si="2632"/>
        <v>-2.9327658700101011E-2</v>
      </c>
      <c r="AX316" s="795">
        <f t="shared" si="2632"/>
        <v>-2.9327658700101011E-2</v>
      </c>
      <c r="AY316" s="795">
        <f t="shared" si="2632"/>
        <v>-2.9327658700101011E-2</v>
      </c>
      <c r="AZ316" s="795">
        <f t="shared" si="2632"/>
        <v>-2.9327658700101011E-2</v>
      </c>
      <c r="BA316" s="795">
        <f t="shared" si="2632"/>
        <v>-2.9327658700101011E-2</v>
      </c>
      <c r="BB316" s="795">
        <f t="shared" si="2632"/>
        <v>-0.24420801918926038</v>
      </c>
      <c r="BC316" s="795">
        <f t="shared" si="2632"/>
        <v>-0.24420801918926038</v>
      </c>
      <c r="BD316" s="795">
        <f t="shared" si="2632"/>
        <v>-0.24420801918926038</v>
      </c>
      <c r="BE316" s="795">
        <f t="shared" si="2632"/>
        <v>-0.24420801918926038</v>
      </c>
      <c r="BF316" s="795">
        <f t="shared" si="2632"/>
        <v>-0.12714208269673399</v>
      </c>
      <c r="BG316" s="795">
        <f t="shared" si="2632"/>
        <v>-0.12045039413375047</v>
      </c>
      <c r="BH316" s="795">
        <f t="shared" si="2632"/>
        <v>-0.12045039413375047</v>
      </c>
      <c r="BI316" s="795">
        <f t="shared" si="2632"/>
        <v>-0.12045039413375047</v>
      </c>
      <c r="BJ316" s="795">
        <f t="shared" si="2632"/>
        <v>-0.12045039413375047</v>
      </c>
      <c r="BK316" s="795">
        <f t="shared" si="2632"/>
        <v>-0.12045039413375047</v>
      </c>
      <c r="BL316" s="795">
        <f t="shared" si="2632"/>
        <v>-0.12045039413375047</v>
      </c>
      <c r="BM316" s="795">
        <f t="shared" si="2632"/>
        <v>-0.12045039413375047</v>
      </c>
      <c r="BN316" s="795">
        <f t="shared" si="2632"/>
        <v>-4.2454446736693185E-2</v>
      </c>
      <c r="BO316" s="795">
        <f t="shared" si="2632"/>
        <v>-4.2454446736693185E-2</v>
      </c>
      <c r="BP316" s="795">
        <f t="shared" si="2632"/>
        <v>-4.2454446736693185E-2</v>
      </c>
      <c r="BQ316" s="795">
        <f t="shared" si="2632"/>
        <v>-4.2454446736693185E-2</v>
      </c>
      <c r="BR316" s="795">
        <f t="shared" si="2632"/>
        <v>-4.2454446736693185E-2</v>
      </c>
      <c r="BS316" s="795">
        <f t="shared" si="2632"/>
        <v>-4.2454446736693185E-2</v>
      </c>
      <c r="BT316" s="795">
        <f t="shared" si="2632"/>
        <v>-4.2454446736693185E-2</v>
      </c>
      <c r="BU316" s="795">
        <f t="shared" si="2632"/>
        <v>9.9622826622143279E-3</v>
      </c>
      <c r="BV316" s="795">
        <f t="shared" si="2632"/>
        <v>9.9622826622143279E-3</v>
      </c>
      <c r="BW316" s="795">
        <f t="shared" si="2632"/>
        <v>9.9622826622143279E-3</v>
      </c>
      <c r="BX316" s="795">
        <f t="shared" ref="BX316:EI316" si="2633">BX313</f>
        <v>9.9622826622143279E-3</v>
      </c>
      <c r="BY316" s="795">
        <f t="shared" si="2633"/>
        <v>1.1534196706275424E-2</v>
      </c>
      <c r="BZ316" s="795">
        <f t="shared" si="2633"/>
        <v>1.1534196706275424E-2</v>
      </c>
      <c r="CA316" s="795">
        <f t="shared" si="2633"/>
        <v>0.42344763553625508</v>
      </c>
      <c r="CB316" s="795">
        <f t="shared" si="2633"/>
        <v>0.42344763553625508</v>
      </c>
      <c r="CC316" s="795">
        <f t="shared" si="2633"/>
        <v>0.42344763553625508</v>
      </c>
      <c r="CD316" s="795">
        <f t="shared" si="2633"/>
        <v>0.28414723296760958</v>
      </c>
      <c r="CE316" s="795">
        <f t="shared" si="2633"/>
        <v>0.28414723296760958</v>
      </c>
      <c r="CF316" s="795">
        <f t="shared" si="2633"/>
        <v>0.28414723296760958</v>
      </c>
      <c r="CG316" s="795">
        <f t="shared" si="2633"/>
        <v>0.28414723296760958</v>
      </c>
      <c r="CH316" s="795">
        <f t="shared" si="2633"/>
        <v>-2.5170483557862333E-2</v>
      </c>
      <c r="CI316" s="795">
        <f t="shared" si="2633"/>
        <v>3.0383281040710308E-2</v>
      </c>
      <c r="CJ316" s="795">
        <f t="shared" si="2633"/>
        <v>3.0383281040710308E-2</v>
      </c>
      <c r="CK316" s="795">
        <f t="shared" si="2633"/>
        <v>3.0383281040710308E-2</v>
      </c>
      <c r="CL316" s="795">
        <f t="shared" si="2633"/>
        <v>3.0383281040710308E-2</v>
      </c>
      <c r="CM316" s="795">
        <f t="shared" si="2633"/>
        <v>3.0383281040710308E-2</v>
      </c>
      <c r="CN316" s="795">
        <f t="shared" si="2633"/>
        <v>3.0383281040710308E-2</v>
      </c>
      <c r="CO316" s="795">
        <f t="shared" si="2633"/>
        <v>3.0383281040710308E-2</v>
      </c>
      <c r="CP316" s="795">
        <f t="shared" si="2633"/>
        <v>0.11740485557716163</v>
      </c>
      <c r="CQ316" s="795">
        <f t="shared" si="2633"/>
        <v>0.11740485557716163</v>
      </c>
      <c r="CR316" s="795">
        <f t="shared" si="2633"/>
        <v>0.11740485557716163</v>
      </c>
      <c r="CS316" s="795">
        <f t="shared" si="2633"/>
        <v>0.11740485557716163</v>
      </c>
      <c r="CT316" s="795">
        <f t="shared" si="2633"/>
        <v>0.11740485557716163</v>
      </c>
      <c r="CU316" s="795">
        <f t="shared" si="2633"/>
        <v>0.11740485557716163</v>
      </c>
      <c r="CV316" s="795">
        <f t="shared" si="2633"/>
        <v>0.11740485557716163</v>
      </c>
      <c r="CW316" s="795">
        <f t="shared" si="2633"/>
        <v>-0.19620967662539002</v>
      </c>
      <c r="CX316" s="795">
        <f t="shared" si="2633"/>
        <v>-0.19620967662539002</v>
      </c>
      <c r="CY316" s="795">
        <f t="shared" si="2633"/>
        <v>-0.19620967662539002</v>
      </c>
      <c r="CZ316" s="795">
        <f t="shared" si="2633"/>
        <v>-0.19620967662539002</v>
      </c>
      <c r="DA316" s="795">
        <f t="shared" si="2633"/>
        <v>-0.19620967662539002</v>
      </c>
      <c r="DB316" s="795">
        <f t="shared" si="2633"/>
        <v>-0.59940979962993435</v>
      </c>
      <c r="DC316" s="795">
        <f t="shared" si="2633"/>
        <v>-0.59940979962993435</v>
      </c>
      <c r="DD316" s="795">
        <f t="shared" si="2633"/>
        <v>-0.59940979962993435</v>
      </c>
      <c r="DE316" s="795">
        <f t="shared" si="2633"/>
        <v>-0.59940979962993435</v>
      </c>
      <c r="DF316" s="795">
        <f t="shared" si="2633"/>
        <v>-0.63571041348366641</v>
      </c>
      <c r="DG316" s="795">
        <f t="shared" si="2633"/>
        <v>-0.55541015072783662</v>
      </c>
      <c r="DH316" s="795">
        <f t="shared" si="2633"/>
        <v>-0.55541015072783662</v>
      </c>
      <c r="DI316" s="795">
        <f t="shared" si="2633"/>
        <v>-0.55541015072783662</v>
      </c>
      <c r="DJ316" s="795">
        <f t="shared" si="2633"/>
        <v>-0.55541015072783662</v>
      </c>
      <c r="DK316" s="795">
        <f t="shared" si="2633"/>
        <v>-0.55541015072783662</v>
      </c>
      <c r="DL316" s="795">
        <f t="shared" si="2633"/>
        <v>-0.55541015072783662</v>
      </c>
      <c r="DM316" s="795">
        <f t="shared" si="2633"/>
        <v>-0.55541015072783662</v>
      </c>
      <c r="DN316" s="795">
        <f t="shared" si="2633"/>
        <v>8.490889347337216E-3</v>
      </c>
      <c r="DO316" s="795">
        <f t="shared" si="2633"/>
        <v>8.490889347337216E-3</v>
      </c>
      <c r="DP316" s="795">
        <f t="shared" si="2633"/>
        <v>8.490889347337216E-3</v>
      </c>
      <c r="DQ316" s="795">
        <f t="shared" si="2633"/>
        <v>8.490889347337216E-3</v>
      </c>
      <c r="DR316" s="795">
        <f t="shared" si="2633"/>
        <v>8.490889347337216E-3</v>
      </c>
      <c r="DS316" s="795">
        <f t="shared" si="2633"/>
        <v>8.490889347337216E-3</v>
      </c>
      <c r="DT316" s="795">
        <f t="shared" si="2633"/>
        <v>8.490889347337216E-3</v>
      </c>
      <c r="DU316" s="795">
        <f t="shared" si="2633"/>
        <v>0</v>
      </c>
      <c r="DV316" s="795">
        <f t="shared" si="2633"/>
        <v>0</v>
      </c>
      <c r="DW316" s="795">
        <f t="shared" si="2633"/>
        <v>0</v>
      </c>
      <c r="DX316" s="795">
        <f t="shared" si="2633"/>
        <v>0</v>
      </c>
      <c r="DY316" s="795">
        <f t="shared" si="2633"/>
        <v>0.68051760567028285</v>
      </c>
      <c r="DZ316" s="795">
        <f t="shared" si="2633"/>
        <v>0.68051760567028285</v>
      </c>
      <c r="EA316" s="795">
        <f t="shared" si="2633"/>
        <v>3.9390477724303707E-2</v>
      </c>
      <c r="EB316" s="795">
        <f t="shared" si="2633"/>
        <v>3.9390477724303707E-2</v>
      </c>
      <c r="EC316" s="795">
        <f t="shared" si="2633"/>
        <v>3.9390477724303707E-2</v>
      </c>
      <c r="ED316" s="795">
        <f t="shared" si="2633"/>
        <v>-2.2241155938544308</v>
      </c>
      <c r="EE316" s="795">
        <f t="shared" si="2633"/>
        <v>-2.2241155938544308</v>
      </c>
      <c r="EF316" s="795">
        <f t="shared" si="2633"/>
        <v>-2.2241155938544308</v>
      </c>
      <c r="EG316" s="795">
        <f t="shared" si="2633"/>
        <v>-2.2241155938544308</v>
      </c>
      <c r="EH316" s="795">
        <f t="shared" si="2633"/>
        <v>-3.0315689151664857</v>
      </c>
      <c r="EI316" s="795">
        <f t="shared" si="2633"/>
        <v>-2.9921118732855749</v>
      </c>
      <c r="EJ316" s="795">
        <f t="shared" ref="EJ316:GU316" si="2634">EJ313</f>
        <v>-2.9921118732855749</v>
      </c>
      <c r="EK316" s="795">
        <f t="shared" si="2634"/>
        <v>-2.9921118732855749</v>
      </c>
      <c r="EL316" s="795">
        <f t="shared" si="2634"/>
        <v>-2.9921118732855749</v>
      </c>
      <c r="EM316" s="795">
        <f t="shared" si="2634"/>
        <v>-2.9921118732855749</v>
      </c>
      <c r="EN316" s="795">
        <f t="shared" si="2634"/>
        <v>-2.9921118732855749</v>
      </c>
      <c r="EO316" s="795">
        <f t="shared" si="2634"/>
        <v>-2.9921118732855749</v>
      </c>
      <c r="EP316" s="795">
        <f t="shared" si="2634"/>
        <v>-0.92754772003038077</v>
      </c>
      <c r="EQ316" s="795">
        <f t="shared" si="2634"/>
        <v>-0.92754772003038077</v>
      </c>
      <c r="ER316" s="795">
        <f t="shared" si="2634"/>
        <v>-0.92754772003038077</v>
      </c>
      <c r="ES316" s="795">
        <f t="shared" si="2634"/>
        <v>-0.92754772003038077</v>
      </c>
      <c r="ET316" s="795">
        <f t="shared" si="2634"/>
        <v>-0.92754772003038077</v>
      </c>
      <c r="EU316" s="795">
        <f t="shared" si="2634"/>
        <v>-0.92754772003038077</v>
      </c>
      <c r="EV316" s="795">
        <f t="shared" si="2634"/>
        <v>-0.92754772003038077</v>
      </c>
      <c r="EW316" s="795">
        <f t="shared" si="2634"/>
        <v>-0.61887167667540943</v>
      </c>
      <c r="EX316" s="795">
        <f t="shared" si="2634"/>
        <v>-0.61887167667540943</v>
      </c>
      <c r="EY316" s="795">
        <f t="shared" si="2634"/>
        <v>-0.61887167667540943</v>
      </c>
      <c r="EZ316" s="795">
        <f t="shared" si="2634"/>
        <v>-0.61887167667540943</v>
      </c>
      <c r="FA316" s="795">
        <f t="shared" si="2634"/>
        <v>-0.61887167667540943</v>
      </c>
      <c r="FB316" s="795">
        <f t="shared" si="2634"/>
        <v>-0.97691786246312695</v>
      </c>
      <c r="FC316" s="795">
        <f t="shared" si="2634"/>
        <v>-0.97691786246312695</v>
      </c>
      <c r="FD316" s="795">
        <f t="shared" si="2634"/>
        <v>-0.97691786246312695</v>
      </c>
      <c r="FE316" s="795">
        <f t="shared" si="2634"/>
        <v>-0.97691786246312695</v>
      </c>
      <c r="FF316" s="795">
        <f t="shared" si="2634"/>
        <v>-0.6810208364738104</v>
      </c>
      <c r="FG316" s="795">
        <f t="shared" si="2634"/>
        <v>-0.6326034943005876</v>
      </c>
      <c r="FH316" s="795">
        <f t="shared" si="2634"/>
        <v>-0.6326034943005876</v>
      </c>
      <c r="FI316" s="795">
        <f t="shared" si="2634"/>
        <v>-0.6326034943005876</v>
      </c>
      <c r="FJ316" s="795">
        <f t="shared" si="2634"/>
        <v>-0.6326034943005876</v>
      </c>
      <c r="FK316" s="795">
        <f t="shared" si="2634"/>
        <v>-0.6326034943005876</v>
      </c>
      <c r="FL316" s="795">
        <f t="shared" si="2634"/>
        <v>-0.6326034943005876</v>
      </c>
      <c r="FM316" s="795">
        <f t="shared" si="2634"/>
        <v>-0.6326034943005876</v>
      </c>
      <c r="FN316" s="795">
        <f t="shared" si="2634"/>
        <v>-0.34812646324090757</v>
      </c>
      <c r="FO316" s="795">
        <f t="shared" si="2634"/>
        <v>-0.34812646324090757</v>
      </c>
      <c r="FP316" s="795">
        <f t="shared" si="2634"/>
        <v>-0.34812646324090757</v>
      </c>
      <c r="FQ316" s="795">
        <f t="shared" si="2634"/>
        <v>-0.34812646324090757</v>
      </c>
      <c r="FR316" s="795">
        <f t="shared" si="2634"/>
        <v>-0.34812646324090757</v>
      </c>
      <c r="FS316" s="795">
        <f t="shared" si="2634"/>
        <v>-0.34812646324090757</v>
      </c>
      <c r="FT316" s="795">
        <f t="shared" si="2634"/>
        <v>-0.34812646324090757</v>
      </c>
      <c r="FU316" s="795">
        <f t="shared" si="2634"/>
        <v>-0.17932108791985257</v>
      </c>
      <c r="FV316" s="795">
        <f t="shared" si="2634"/>
        <v>-0.17932108791985257</v>
      </c>
      <c r="FW316" s="795">
        <f t="shared" si="2634"/>
        <v>-0.17932108791985257</v>
      </c>
      <c r="FX316" s="795">
        <f t="shared" si="2634"/>
        <v>-0.17932108791985257</v>
      </c>
      <c r="FY316" s="795">
        <f t="shared" si="2634"/>
        <v>0.47290206495731368</v>
      </c>
      <c r="FZ316" s="795">
        <f t="shared" si="2634"/>
        <v>0.47290206495731368</v>
      </c>
      <c r="GA316" s="795">
        <f t="shared" si="2634"/>
        <v>0.40375239667410501</v>
      </c>
      <c r="GB316" s="795">
        <f t="shared" si="2634"/>
        <v>0.40375239667410501</v>
      </c>
      <c r="GC316" s="795">
        <f t="shared" si="2634"/>
        <v>0.40375239667410501</v>
      </c>
      <c r="GD316" s="795">
        <f t="shared" si="2634"/>
        <v>-2.9912440248407046</v>
      </c>
      <c r="GE316" s="795">
        <f t="shared" si="2634"/>
        <v>-2.9912440248407046</v>
      </c>
      <c r="GF316" s="795">
        <f t="shared" si="2634"/>
        <v>-2.9912440248407046</v>
      </c>
      <c r="GG316" s="795">
        <f t="shared" si="2634"/>
        <v>-2.9912440248407046</v>
      </c>
      <c r="GH316" s="795">
        <f t="shared" si="2634"/>
        <v>-4.0696841134063213</v>
      </c>
      <c r="GI316" s="795">
        <f t="shared" si="2634"/>
        <v>-4.1517988136807755</v>
      </c>
      <c r="GJ316" s="795">
        <f t="shared" si="2634"/>
        <v>-4.1517988136807755</v>
      </c>
      <c r="GK316" s="795">
        <f t="shared" si="2634"/>
        <v>-4.1517988136807755</v>
      </c>
      <c r="GL316" s="795">
        <f t="shared" si="2634"/>
        <v>-4.1517988136807755</v>
      </c>
      <c r="GM316" s="795">
        <f t="shared" si="2634"/>
        <v>-4.1517988136807755</v>
      </c>
      <c r="GN316" s="795">
        <f t="shared" si="2634"/>
        <v>-4.1517988136807755</v>
      </c>
      <c r="GO316" s="795">
        <f t="shared" si="2634"/>
        <v>-4.1517988136807755</v>
      </c>
      <c r="GP316" s="795">
        <f t="shared" si="2634"/>
        <v>-1.1936160317011204</v>
      </c>
      <c r="GQ316" s="795">
        <f t="shared" si="2634"/>
        <v>-1.1936160317011204</v>
      </c>
      <c r="GR316" s="795">
        <f t="shared" si="2634"/>
        <v>-1.1936160317011204</v>
      </c>
      <c r="GS316" s="795">
        <f t="shared" si="2634"/>
        <v>-1.1936160317011204</v>
      </c>
      <c r="GT316" s="795">
        <f t="shared" si="2634"/>
        <v>-1.1936160317011204</v>
      </c>
      <c r="GU316" s="795">
        <f t="shared" si="2634"/>
        <v>-1.1936160317011204</v>
      </c>
      <c r="GV316" s="795">
        <f t="shared" ref="GV316:JG316" si="2635">GV313</f>
        <v>-1.1936160317011204</v>
      </c>
      <c r="GW316" s="795">
        <f t="shared" si="2635"/>
        <v>-0.87066341558531946</v>
      </c>
      <c r="GX316" s="795">
        <f t="shared" si="2635"/>
        <v>-0.87066341558531946</v>
      </c>
      <c r="GY316" s="795">
        <f t="shared" si="2635"/>
        <v>-0.87066341558531946</v>
      </c>
      <c r="GZ316" s="795">
        <f t="shared" si="2635"/>
        <v>-0.87066341558531946</v>
      </c>
      <c r="HA316" s="795">
        <f t="shared" si="2635"/>
        <v>-0.87066341558531946</v>
      </c>
      <c r="HB316" s="795">
        <f t="shared" si="2635"/>
        <v>-1.3355068558797125</v>
      </c>
      <c r="HC316" s="795">
        <f t="shared" si="2635"/>
        <v>-1.3355068558797125</v>
      </c>
      <c r="HD316" s="795">
        <f t="shared" si="2635"/>
        <v>-1.3355068558797125</v>
      </c>
      <c r="HE316" s="795">
        <f t="shared" si="2635"/>
        <v>-1.3355068558797125</v>
      </c>
      <c r="HF316" s="795">
        <f t="shared" si="2635"/>
        <v>-1.3142748983012975</v>
      </c>
      <c r="HG316" s="795">
        <f t="shared" si="2635"/>
        <v>-1.1277503957695743</v>
      </c>
      <c r="HH316" s="795">
        <f t="shared" si="2635"/>
        <v>-1.1277503957695743</v>
      </c>
      <c r="HI316" s="795">
        <f t="shared" si="2635"/>
        <v>-1.1277503957695743</v>
      </c>
      <c r="HJ316" s="795">
        <f t="shared" si="2635"/>
        <v>-1.1277503957695743</v>
      </c>
      <c r="HK316" s="795">
        <f t="shared" si="2635"/>
        <v>-1.1277503957695743</v>
      </c>
      <c r="HL316" s="795">
        <f t="shared" si="2635"/>
        <v>-1.1277503957695743</v>
      </c>
      <c r="HM316" s="795">
        <f t="shared" si="2635"/>
        <v>-1.1277503957695743</v>
      </c>
      <c r="HN316" s="795">
        <f t="shared" si="2635"/>
        <v>0.22925401237815635</v>
      </c>
      <c r="HO316" s="795">
        <f t="shared" si="2635"/>
        <v>0.22925401237815635</v>
      </c>
      <c r="HP316" s="795">
        <f t="shared" si="2635"/>
        <v>0.22925401237815635</v>
      </c>
      <c r="HQ316" s="795">
        <f t="shared" si="2635"/>
        <v>0.22925401237815635</v>
      </c>
      <c r="HR316" s="795">
        <f t="shared" si="2635"/>
        <v>0.22925401237815635</v>
      </c>
      <c r="HS316" s="795">
        <f t="shared" si="2635"/>
        <v>0.22925401237815635</v>
      </c>
      <c r="HT316" s="795">
        <f t="shared" si="2635"/>
        <v>0.22925401237815635</v>
      </c>
      <c r="HU316" s="795">
        <f t="shared" si="2635"/>
        <v>0.11954739194657016</v>
      </c>
      <c r="HV316" s="795">
        <f t="shared" si="2635"/>
        <v>0.11954739194657016</v>
      </c>
      <c r="HW316" s="795">
        <f t="shared" si="2635"/>
        <v>0.11954739194657016</v>
      </c>
      <c r="HX316" s="795">
        <f t="shared" si="2635"/>
        <v>0.11954739194657016</v>
      </c>
      <c r="HY316" s="795">
        <f t="shared" si="2635"/>
        <v>0.81892796614559416</v>
      </c>
      <c r="HZ316" s="795">
        <f t="shared" si="2635"/>
        <v>0.81892796614559416</v>
      </c>
      <c r="IA316" s="795">
        <f t="shared" si="2635"/>
        <v>-4.9238097155383187E-2</v>
      </c>
      <c r="IB316" s="795">
        <f t="shared" si="2635"/>
        <v>-4.9238097155383187E-2</v>
      </c>
      <c r="IC316" s="795">
        <f t="shared" si="2635"/>
        <v>-4.9238097155383187E-2</v>
      </c>
      <c r="ID316" s="795">
        <f t="shared" si="2635"/>
        <v>-2.7471127365493699</v>
      </c>
      <c r="IE316" s="795">
        <f t="shared" si="2635"/>
        <v>-2.7471127365493699</v>
      </c>
      <c r="IF316" s="795">
        <f t="shared" si="2635"/>
        <v>-2.7471127365493699</v>
      </c>
      <c r="IG316" s="795">
        <f t="shared" si="2635"/>
        <v>-2.7471127365493699</v>
      </c>
      <c r="IH316" s="795">
        <f t="shared" si="2635"/>
        <v>-2.4242592461208643</v>
      </c>
      <c r="II316" s="795">
        <f t="shared" si="2635"/>
        <v>-2.3791544285658039</v>
      </c>
      <c r="IJ316" s="795">
        <f t="shared" si="2635"/>
        <v>-2.3791544285658039</v>
      </c>
      <c r="IK316" s="795">
        <f t="shared" si="2635"/>
        <v>-2.3791544285658039</v>
      </c>
      <c r="IL316" s="795">
        <f t="shared" si="2635"/>
        <v>-2.3791544285658039</v>
      </c>
      <c r="IM316" s="795">
        <f t="shared" si="2635"/>
        <v>-2.3791544285658039</v>
      </c>
      <c r="IN316" s="795">
        <f t="shared" si="2635"/>
        <v>-2.3791544285658039</v>
      </c>
      <c r="IO316" s="795">
        <f t="shared" si="2635"/>
        <v>-2.3791544285658039</v>
      </c>
      <c r="IP316" s="795">
        <f t="shared" si="2635"/>
        <v>-0.26660685953979879</v>
      </c>
      <c r="IQ316" s="795">
        <f t="shared" si="2635"/>
        <v>-0.26660685953979879</v>
      </c>
      <c r="IR316" s="795">
        <f t="shared" si="2635"/>
        <v>-0.26660685953979879</v>
      </c>
      <c r="IS316" s="795">
        <f t="shared" si="2635"/>
        <v>-0.26660685953979879</v>
      </c>
      <c r="IT316" s="795">
        <f t="shared" si="2635"/>
        <v>-0.26660685953979879</v>
      </c>
      <c r="IU316" s="795">
        <f t="shared" si="2635"/>
        <v>-0.26660685953979879</v>
      </c>
      <c r="IV316" s="795">
        <f t="shared" si="2635"/>
        <v>-0.26660685953979879</v>
      </c>
      <c r="IW316" s="795">
        <f t="shared" si="2635"/>
        <v>-0.77135679989436134</v>
      </c>
      <c r="IX316" s="795">
        <f t="shared" si="2635"/>
        <v>-0.77135679989436134</v>
      </c>
      <c r="IY316" s="795">
        <f t="shared" si="2635"/>
        <v>-0.77135679989436134</v>
      </c>
      <c r="IZ316" s="795">
        <f t="shared" si="2635"/>
        <v>-0.77135679989436134</v>
      </c>
      <c r="JA316" s="795">
        <f t="shared" si="2635"/>
        <v>-0.77135679989436134</v>
      </c>
      <c r="JB316" s="795">
        <f t="shared" si="2635"/>
        <v>-1.3867842295307478</v>
      </c>
      <c r="JC316" s="795">
        <f t="shared" si="2635"/>
        <v>-1.3867842295307478</v>
      </c>
      <c r="JD316" s="795">
        <f t="shared" si="2635"/>
        <v>-1.3867842295307478</v>
      </c>
      <c r="JE316" s="795">
        <f t="shared" si="2635"/>
        <v>-1.3867842295307478</v>
      </c>
      <c r="JF316" s="795">
        <f t="shared" si="2635"/>
        <v>-1.1662755845591395</v>
      </c>
      <c r="JG316" s="795">
        <f t="shared" si="2635"/>
        <v>-1.0403545630059385</v>
      </c>
      <c r="JH316" s="795">
        <f t="shared" ref="JH316:LS316" si="2636">JH313</f>
        <v>-1.0403545630059385</v>
      </c>
      <c r="JI316" s="795">
        <f t="shared" si="2636"/>
        <v>-1.0403545630059385</v>
      </c>
      <c r="JJ316" s="795">
        <f t="shared" si="2636"/>
        <v>-1.0403545630059385</v>
      </c>
      <c r="JK316" s="795">
        <f t="shared" si="2636"/>
        <v>-1.0403545630059385</v>
      </c>
      <c r="JL316" s="795">
        <f t="shared" si="2636"/>
        <v>-1.0403545630059385</v>
      </c>
      <c r="JM316" s="795">
        <f t="shared" si="2636"/>
        <v>-1.0403545630059385</v>
      </c>
      <c r="JN316" s="795">
        <f t="shared" si="2636"/>
        <v>-0.16981778694678162</v>
      </c>
      <c r="JO316" s="795">
        <f t="shared" si="2636"/>
        <v>-0.16981778694678162</v>
      </c>
      <c r="JP316" s="795">
        <f t="shared" si="2636"/>
        <v>-0.16981778694678162</v>
      </c>
      <c r="JQ316" s="795">
        <f t="shared" si="2636"/>
        <v>-0.16981778694678162</v>
      </c>
      <c r="JR316" s="795">
        <f t="shared" si="2636"/>
        <v>-0.16981778694678162</v>
      </c>
      <c r="JS316" s="795">
        <f t="shared" si="2636"/>
        <v>-0.16981778694678162</v>
      </c>
      <c r="JT316" s="795">
        <f t="shared" si="2636"/>
        <v>-0.16981778694678162</v>
      </c>
      <c r="JU316" s="795">
        <f t="shared" si="2636"/>
        <v>-7.9698261297712847E-2</v>
      </c>
      <c r="JV316" s="795">
        <f t="shared" si="2636"/>
        <v>-7.9698261297712847E-2</v>
      </c>
      <c r="JW316" s="795">
        <f t="shared" si="2636"/>
        <v>-7.9698261297712847E-2</v>
      </c>
      <c r="JX316" s="795">
        <f t="shared" si="2636"/>
        <v>-7.9698261297712847E-2</v>
      </c>
      <c r="JY316" s="795">
        <f t="shared" si="2636"/>
        <v>0.59977822872635134</v>
      </c>
      <c r="JZ316" s="795">
        <f t="shared" si="2636"/>
        <v>0.59977822872635134</v>
      </c>
      <c r="KA316" s="795">
        <f t="shared" si="2636"/>
        <v>1.102933376280486</v>
      </c>
      <c r="KB316" s="795">
        <f t="shared" si="2636"/>
        <v>1.102933376280486</v>
      </c>
      <c r="KC316" s="795">
        <f t="shared" si="2636"/>
        <v>1.102933376280486</v>
      </c>
      <c r="KD316" s="795">
        <f t="shared" si="2636"/>
        <v>-0.92741381273556378</v>
      </c>
      <c r="KE316" s="795">
        <f t="shared" si="2636"/>
        <v>-0.92741381273556378</v>
      </c>
      <c r="KF316" s="795">
        <f t="shared" si="2636"/>
        <v>-0.92741381273556378</v>
      </c>
      <c r="KG316" s="795">
        <f t="shared" si="2636"/>
        <v>-0.92741381273556378</v>
      </c>
      <c r="KH316" s="795">
        <f t="shared" si="2636"/>
        <v>-2.3710683825700292</v>
      </c>
      <c r="KI316" s="795">
        <f t="shared" si="2636"/>
        <v>-2.3771639290556275</v>
      </c>
      <c r="KJ316" s="795">
        <f t="shared" si="2636"/>
        <v>-2.3771639290556275</v>
      </c>
      <c r="KK316" s="795">
        <f t="shared" si="2636"/>
        <v>-2.3771639290556275</v>
      </c>
      <c r="KL316" s="795">
        <f t="shared" si="2636"/>
        <v>-2.3771639290556275</v>
      </c>
      <c r="KM316" s="795">
        <f t="shared" si="2636"/>
        <v>-2.3771639290556275</v>
      </c>
      <c r="KN316" s="795">
        <f t="shared" si="2636"/>
        <v>-2.3771639290556275</v>
      </c>
      <c r="KO316" s="795">
        <f t="shared" si="2636"/>
        <v>-2.3771639290556275</v>
      </c>
      <c r="KP316" s="795">
        <f t="shared" si="2636"/>
        <v>-0.48429502925578838</v>
      </c>
      <c r="KQ316" s="795">
        <f t="shared" si="2636"/>
        <v>-0.48429502925578838</v>
      </c>
      <c r="KR316" s="795">
        <f t="shared" si="2636"/>
        <v>-0.48429502925578838</v>
      </c>
      <c r="KS316" s="795">
        <f t="shared" si="2636"/>
        <v>-0.48429502925578838</v>
      </c>
      <c r="KT316" s="795">
        <f t="shared" si="2636"/>
        <v>-0.48429502925578838</v>
      </c>
      <c r="KU316" s="795">
        <f t="shared" si="2636"/>
        <v>-0.48429502925578838</v>
      </c>
      <c r="KV316" s="795">
        <f t="shared" si="2636"/>
        <v>-0.48429502925578838</v>
      </c>
      <c r="KW316" s="795">
        <f t="shared" si="2636"/>
        <v>-0.39883226648344028</v>
      </c>
      <c r="KX316" s="795">
        <f t="shared" si="2636"/>
        <v>-0.39883226648344028</v>
      </c>
      <c r="KY316" s="795">
        <f t="shared" si="2636"/>
        <v>-0.39883226648344028</v>
      </c>
      <c r="KZ316" s="795">
        <f t="shared" si="2636"/>
        <v>-0.39883226648344028</v>
      </c>
      <c r="LA316" s="795">
        <f t="shared" si="2636"/>
        <v>-0.39883226648344028</v>
      </c>
      <c r="LB316" s="795">
        <f t="shared" si="2636"/>
        <v>-0.72599016547420536</v>
      </c>
      <c r="LC316" s="795">
        <f t="shared" si="2636"/>
        <v>-0.72599016547420536</v>
      </c>
      <c r="LD316" s="795">
        <f t="shared" si="2636"/>
        <v>-0.72599016547420536</v>
      </c>
      <c r="LE316" s="795">
        <f t="shared" si="2636"/>
        <v>-0.72599016547420536</v>
      </c>
      <c r="LF316" s="795">
        <f t="shared" si="2636"/>
        <v>-0.70931898767651624</v>
      </c>
      <c r="LG316" s="795">
        <f t="shared" si="2636"/>
        <v>-0.60225197066874081</v>
      </c>
      <c r="LH316" s="795">
        <f t="shared" si="2636"/>
        <v>-0.60225197066874081</v>
      </c>
      <c r="LI316" s="795">
        <f t="shared" si="2636"/>
        <v>-0.60225197066874081</v>
      </c>
      <c r="LJ316" s="795">
        <f t="shared" si="2636"/>
        <v>-0.60225197066874081</v>
      </c>
      <c r="LK316" s="795">
        <f t="shared" si="2636"/>
        <v>-0.60225197066874081</v>
      </c>
      <c r="LL316" s="795">
        <f t="shared" si="2636"/>
        <v>-0.60225197066874081</v>
      </c>
      <c r="LM316" s="795">
        <f t="shared" si="2636"/>
        <v>-0.60225197066874081</v>
      </c>
      <c r="LN316" s="795">
        <f t="shared" si="2636"/>
        <v>0.14434511890476642</v>
      </c>
      <c r="LO316" s="795">
        <f t="shared" si="2636"/>
        <v>0.14434511890476642</v>
      </c>
      <c r="LP316" s="795">
        <f t="shared" si="2636"/>
        <v>0.14434511890476642</v>
      </c>
      <c r="LQ316" s="795">
        <f t="shared" si="2636"/>
        <v>0.14434511890476642</v>
      </c>
      <c r="LR316" s="795">
        <f t="shared" si="2636"/>
        <v>0.14434511890476642</v>
      </c>
      <c r="LS316" s="795">
        <f t="shared" si="2636"/>
        <v>0.14434511890476642</v>
      </c>
      <c r="LT316" s="795">
        <f t="shared" ref="LT316:OE316" si="2637">LT313</f>
        <v>0.14434511890476642</v>
      </c>
      <c r="LU316" s="795">
        <f t="shared" si="2637"/>
        <v>5.9773695973286856E-2</v>
      </c>
      <c r="LV316" s="795">
        <f t="shared" si="2637"/>
        <v>5.9773695973286856E-2</v>
      </c>
      <c r="LW316" s="795">
        <f t="shared" si="2637"/>
        <v>5.9773695973286856E-2</v>
      </c>
      <c r="LX316" s="795">
        <f t="shared" si="2637"/>
        <v>5.9773695973286856E-2</v>
      </c>
      <c r="LY316" s="795">
        <f t="shared" si="2637"/>
        <v>0.69205180237655295</v>
      </c>
      <c r="LZ316" s="795">
        <f t="shared" si="2637"/>
        <v>0.69205180237655295</v>
      </c>
      <c r="MA316" s="795">
        <f t="shared" si="2637"/>
        <v>0.4332952549673319</v>
      </c>
      <c r="MB316" s="795">
        <f t="shared" si="2637"/>
        <v>0.4332952549673319</v>
      </c>
      <c r="MC316" s="795">
        <f t="shared" si="2637"/>
        <v>0.4332952549673319</v>
      </c>
      <c r="MD316" s="795">
        <f t="shared" si="2637"/>
        <v>-1.3087316707379655</v>
      </c>
      <c r="ME316" s="795">
        <f t="shared" si="2637"/>
        <v>-1.3087316707379655</v>
      </c>
      <c r="MF316" s="795">
        <f t="shared" si="2637"/>
        <v>-1.3087316707379655</v>
      </c>
      <c r="MG316" s="795">
        <f t="shared" si="2637"/>
        <v>-1.3087316707379655</v>
      </c>
      <c r="MH316" s="795">
        <f t="shared" si="2637"/>
        <v>-1.7557299013803576</v>
      </c>
      <c r="MI316" s="795">
        <f t="shared" si="2637"/>
        <v>-1.7557299013803576</v>
      </c>
      <c r="MJ316" s="795">
        <f t="shared" si="2637"/>
        <v>-1.7557299013803576</v>
      </c>
      <c r="MK316" s="795">
        <f t="shared" si="2637"/>
        <v>-1.7557299013803576</v>
      </c>
      <c r="ML316" s="795">
        <f t="shared" si="2637"/>
        <v>-1.7557299013803576</v>
      </c>
      <c r="MM316" s="795">
        <f t="shared" si="2637"/>
        <v>-1.7557299013803576</v>
      </c>
      <c r="MN316" s="795">
        <f t="shared" si="2637"/>
        <v>-1.7557299013803576</v>
      </c>
      <c r="MO316" s="795">
        <f t="shared" si="2637"/>
        <v>-1.7557299013803576</v>
      </c>
      <c r="MP316" s="795">
        <f t="shared" si="2637"/>
        <v>-0.24948531810146868</v>
      </c>
      <c r="MQ316" s="795">
        <f t="shared" si="2637"/>
        <v>-0.24948531810146868</v>
      </c>
      <c r="MR316" s="795">
        <f t="shared" si="2637"/>
        <v>-0.24948531810146868</v>
      </c>
      <c r="MS316" s="795">
        <f t="shared" si="2637"/>
        <v>-0.24948531810146868</v>
      </c>
      <c r="MT316" s="795">
        <f t="shared" si="2637"/>
        <v>-0.24948531810146868</v>
      </c>
      <c r="MU316" s="795">
        <f t="shared" si="2637"/>
        <v>-0.24948531810146868</v>
      </c>
      <c r="MV316" s="795">
        <f t="shared" si="2637"/>
        <v>-0.24948531810146868</v>
      </c>
      <c r="MW316" s="795">
        <f t="shared" si="2637"/>
        <v>-8.6801379915979027E-2</v>
      </c>
      <c r="MX316" s="795">
        <f t="shared" si="2637"/>
        <v>-8.6801379915979027E-2</v>
      </c>
      <c r="MY316" s="795">
        <f t="shared" si="2637"/>
        <v>-8.6801379915979027E-2</v>
      </c>
      <c r="MZ316" s="795">
        <f t="shared" si="2637"/>
        <v>-8.6801379915979027E-2</v>
      </c>
      <c r="NA316" s="795">
        <f t="shared" si="2637"/>
        <v>-8.6801379915979027E-2</v>
      </c>
      <c r="NB316" s="795">
        <f t="shared" si="2637"/>
        <v>-6.105200479731554E-2</v>
      </c>
      <c r="NC316" s="795">
        <f t="shared" si="2637"/>
        <v>-6.105200479731554E-2</v>
      </c>
      <c r="ND316" s="795">
        <f t="shared" si="2637"/>
        <v>-6.105200479731554E-2</v>
      </c>
      <c r="NE316" s="795">
        <f t="shared" si="2637"/>
        <v>-6.105200479731554E-2</v>
      </c>
      <c r="NF316" s="795">
        <f t="shared" si="2637"/>
        <v>-0.27435923108242566</v>
      </c>
      <c r="NG316" s="795">
        <f t="shared" si="2637"/>
        <v>-0.27435923108242566</v>
      </c>
      <c r="NH316" s="795">
        <f t="shared" si="2637"/>
        <v>-0.27435923108242566</v>
      </c>
      <c r="NI316" s="795">
        <f t="shared" si="2637"/>
        <v>-0.27435923108242566</v>
      </c>
      <c r="NJ316" s="795">
        <f t="shared" si="2637"/>
        <v>-0.27435923108242566</v>
      </c>
      <c r="NK316" s="795">
        <f t="shared" si="2637"/>
        <v>-0.27435923108242566</v>
      </c>
      <c r="NL316" s="795">
        <f t="shared" si="2637"/>
        <v>-0.27435923108242566</v>
      </c>
      <c r="NM316" s="795">
        <f t="shared" si="2637"/>
        <v>-0.27435923108242566</v>
      </c>
      <c r="NN316" s="795">
        <f t="shared" si="2637"/>
        <v>0.14434511890476642</v>
      </c>
      <c r="NO316" s="795">
        <f t="shared" si="2637"/>
        <v>0.14434511890476642</v>
      </c>
      <c r="NP316" s="795">
        <f t="shared" si="2637"/>
        <v>0.14434511890476642</v>
      </c>
      <c r="NQ316" s="795">
        <f t="shared" si="2637"/>
        <v>0.14434511890476642</v>
      </c>
      <c r="NR316" s="795">
        <f t="shared" si="2637"/>
        <v>0.14434511890476642</v>
      </c>
      <c r="NS316" s="795">
        <f t="shared" si="2637"/>
        <v>0.14434511890476642</v>
      </c>
      <c r="NT316" s="795">
        <f t="shared" si="2637"/>
        <v>0.14434511890476642</v>
      </c>
      <c r="NU316" s="795">
        <f t="shared" si="2637"/>
        <v>5.9773695973286856E-2</v>
      </c>
      <c r="NV316" s="795">
        <f t="shared" si="2637"/>
        <v>5.9773695973286856E-2</v>
      </c>
      <c r="NW316" s="795">
        <f t="shared" si="2637"/>
        <v>5.9773695973286856E-2</v>
      </c>
      <c r="NX316" s="795">
        <f t="shared" si="2637"/>
        <v>5.9773695973286856E-2</v>
      </c>
      <c r="NY316" s="795">
        <f t="shared" si="2637"/>
        <v>0.69205180237655295</v>
      </c>
      <c r="NZ316" s="795">
        <f t="shared" si="2637"/>
        <v>0.69205180237655295</v>
      </c>
      <c r="OA316" s="795">
        <f t="shared" si="2637"/>
        <v>0.4332952549673319</v>
      </c>
      <c r="OB316" s="795">
        <f t="shared" si="2637"/>
        <v>0.4332952549673319</v>
      </c>
      <c r="OC316" s="795">
        <f t="shared" si="2637"/>
        <v>0.4332952549673319</v>
      </c>
      <c r="OD316" s="795">
        <f t="shared" si="2637"/>
        <v>-1.3087316707379655</v>
      </c>
      <c r="OE316" s="795">
        <f t="shared" si="2637"/>
        <v>-1.3087316707379655</v>
      </c>
      <c r="OF316" s="795">
        <f t="shared" ref="OF316:QQ316" si="2638">OF313</f>
        <v>-1.3087316707379655</v>
      </c>
      <c r="OG316" s="795">
        <f t="shared" si="2638"/>
        <v>-1.3087316707379655</v>
      </c>
      <c r="OH316" s="795">
        <f t="shared" si="2638"/>
        <v>-1.7557299013803576</v>
      </c>
      <c r="OI316" s="795">
        <f t="shared" si="2638"/>
        <v>-1.7557299013803576</v>
      </c>
      <c r="OJ316" s="795">
        <f t="shared" si="2638"/>
        <v>-1.7557299013803576</v>
      </c>
      <c r="OK316" s="795">
        <f t="shared" si="2638"/>
        <v>-1.7557299013803576</v>
      </c>
      <c r="OL316" s="795">
        <f t="shared" si="2638"/>
        <v>-1.7557299013803576</v>
      </c>
      <c r="OM316" s="795">
        <f t="shared" si="2638"/>
        <v>-1.7557299013803576</v>
      </c>
      <c r="ON316" s="795">
        <f t="shared" si="2638"/>
        <v>-1.7557299013803576</v>
      </c>
      <c r="OO316" s="795">
        <f t="shared" si="2638"/>
        <v>-1.7557299013803576</v>
      </c>
      <c r="OP316" s="795">
        <f t="shared" si="2638"/>
        <v>-0.24948531810146868</v>
      </c>
      <c r="OQ316" s="795">
        <f t="shared" si="2638"/>
        <v>-0.24948531810146868</v>
      </c>
      <c r="OR316" s="795">
        <f t="shared" si="2638"/>
        <v>-0.24948531810146868</v>
      </c>
      <c r="OS316" s="795">
        <f t="shared" si="2638"/>
        <v>-0.24948531810146868</v>
      </c>
      <c r="OT316" s="795">
        <f t="shared" si="2638"/>
        <v>-0.24948531810146868</v>
      </c>
      <c r="OU316" s="795">
        <f t="shared" si="2638"/>
        <v>-0.24948531810146868</v>
      </c>
      <c r="OV316" s="795">
        <f t="shared" si="2638"/>
        <v>-0.24948531810146868</v>
      </c>
      <c r="OW316" s="795">
        <f t="shared" si="2638"/>
        <v>-8.6801379915979027E-2</v>
      </c>
      <c r="OX316" s="795">
        <f t="shared" si="2638"/>
        <v>-8.6801379915979027E-2</v>
      </c>
      <c r="OY316" s="795">
        <f t="shared" si="2638"/>
        <v>-8.6801379915979027E-2</v>
      </c>
      <c r="OZ316" s="795">
        <f t="shared" si="2638"/>
        <v>-8.6801379915979027E-2</v>
      </c>
      <c r="PA316" s="795">
        <f t="shared" si="2638"/>
        <v>-8.6801379915979027E-2</v>
      </c>
      <c r="PB316" s="795">
        <f t="shared" si="2638"/>
        <v>-6.105200479731554E-2</v>
      </c>
      <c r="PC316" s="795">
        <f t="shared" si="2638"/>
        <v>-6.105200479731554E-2</v>
      </c>
      <c r="PD316" s="795">
        <f t="shared" si="2638"/>
        <v>-6.105200479731554E-2</v>
      </c>
      <c r="PE316" s="795">
        <f t="shared" si="2638"/>
        <v>-6.105200479731554E-2</v>
      </c>
      <c r="PF316" s="795">
        <f t="shared" si="2638"/>
        <v>-0.27435923108242566</v>
      </c>
      <c r="PG316" s="795">
        <f t="shared" si="2638"/>
        <v>-0.27435923108242566</v>
      </c>
      <c r="PH316" s="795">
        <f t="shared" si="2638"/>
        <v>-0.27435923108242566</v>
      </c>
      <c r="PI316" s="795">
        <f t="shared" si="2638"/>
        <v>-0.27435923108242566</v>
      </c>
      <c r="PJ316" s="795">
        <f t="shared" si="2638"/>
        <v>-0.27435923108242566</v>
      </c>
      <c r="PK316" s="795">
        <f t="shared" si="2638"/>
        <v>-0.27435923108242566</v>
      </c>
      <c r="PL316" s="795">
        <f t="shared" si="2638"/>
        <v>-0.27435923108242566</v>
      </c>
      <c r="PM316" s="795">
        <f t="shared" si="2638"/>
        <v>-0.27435923108242566</v>
      </c>
      <c r="PN316" s="795">
        <f t="shared" si="2638"/>
        <v>0.14434511890476642</v>
      </c>
      <c r="PO316" s="795">
        <f t="shared" si="2638"/>
        <v>0.14434511890476642</v>
      </c>
      <c r="PP316" s="795">
        <f t="shared" si="2638"/>
        <v>0.14434511890476642</v>
      </c>
      <c r="PQ316" s="795">
        <f t="shared" si="2638"/>
        <v>0.14434511890476642</v>
      </c>
      <c r="PR316" s="795">
        <f t="shared" si="2638"/>
        <v>0.14434511890476642</v>
      </c>
      <c r="PS316" s="795">
        <f t="shared" si="2638"/>
        <v>0.14434511890476642</v>
      </c>
      <c r="PT316" s="795">
        <f t="shared" si="2638"/>
        <v>0.14434511890476642</v>
      </c>
      <c r="PU316" s="795">
        <f t="shared" si="2638"/>
        <v>5.9773695973286856E-2</v>
      </c>
      <c r="PV316" s="795">
        <f t="shared" si="2638"/>
        <v>5.9773695973286856E-2</v>
      </c>
      <c r="PW316" s="795">
        <f t="shared" si="2638"/>
        <v>5.9773695973286856E-2</v>
      </c>
      <c r="PX316" s="795">
        <f t="shared" si="2638"/>
        <v>5.9773695973286856E-2</v>
      </c>
      <c r="PY316" s="795">
        <f t="shared" si="2638"/>
        <v>0.69205180237655295</v>
      </c>
      <c r="PZ316" s="795">
        <f t="shared" si="2638"/>
        <v>0.69205180237655295</v>
      </c>
      <c r="QA316" s="795">
        <f t="shared" si="2638"/>
        <v>0.4332952549673319</v>
      </c>
      <c r="QB316" s="795">
        <f t="shared" si="2638"/>
        <v>0.4332952549673319</v>
      </c>
      <c r="QC316" s="795">
        <f t="shared" si="2638"/>
        <v>0.4332952549673319</v>
      </c>
      <c r="QD316" s="795">
        <f t="shared" si="2638"/>
        <v>-1.3087316707379655</v>
      </c>
      <c r="QE316" s="795">
        <f t="shared" si="2638"/>
        <v>-1.3087316707379655</v>
      </c>
      <c r="QF316" s="795">
        <f t="shared" si="2638"/>
        <v>-1.3087316707379655</v>
      </c>
      <c r="QG316" s="795">
        <f t="shared" si="2638"/>
        <v>-1.3087316707379655</v>
      </c>
      <c r="QH316" s="795">
        <f t="shared" si="2638"/>
        <v>-1.7557299013803576</v>
      </c>
      <c r="QI316" s="795">
        <f t="shared" si="2638"/>
        <v>-1.7557299013803576</v>
      </c>
      <c r="QJ316" s="795">
        <f t="shared" si="2638"/>
        <v>-1.7557299013803576</v>
      </c>
      <c r="QK316" s="795">
        <f t="shared" si="2638"/>
        <v>-1.7557299013803576</v>
      </c>
      <c r="QL316" s="795">
        <f t="shared" si="2638"/>
        <v>-1.7557299013803576</v>
      </c>
      <c r="QM316" s="795">
        <f t="shared" si="2638"/>
        <v>-1.7557299013803576</v>
      </c>
      <c r="QN316" s="795">
        <f t="shared" si="2638"/>
        <v>-1.7557299013803576</v>
      </c>
      <c r="QO316" s="795">
        <f t="shared" si="2638"/>
        <v>-1.7557299013803576</v>
      </c>
      <c r="QP316" s="795">
        <f t="shared" si="2638"/>
        <v>-0.24948531810146868</v>
      </c>
      <c r="QQ316" s="795">
        <f t="shared" si="2638"/>
        <v>-0.24948531810146868</v>
      </c>
      <c r="QR316" s="795">
        <f t="shared" ref="QR316:SI316" si="2639">QR313</f>
        <v>-0.24948531810146868</v>
      </c>
      <c r="QS316" s="795">
        <f t="shared" si="2639"/>
        <v>-0.24948531810146868</v>
      </c>
      <c r="QT316" s="795">
        <f t="shared" si="2639"/>
        <v>-0.24948531810146868</v>
      </c>
      <c r="QU316" s="795">
        <f t="shared" si="2639"/>
        <v>-0.24948531810146868</v>
      </c>
      <c r="QV316" s="795">
        <f t="shared" si="2639"/>
        <v>-0.24948531810146868</v>
      </c>
      <c r="QW316" s="795">
        <f t="shared" si="2639"/>
        <v>-8.6801379915979027E-2</v>
      </c>
      <c r="QX316" s="795">
        <f t="shared" si="2639"/>
        <v>-8.6801379915979027E-2</v>
      </c>
      <c r="QY316" s="795">
        <f t="shared" si="2639"/>
        <v>-8.6801379915979027E-2</v>
      </c>
      <c r="QZ316" s="795">
        <f t="shared" si="2639"/>
        <v>-8.6801379915979027E-2</v>
      </c>
      <c r="RA316" s="795">
        <f t="shared" si="2639"/>
        <v>-8.6801379915979027E-2</v>
      </c>
      <c r="RB316" s="795">
        <f t="shared" si="2639"/>
        <v>-6.105200479731554E-2</v>
      </c>
      <c r="RC316" s="795">
        <f t="shared" si="2639"/>
        <v>-6.105200479731554E-2</v>
      </c>
      <c r="RD316" s="795">
        <f t="shared" si="2639"/>
        <v>-6.105200479731554E-2</v>
      </c>
      <c r="RE316" s="795">
        <f t="shared" si="2639"/>
        <v>-6.105200479731554E-2</v>
      </c>
      <c r="RF316" s="795">
        <f t="shared" si="2639"/>
        <v>-0.27435923108242566</v>
      </c>
      <c r="RG316" s="795">
        <f t="shared" si="2639"/>
        <v>-0.27435923108242566</v>
      </c>
      <c r="RH316" s="795">
        <f t="shared" si="2639"/>
        <v>-0.27435923108242566</v>
      </c>
      <c r="RI316" s="795">
        <f t="shared" si="2639"/>
        <v>-0.27435923108242566</v>
      </c>
      <c r="RJ316" s="795">
        <f t="shared" si="2639"/>
        <v>-0.27435923108242566</v>
      </c>
      <c r="RK316" s="795">
        <f t="shared" si="2639"/>
        <v>-0.27435923108242566</v>
      </c>
      <c r="RL316" s="795">
        <f t="shared" si="2639"/>
        <v>-0.27435923108242566</v>
      </c>
      <c r="RM316" s="795">
        <f t="shared" si="2639"/>
        <v>-0.27435923108242566</v>
      </c>
      <c r="RN316" s="795">
        <f t="shared" si="2639"/>
        <v>0.14434511890476642</v>
      </c>
      <c r="RO316" s="795">
        <f t="shared" si="2639"/>
        <v>0.14434511890476642</v>
      </c>
      <c r="RP316" s="795">
        <f t="shared" si="2639"/>
        <v>0.14434511890476642</v>
      </c>
      <c r="RQ316" s="795">
        <f t="shared" si="2639"/>
        <v>0.14434511890476642</v>
      </c>
      <c r="RR316" s="795">
        <f t="shared" si="2639"/>
        <v>0.14434511890476642</v>
      </c>
      <c r="RS316" s="795">
        <f t="shared" si="2639"/>
        <v>0.14434511890476642</v>
      </c>
      <c r="RT316" s="795">
        <f t="shared" si="2639"/>
        <v>0.14434511890476642</v>
      </c>
      <c r="RU316" s="795">
        <f t="shared" si="2639"/>
        <v>5.9773695973286856E-2</v>
      </c>
      <c r="RV316" s="795">
        <f t="shared" si="2639"/>
        <v>5.9773695973286856E-2</v>
      </c>
      <c r="RW316" s="795">
        <f t="shared" si="2639"/>
        <v>5.9773695973286856E-2</v>
      </c>
      <c r="RX316" s="795">
        <f t="shared" si="2639"/>
        <v>5.9773695973286856E-2</v>
      </c>
      <c r="RY316" s="795">
        <f t="shared" si="2639"/>
        <v>0.69205180237655295</v>
      </c>
      <c r="RZ316" s="795">
        <f t="shared" si="2639"/>
        <v>0.69205180237655295</v>
      </c>
      <c r="SA316" s="795">
        <f t="shared" si="2639"/>
        <v>0.4332952549673319</v>
      </c>
      <c r="SB316" s="795">
        <f t="shared" si="2639"/>
        <v>0.4332952549673319</v>
      </c>
      <c r="SC316" s="795">
        <f t="shared" si="2639"/>
        <v>0.4332952549673319</v>
      </c>
      <c r="SD316" s="795">
        <f t="shared" si="2639"/>
        <v>-1.3087316707379655</v>
      </c>
      <c r="SE316" s="795">
        <f t="shared" si="2639"/>
        <v>-1.3087316707379655</v>
      </c>
      <c r="SF316" s="795">
        <f t="shared" si="2639"/>
        <v>-1.3087316707379655</v>
      </c>
      <c r="SG316" s="795">
        <f t="shared" si="2639"/>
        <v>-1.3087316707379655</v>
      </c>
      <c r="SH316" s="795">
        <f t="shared" si="2639"/>
        <v>-1.7557299013803576</v>
      </c>
      <c r="SI316" s="795">
        <f t="shared" si="2639"/>
        <v>-1.7557299013803576</v>
      </c>
      <c r="SJ316" s="275">
        <f t="shared" si="2631"/>
        <v>-1.7557299013803576</v>
      </c>
      <c r="SK316" s="262"/>
      <c r="SL316" s="250"/>
      <c r="SM316" s="250"/>
      <c r="SN316" s="250"/>
    </row>
    <row r="317" spans="1:508" outlineLevel="3" x14ac:dyDescent="0.25">
      <c r="A317" s="250"/>
      <c r="B317" s="259"/>
      <c r="C317" s="444">
        <f>INT($C$29)+3</f>
        <v>4</v>
      </c>
      <c r="D317" s="275"/>
      <c r="E317" s="324">
        <f t="shared" si="1615"/>
        <v>176</v>
      </c>
      <c r="F317" s="330"/>
      <c r="G317" s="275"/>
      <c r="H317" s="536"/>
      <c r="I317" s="548" t="s">
        <v>875</v>
      </c>
      <c r="J317" s="537"/>
      <c r="K317" s="795">
        <f t="shared" ref="K317:BV317" si="2640">K314</f>
        <v>0</v>
      </c>
      <c r="L317" s="795">
        <f t="shared" si="2640"/>
        <v>0</v>
      </c>
      <c r="M317" s="795">
        <f t="shared" si="2640"/>
        <v>0</v>
      </c>
      <c r="N317" s="795">
        <f t="shared" si="2640"/>
        <v>0</v>
      </c>
      <c r="O317" s="795">
        <f t="shared" si="2640"/>
        <v>0</v>
      </c>
      <c r="P317" s="795">
        <f t="shared" si="2640"/>
        <v>0</v>
      </c>
      <c r="Q317" s="795">
        <f t="shared" si="2640"/>
        <v>0</v>
      </c>
      <c r="R317" s="795">
        <f t="shared" si="2640"/>
        <v>0</v>
      </c>
      <c r="S317" s="795">
        <f t="shared" si="2640"/>
        <v>0</v>
      </c>
      <c r="T317" s="795">
        <f t="shared" si="2640"/>
        <v>0</v>
      </c>
      <c r="U317" s="795">
        <f t="shared" si="2640"/>
        <v>0</v>
      </c>
      <c r="V317" s="795">
        <f t="shared" si="2640"/>
        <v>0</v>
      </c>
      <c r="W317" s="795">
        <f t="shared" si="2640"/>
        <v>0</v>
      </c>
      <c r="X317" s="795">
        <f t="shared" si="2640"/>
        <v>0</v>
      </c>
      <c r="Y317" s="795">
        <f t="shared" si="2640"/>
        <v>0</v>
      </c>
      <c r="Z317" s="795">
        <f t="shared" si="2640"/>
        <v>0</v>
      </c>
      <c r="AA317" s="795">
        <f t="shared" si="2640"/>
        <v>0</v>
      </c>
      <c r="AB317" s="795">
        <f t="shared" si="2640"/>
        <v>0</v>
      </c>
      <c r="AC317" s="795">
        <f t="shared" si="2640"/>
        <v>0</v>
      </c>
      <c r="AD317" s="795">
        <f t="shared" si="2640"/>
        <v>0</v>
      </c>
      <c r="AE317" s="795">
        <f t="shared" si="2640"/>
        <v>0</v>
      </c>
      <c r="AF317" s="795">
        <f t="shared" si="2640"/>
        <v>0</v>
      </c>
      <c r="AG317" s="795">
        <f t="shared" si="2640"/>
        <v>0</v>
      </c>
      <c r="AH317" s="795">
        <f t="shared" si="2640"/>
        <v>0</v>
      </c>
      <c r="AI317" s="795">
        <f t="shared" si="2640"/>
        <v>0</v>
      </c>
      <c r="AJ317" s="795">
        <f t="shared" si="2640"/>
        <v>0</v>
      </c>
      <c r="AK317" s="795">
        <f t="shared" si="2640"/>
        <v>0</v>
      </c>
      <c r="AL317" s="795">
        <f t="shared" si="2640"/>
        <v>0</v>
      </c>
      <c r="AM317" s="795">
        <f t="shared" si="2640"/>
        <v>0</v>
      </c>
      <c r="AN317" s="795">
        <f t="shared" si="2640"/>
        <v>0</v>
      </c>
      <c r="AO317" s="795">
        <f t="shared" si="2640"/>
        <v>0</v>
      </c>
      <c r="AP317" s="795">
        <f t="shared" si="2640"/>
        <v>0</v>
      </c>
      <c r="AQ317" s="795">
        <f t="shared" si="2640"/>
        <v>0</v>
      </c>
      <c r="AR317" s="795">
        <f t="shared" si="2640"/>
        <v>0</v>
      </c>
      <c r="AS317" s="795">
        <f t="shared" si="2640"/>
        <v>0</v>
      </c>
      <c r="AT317" s="795">
        <f t="shared" si="2640"/>
        <v>0</v>
      </c>
      <c r="AU317" s="795">
        <f t="shared" si="2640"/>
        <v>0</v>
      </c>
      <c r="AV317" s="795">
        <f t="shared" si="2640"/>
        <v>0</v>
      </c>
      <c r="AW317" s="795">
        <f t="shared" si="2640"/>
        <v>-2.9327658700101011E-2</v>
      </c>
      <c r="AX317" s="795">
        <f t="shared" si="2640"/>
        <v>-2.9327658700101011E-2</v>
      </c>
      <c r="AY317" s="795">
        <f t="shared" si="2640"/>
        <v>-2.9327658700101011E-2</v>
      </c>
      <c r="AZ317" s="795">
        <f t="shared" si="2640"/>
        <v>-2.9327658700101011E-2</v>
      </c>
      <c r="BA317" s="795">
        <f t="shared" si="2640"/>
        <v>-2.9327658700101011E-2</v>
      </c>
      <c r="BB317" s="795">
        <f t="shared" si="2640"/>
        <v>-0.24420801918926038</v>
      </c>
      <c r="BC317" s="795">
        <f t="shared" si="2640"/>
        <v>-0.24420801918926038</v>
      </c>
      <c r="BD317" s="795">
        <f t="shared" si="2640"/>
        <v>-0.24420801918926038</v>
      </c>
      <c r="BE317" s="795">
        <f t="shared" si="2640"/>
        <v>-0.24420801918926038</v>
      </c>
      <c r="BF317" s="795">
        <f t="shared" si="2640"/>
        <v>-0.12714208269673399</v>
      </c>
      <c r="BG317" s="795">
        <f t="shared" si="2640"/>
        <v>-0.12045039413375047</v>
      </c>
      <c r="BH317" s="795">
        <f t="shared" si="2640"/>
        <v>-0.12045039413375047</v>
      </c>
      <c r="BI317" s="795">
        <f t="shared" si="2640"/>
        <v>-0.12045039413375047</v>
      </c>
      <c r="BJ317" s="795">
        <f t="shared" si="2640"/>
        <v>-0.12045039413375047</v>
      </c>
      <c r="BK317" s="795">
        <f t="shared" si="2640"/>
        <v>-0.12045039413375047</v>
      </c>
      <c r="BL317" s="795">
        <f t="shared" si="2640"/>
        <v>-0.12045039413375047</v>
      </c>
      <c r="BM317" s="795">
        <f t="shared" si="2640"/>
        <v>-0.12045039413375047</v>
      </c>
      <c r="BN317" s="795">
        <f t="shared" si="2640"/>
        <v>-5.0945336084037507E-2</v>
      </c>
      <c r="BO317" s="795">
        <f t="shared" si="2640"/>
        <v>-5.0945336084037507E-2</v>
      </c>
      <c r="BP317" s="795">
        <f t="shared" si="2640"/>
        <v>-5.0945336084037507E-2</v>
      </c>
      <c r="BQ317" s="795">
        <f t="shared" si="2640"/>
        <v>-5.0945336084037507E-2</v>
      </c>
      <c r="BR317" s="795">
        <f t="shared" si="2640"/>
        <v>-5.0945336084037507E-2</v>
      </c>
      <c r="BS317" s="795">
        <f t="shared" si="2640"/>
        <v>-5.0945336084037507E-2</v>
      </c>
      <c r="BT317" s="795">
        <f t="shared" si="2640"/>
        <v>-5.0945336084037507E-2</v>
      </c>
      <c r="BU317" s="795">
        <f t="shared" si="2640"/>
        <v>9.9622826622143279E-3</v>
      </c>
      <c r="BV317" s="795">
        <f t="shared" si="2640"/>
        <v>9.9622826622143279E-3</v>
      </c>
      <c r="BW317" s="795">
        <f t="shared" ref="BW317:EH317" si="2641">BW314</f>
        <v>9.9622826622143279E-3</v>
      </c>
      <c r="BX317" s="795">
        <f t="shared" si="2641"/>
        <v>9.9622826622143279E-3</v>
      </c>
      <c r="BY317" s="795">
        <f t="shared" si="2641"/>
        <v>0</v>
      </c>
      <c r="BZ317" s="795">
        <f t="shared" si="2641"/>
        <v>0</v>
      </c>
      <c r="CA317" s="795">
        <f t="shared" si="2641"/>
        <v>-0.23634286634581958</v>
      </c>
      <c r="CB317" s="795">
        <f t="shared" si="2641"/>
        <v>-0.23634286634581958</v>
      </c>
      <c r="CC317" s="795">
        <f t="shared" si="2641"/>
        <v>-0.23634286634581958</v>
      </c>
      <c r="CD317" s="795">
        <f t="shared" si="2641"/>
        <v>-0.35613664851103266</v>
      </c>
      <c r="CE317" s="795">
        <f t="shared" si="2641"/>
        <v>-0.35613664851103266</v>
      </c>
      <c r="CF317" s="795">
        <f t="shared" si="2641"/>
        <v>-0.35613664851103266</v>
      </c>
      <c r="CG317" s="795">
        <f t="shared" si="2641"/>
        <v>-0.35613664851103266</v>
      </c>
      <c r="CH317" s="795">
        <f t="shared" si="2641"/>
        <v>-0.49248751683108161</v>
      </c>
      <c r="CI317" s="795">
        <f t="shared" si="2641"/>
        <v>-0.43188591633932827</v>
      </c>
      <c r="CJ317" s="795">
        <f t="shared" si="2641"/>
        <v>-0.43188591633932827</v>
      </c>
      <c r="CK317" s="795">
        <f t="shared" si="2641"/>
        <v>-0.43188591633932827</v>
      </c>
      <c r="CL317" s="795">
        <f t="shared" si="2641"/>
        <v>-0.43188591633932827</v>
      </c>
      <c r="CM317" s="795">
        <f t="shared" si="2641"/>
        <v>-0.43188591633932827</v>
      </c>
      <c r="CN317" s="795">
        <f t="shared" si="2641"/>
        <v>-0.43188591633932827</v>
      </c>
      <c r="CO317" s="795">
        <f t="shared" si="2641"/>
        <v>-0.43188591633932827</v>
      </c>
      <c r="CP317" s="795">
        <f t="shared" si="2641"/>
        <v>0</v>
      </c>
      <c r="CQ317" s="795">
        <f t="shared" si="2641"/>
        <v>0</v>
      </c>
      <c r="CR317" s="795">
        <f t="shared" si="2641"/>
        <v>0</v>
      </c>
      <c r="CS317" s="795">
        <f t="shared" si="2641"/>
        <v>0</v>
      </c>
      <c r="CT317" s="795">
        <f t="shared" si="2641"/>
        <v>0</v>
      </c>
      <c r="CU317" s="795">
        <f t="shared" si="2641"/>
        <v>0</v>
      </c>
      <c r="CV317" s="795">
        <f t="shared" si="2641"/>
        <v>0</v>
      </c>
      <c r="CW317" s="795">
        <f t="shared" si="2641"/>
        <v>0</v>
      </c>
      <c r="CX317" s="795">
        <f t="shared" si="2641"/>
        <v>0</v>
      </c>
      <c r="CY317" s="795">
        <f t="shared" si="2641"/>
        <v>0</v>
      </c>
      <c r="CZ317" s="795">
        <f t="shared" si="2641"/>
        <v>0</v>
      </c>
      <c r="DA317" s="795">
        <f t="shared" si="2641"/>
        <v>0</v>
      </c>
      <c r="DB317" s="795">
        <f t="shared" si="2641"/>
        <v>0</v>
      </c>
      <c r="DC317" s="795">
        <f t="shared" si="2641"/>
        <v>0</v>
      </c>
      <c r="DD317" s="795">
        <f t="shared" si="2641"/>
        <v>0</v>
      </c>
      <c r="DE317" s="795">
        <f t="shared" si="2641"/>
        <v>0</v>
      </c>
      <c r="DF317" s="795">
        <f t="shared" si="2641"/>
        <v>0</v>
      </c>
      <c r="DG317" s="795">
        <f t="shared" si="2641"/>
        <v>0</v>
      </c>
      <c r="DH317" s="795">
        <f t="shared" si="2641"/>
        <v>0</v>
      </c>
      <c r="DI317" s="795">
        <f t="shared" si="2641"/>
        <v>0</v>
      </c>
      <c r="DJ317" s="795">
        <f t="shared" si="2641"/>
        <v>0</v>
      </c>
      <c r="DK317" s="795">
        <f t="shared" si="2641"/>
        <v>0</v>
      </c>
      <c r="DL317" s="795">
        <f t="shared" si="2641"/>
        <v>0</v>
      </c>
      <c r="DM317" s="795">
        <f t="shared" si="2641"/>
        <v>0</v>
      </c>
      <c r="DN317" s="795">
        <f t="shared" si="2641"/>
        <v>8.490889347337216E-3</v>
      </c>
      <c r="DO317" s="795">
        <f t="shared" si="2641"/>
        <v>8.490889347337216E-3</v>
      </c>
      <c r="DP317" s="795">
        <f t="shared" si="2641"/>
        <v>8.490889347337216E-3</v>
      </c>
      <c r="DQ317" s="795">
        <f t="shared" si="2641"/>
        <v>8.490889347337216E-3</v>
      </c>
      <c r="DR317" s="795">
        <f t="shared" si="2641"/>
        <v>8.490889347337216E-3</v>
      </c>
      <c r="DS317" s="795">
        <f t="shared" si="2641"/>
        <v>8.490889347337216E-3</v>
      </c>
      <c r="DT317" s="795">
        <f t="shared" si="2641"/>
        <v>8.490889347337216E-3</v>
      </c>
      <c r="DU317" s="795">
        <f t="shared" si="2641"/>
        <v>9.9622826622169924E-3</v>
      </c>
      <c r="DV317" s="795">
        <f t="shared" si="2641"/>
        <v>9.9622826622169924E-3</v>
      </c>
      <c r="DW317" s="795">
        <f t="shared" si="2641"/>
        <v>9.9622826622169924E-3</v>
      </c>
      <c r="DX317" s="795">
        <f t="shared" si="2641"/>
        <v>9.9622826622169924E-3</v>
      </c>
      <c r="DY317" s="795">
        <f t="shared" si="2641"/>
        <v>0.17301295059414024</v>
      </c>
      <c r="DZ317" s="795">
        <f t="shared" si="2641"/>
        <v>0.17301295059414024</v>
      </c>
      <c r="EA317" s="795">
        <f t="shared" si="2641"/>
        <v>-0.53177144927809383</v>
      </c>
      <c r="EB317" s="795">
        <f t="shared" si="2641"/>
        <v>-0.53177144927809383</v>
      </c>
      <c r="EC317" s="795">
        <f t="shared" si="2641"/>
        <v>-0.53177144927809383</v>
      </c>
      <c r="ED317" s="795">
        <f t="shared" si="2641"/>
        <v>-2.2241155938544308</v>
      </c>
      <c r="EE317" s="795">
        <f t="shared" si="2641"/>
        <v>-2.2241155938544308</v>
      </c>
      <c r="EF317" s="795">
        <f t="shared" si="2641"/>
        <v>-2.2241155938544308</v>
      </c>
      <c r="EG317" s="795">
        <f t="shared" si="2641"/>
        <v>-2.2241155938544308</v>
      </c>
      <c r="EH317" s="795">
        <f t="shared" si="2641"/>
        <v>-0.64810785615696354</v>
      </c>
      <c r="EI317" s="795">
        <f t="shared" ref="EI317:GT317" si="2642">EI314</f>
        <v>-0.66864835496296049</v>
      </c>
      <c r="EJ317" s="795">
        <f t="shared" si="2642"/>
        <v>-0.66864835496296049</v>
      </c>
      <c r="EK317" s="795">
        <f t="shared" si="2642"/>
        <v>-0.66864835496296049</v>
      </c>
      <c r="EL317" s="795">
        <f t="shared" si="2642"/>
        <v>-0.66864835496296049</v>
      </c>
      <c r="EM317" s="795">
        <f t="shared" si="2642"/>
        <v>-0.66864835496296049</v>
      </c>
      <c r="EN317" s="795">
        <f t="shared" si="2642"/>
        <v>-0.66864835496296049</v>
      </c>
      <c r="EO317" s="795">
        <f t="shared" si="2642"/>
        <v>-0.66864835496296049</v>
      </c>
      <c r="EP317" s="795">
        <f t="shared" si="2642"/>
        <v>0.20301256276884061</v>
      </c>
      <c r="EQ317" s="795">
        <f t="shared" si="2642"/>
        <v>0.20301256276884061</v>
      </c>
      <c r="ER317" s="795">
        <f t="shared" si="2642"/>
        <v>0.20301256276884061</v>
      </c>
      <c r="ES317" s="795">
        <f t="shared" si="2642"/>
        <v>0.20301256276884061</v>
      </c>
      <c r="ET317" s="795">
        <f t="shared" si="2642"/>
        <v>0.20301256276884061</v>
      </c>
      <c r="EU317" s="795">
        <f t="shared" si="2642"/>
        <v>0.20301256276884061</v>
      </c>
      <c r="EV317" s="795">
        <f t="shared" si="2642"/>
        <v>0.20301256276884061</v>
      </c>
      <c r="EW317" s="795">
        <f t="shared" si="2642"/>
        <v>0.14565831350311065</v>
      </c>
      <c r="EX317" s="795">
        <f t="shared" si="2642"/>
        <v>0.14565831350311065</v>
      </c>
      <c r="EY317" s="795">
        <f t="shared" si="2642"/>
        <v>0.14565831350311065</v>
      </c>
      <c r="EZ317" s="795">
        <f t="shared" si="2642"/>
        <v>0.14565831350311065</v>
      </c>
      <c r="FA317" s="795">
        <f t="shared" si="2642"/>
        <v>0.14565831350311065</v>
      </c>
      <c r="FB317" s="795">
        <f t="shared" si="2642"/>
        <v>0.1148232942120524</v>
      </c>
      <c r="FC317" s="795">
        <f t="shared" si="2642"/>
        <v>0.1148232942120524</v>
      </c>
      <c r="FD317" s="795">
        <f t="shared" si="2642"/>
        <v>0.1148232942120524</v>
      </c>
      <c r="FE317" s="795">
        <f t="shared" si="2642"/>
        <v>0.1148232942120524</v>
      </c>
      <c r="FF317" s="795">
        <f t="shared" si="2642"/>
        <v>0.10706701700777455</v>
      </c>
      <c r="FG317" s="795">
        <f t="shared" si="2642"/>
        <v>5.3533508503886829E-2</v>
      </c>
      <c r="FH317" s="795">
        <f t="shared" si="2642"/>
        <v>5.3533508503886829E-2</v>
      </c>
      <c r="FI317" s="795">
        <f t="shared" si="2642"/>
        <v>5.3533508503886829E-2</v>
      </c>
      <c r="FJ317" s="795">
        <f t="shared" si="2642"/>
        <v>5.3533508503886829E-2</v>
      </c>
      <c r="FK317" s="795">
        <f t="shared" si="2642"/>
        <v>5.3533508503886829E-2</v>
      </c>
      <c r="FL317" s="795">
        <f t="shared" si="2642"/>
        <v>5.3533508503886829E-2</v>
      </c>
      <c r="FM317" s="795">
        <f t="shared" si="2642"/>
        <v>5.3533508503886829E-2</v>
      </c>
      <c r="FN317" s="795">
        <f t="shared" si="2642"/>
        <v>-0.34812646324090757</v>
      </c>
      <c r="FO317" s="795">
        <f t="shared" si="2642"/>
        <v>-0.34812646324090757</v>
      </c>
      <c r="FP317" s="795">
        <f t="shared" si="2642"/>
        <v>-0.34812646324090757</v>
      </c>
      <c r="FQ317" s="795">
        <f t="shared" si="2642"/>
        <v>-0.34812646324090757</v>
      </c>
      <c r="FR317" s="795">
        <f t="shared" si="2642"/>
        <v>-0.34812646324090757</v>
      </c>
      <c r="FS317" s="795">
        <f t="shared" si="2642"/>
        <v>-0.34812646324090757</v>
      </c>
      <c r="FT317" s="795">
        <f t="shared" si="2642"/>
        <v>-0.34812646324090757</v>
      </c>
      <c r="FU317" s="795">
        <f t="shared" si="2642"/>
        <v>-0.17932108791985257</v>
      </c>
      <c r="FV317" s="795">
        <f t="shared" si="2642"/>
        <v>-0.17932108791985257</v>
      </c>
      <c r="FW317" s="795">
        <f t="shared" si="2642"/>
        <v>-0.17932108791985257</v>
      </c>
      <c r="FX317" s="795">
        <f t="shared" si="2642"/>
        <v>-0.17932108791985257</v>
      </c>
      <c r="FY317" s="795">
        <f t="shared" si="2642"/>
        <v>0.38062849130710674</v>
      </c>
      <c r="FZ317" s="795">
        <f t="shared" si="2642"/>
        <v>0.38062849130710674</v>
      </c>
      <c r="GA317" s="795">
        <f t="shared" si="2642"/>
        <v>0.49238097155378568</v>
      </c>
      <c r="GB317" s="795">
        <f t="shared" si="2642"/>
        <v>0.49238097155378568</v>
      </c>
      <c r="GC317" s="795">
        <f t="shared" si="2642"/>
        <v>0.49238097155378568</v>
      </c>
      <c r="GD317" s="795">
        <f t="shared" si="2642"/>
        <v>-0.77213768260711202</v>
      </c>
      <c r="GE317" s="795">
        <f t="shared" si="2642"/>
        <v>-0.77213768260711202</v>
      </c>
      <c r="GF317" s="795">
        <f t="shared" si="2642"/>
        <v>-0.77213768260711202</v>
      </c>
      <c r="GG317" s="795">
        <f t="shared" si="2642"/>
        <v>-0.77213768260711202</v>
      </c>
      <c r="GH317" s="795">
        <f t="shared" si="2642"/>
        <v>1.2099210569819512</v>
      </c>
      <c r="GI317" s="795">
        <f t="shared" si="2642"/>
        <v>1.2238764457889513</v>
      </c>
      <c r="GJ317" s="795">
        <f t="shared" si="2642"/>
        <v>1.2238764457889513</v>
      </c>
      <c r="GK317" s="795">
        <f t="shared" si="2642"/>
        <v>1.2238764457889513</v>
      </c>
      <c r="GL317" s="795">
        <f t="shared" si="2642"/>
        <v>1.2238764457889513</v>
      </c>
      <c r="GM317" s="795">
        <f t="shared" si="2642"/>
        <v>1.2238764457889513</v>
      </c>
      <c r="GN317" s="795">
        <f t="shared" si="2642"/>
        <v>1.2238764457889513</v>
      </c>
      <c r="GO317" s="795">
        <f t="shared" si="2642"/>
        <v>1.2238764457889513</v>
      </c>
      <c r="GP317" s="795">
        <f t="shared" si="2642"/>
        <v>0.22747190768074965</v>
      </c>
      <c r="GQ317" s="795">
        <f t="shared" si="2642"/>
        <v>0.22747190768074965</v>
      </c>
      <c r="GR317" s="795">
        <f t="shared" si="2642"/>
        <v>0.22747190768074965</v>
      </c>
      <c r="GS317" s="795">
        <f t="shared" si="2642"/>
        <v>0.22747190768074965</v>
      </c>
      <c r="GT317" s="795">
        <f t="shared" si="2642"/>
        <v>0.22747190768074965</v>
      </c>
      <c r="GU317" s="795">
        <f t="shared" ref="GU317:JF317" si="2643">GU314</f>
        <v>0.22747190768074965</v>
      </c>
      <c r="GV317" s="795">
        <f t="shared" si="2643"/>
        <v>0.22747190768074965</v>
      </c>
      <c r="GW317" s="795">
        <f t="shared" si="2643"/>
        <v>-3.446775573386951E-2</v>
      </c>
      <c r="GX317" s="795">
        <f t="shared" si="2643"/>
        <v>-3.446775573386951E-2</v>
      </c>
      <c r="GY317" s="795">
        <f t="shared" si="2643"/>
        <v>-3.446775573386951E-2</v>
      </c>
      <c r="GZ317" s="795">
        <f t="shared" si="2643"/>
        <v>-3.446775573386951E-2</v>
      </c>
      <c r="HA317" s="795">
        <f t="shared" si="2643"/>
        <v>-3.446775573386951E-2</v>
      </c>
      <c r="HB317" s="795">
        <f t="shared" si="2643"/>
        <v>-4.1858296896708502E-2</v>
      </c>
      <c r="HC317" s="795">
        <f t="shared" si="2643"/>
        <v>-4.1858296896708502E-2</v>
      </c>
      <c r="HD317" s="795">
        <f t="shared" si="2643"/>
        <v>-4.1858296896708502E-2</v>
      </c>
      <c r="HE317" s="795">
        <f t="shared" si="2643"/>
        <v>-4.1858296896708502E-2</v>
      </c>
      <c r="HF317" s="795">
        <f t="shared" si="2643"/>
        <v>-0.14721714838569255</v>
      </c>
      <c r="HG317" s="795">
        <f t="shared" si="2643"/>
        <v>-0.10706701700777632</v>
      </c>
      <c r="HH317" s="795">
        <f t="shared" si="2643"/>
        <v>-0.10706701700777632</v>
      </c>
      <c r="HI317" s="795">
        <f t="shared" si="2643"/>
        <v>-0.10706701700777632</v>
      </c>
      <c r="HJ317" s="795">
        <f t="shared" si="2643"/>
        <v>-0.10706701700777632</v>
      </c>
      <c r="HK317" s="795">
        <f t="shared" si="2643"/>
        <v>-0.10706701700777632</v>
      </c>
      <c r="HL317" s="795">
        <f t="shared" si="2643"/>
        <v>-0.10706701700777632</v>
      </c>
      <c r="HM317" s="795">
        <f t="shared" si="2643"/>
        <v>-0.10706701700777632</v>
      </c>
      <c r="HN317" s="795">
        <f t="shared" si="2643"/>
        <v>0.22925401237815635</v>
      </c>
      <c r="HO317" s="795">
        <f t="shared" si="2643"/>
        <v>0.22925401237815635</v>
      </c>
      <c r="HP317" s="795">
        <f t="shared" si="2643"/>
        <v>0.22925401237815635</v>
      </c>
      <c r="HQ317" s="795">
        <f t="shared" si="2643"/>
        <v>0.22925401237815635</v>
      </c>
      <c r="HR317" s="795">
        <f t="shared" si="2643"/>
        <v>0.22925401237815635</v>
      </c>
      <c r="HS317" s="795">
        <f t="shared" si="2643"/>
        <v>0.22925401237815635</v>
      </c>
      <c r="HT317" s="795">
        <f t="shared" si="2643"/>
        <v>0.22925401237815635</v>
      </c>
      <c r="HU317" s="795">
        <f t="shared" si="2643"/>
        <v>0.11954739194657016</v>
      </c>
      <c r="HV317" s="795">
        <f t="shared" si="2643"/>
        <v>0.11954739194657016</v>
      </c>
      <c r="HW317" s="795">
        <f t="shared" si="2643"/>
        <v>0.11954739194657016</v>
      </c>
      <c r="HX317" s="795">
        <f t="shared" si="2643"/>
        <v>0.11954739194657016</v>
      </c>
      <c r="HY317" s="795">
        <f t="shared" si="2643"/>
        <v>0.71512019578911179</v>
      </c>
      <c r="HZ317" s="795">
        <f t="shared" si="2643"/>
        <v>0.71512019578911179</v>
      </c>
      <c r="IA317" s="795">
        <f t="shared" si="2643"/>
        <v>0.16740953032828632</v>
      </c>
      <c r="IB317" s="795">
        <f t="shared" si="2643"/>
        <v>0.16740953032828632</v>
      </c>
      <c r="IC317" s="795">
        <f t="shared" si="2643"/>
        <v>0.16740953032828632</v>
      </c>
      <c r="ID317" s="795">
        <f t="shared" si="2643"/>
        <v>-1.3711801725598267</v>
      </c>
      <c r="IE317" s="795">
        <f t="shared" si="2643"/>
        <v>-1.3711801725598267</v>
      </c>
      <c r="IF317" s="795">
        <f t="shared" si="2643"/>
        <v>-1.3711801725598267</v>
      </c>
      <c r="IG317" s="795">
        <f t="shared" si="2643"/>
        <v>-1.3711801725598267</v>
      </c>
      <c r="IH317" s="795">
        <f t="shared" si="2643"/>
        <v>-0.61283498528819269</v>
      </c>
      <c r="II317" s="795">
        <f t="shared" si="2643"/>
        <v>-0.72062893851549248</v>
      </c>
      <c r="IJ317" s="795">
        <f t="shared" si="2643"/>
        <v>-0.72062893851549248</v>
      </c>
      <c r="IK317" s="795">
        <f t="shared" si="2643"/>
        <v>-0.72062893851549248</v>
      </c>
      <c r="IL317" s="795">
        <f t="shared" si="2643"/>
        <v>-0.72062893851549248</v>
      </c>
      <c r="IM317" s="795">
        <f t="shared" si="2643"/>
        <v>-0.72062893851549248</v>
      </c>
      <c r="IN317" s="795">
        <f t="shared" si="2643"/>
        <v>-0.72062893851549248</v>
      </c>
      <c r="IO317" s="795">
        <f t="shared" si="2643"/>
        <v>-0.72062893851549248</v>
      </c>
      <c r="IP317" s="795">
        <f t="shared" si="2643"/>
        <v>-0.19322882480407877</v>
      </c>
      <c r="IQ317" s="795">
        <f t="shared" si="2643"/>
        <v>-0.19322882480407877</v>
      </c>
      <c r="IR317" s="795">
        <f t="shared" si="2643"/>
        <v>-0.19322882480407877</v>
      </c>
      <c r="IS317" s="795">
        <f t="shared" si="2643"/>
        <v>-0.19322882480407877</v>
      </c>
      <c r="IT317" s="795">
        <f t="shared" si="2643"/>
        <v>-0.19322882480407877</v>
      </c>
      <c r="IU317" s="795">
        <f t="shared" si="2643"/>
        <v>-0.19322882480407877</v>
      </c>
      <c r="IV317" s="795">
        <f t="shared" si="2643"/>
        <v>-0.19322882480407877</v>
      </c>
      <c r="IW317" s="795">
        <f t="shared" si="2643"/>
        <v>-1.8805791373900149E-2</v>
      </c>
      <c r="IX317" s="795">
        <f t="shared" si="2643"/>
        <v>-1.8805791373900149E-2</v>
      </c>
      <c r="IY317" s="795">
        <f t="shared" si="2643"/>
        <v>-1.8805791373900149E-2</v>
      </c>
      <c r="IZ317" s="795">
        <f t="shared" si="2643"/>
        <v>-1.8805791373900149E-2</v>
      </c>
      <c r="JA317" s="795">
        <f t="shared" si="2643"/>
        <v>-1.8805791373900149E-2</v>
      </c>
      <c r="JB317" s="795">
        <f t="shared" si="2643"/>
        <v>3.8851275780109162E-2</v>
      </c>
      <c r="JC317" s="795">
        <f t="shared" si="2643"/>
        <v>3.8851275780109162E-2</v>
      </c>
      <c r="JD317" s="795">
        <f t="shared" si="2643"/>
        <v>3.8851275780109162E-2</v>
      </c>
      <c r="JE317" s="795">
        <f t="shared" si="2643"/>
        <v>3.8851275780109162E-2</v>
      </c>
      <c r="JF317" s="795">
        <f t="shared" si="2643"/>
        <v>4.684181994090153E-2</v>
      </c>
      <c r="JG317" s="795">
        <f t="shared" ref="JG317:LR317" si="2644">JG314</f>
        <v>2.676675425194297E-2</v>
      </c>
      <c r="JH317" s="795">
        <f t="shared" si="2644"/>
        <v>2.676675425194297E-2</v>
      </c>
      <c r="JI317" s="795">
        <f t="shared" si="2644"/>
        <v>2.676675425194297E-2</v>
      </c>
      <c r="JJ317" s="795">
        <f t="shared" si="2644"/>
        <v>2.676675425194297E-2</v>
      </c>
      <c r="JK317" s="795">
        <f t="shared" si="2644"/>
        <v>2.676675425194297E-2</v>
      </c>
      <c r="JL317" s="795">
        <f t="shared" si="2644"/>
        <v>2.676675425194297E-2</v>
      </c>
      <c r="JM317" s="795">
        <f t="shared" si="2644"/>
        <v>2.676675425194297E-2</v>
      </c>
      <c r="JN317" s="795">
        <f t="shared" si="2644"/>
        <v>-0.16981778694678162</v>
      </c>
      <c r="JO317" s="795">
        <f t="shared" si="2644"/>
        <v>-0.16981778694678162</v>
      </c>
      <c r="JP317" s="795">
        <f t="shared" si="2644"/>
        <v>-0.16981778694678162</v>
      </c>
      <c r="JQ317" s="795">
        <f t="shared" si="2644"/>
        <v>-0.16981778694678162</v>
      </c>
      <c r="JR317" s="795">
        <f t="shared" si="2644"/>
        <v>-0.16981778694678162</v>
      </c>
      <c r="JS317" s="795">
        <f t="shared" si="2644"/>
        <v>-0.16981778694678162</v>
      </c>
      <c r="JT317" s="795">
        <f t="shared" si="2644"/>
        <v>-0.16981778694678162</v>
      </c>
      <c r="JU317" s="795">
        <f t="shared" si="2644"/>
        <v>-6.9735978635495854E-2</v>
      </c>
      <c r="JV317" s="795">
        <f t="shared" si="2644"/>
        <v>-6.9735978635495854E-2</v>
      </c>
      <c r="JW317" s="795">
        <f t="shared" si="2644"/>
        <v>-6.9735978635495854E-2</v>
      </c>
      <c r="JX317" s="795">
        <f t="shared" si="2644"/>
        <v>-6.9735978635495854E-2</v>
      </c>
      <c r="JY317" s="795">
        <f t="shared" si="2644"/>
        <v>4.6136786825105247E-2</v>
      </c>
      <c r="JZ317" s="795">
        <f t="shared" si="2644"/>
        <v>4.6136786825105247E-2</v>
      </c>
      <c r="KA317" s="795">
        <f t="shared" si="2644"/>
        <v>9.8476194310761045E-2</v>
      </c>
      <c r="KB317" s="795">
        <f t="shared" si="2644"/>
        <v>9.8476194310761045E-2</v>
      </c>
      <c r="KC317" s="795">
        <f t="shared" si="2644"/>
        <v>9.8476194310761045E-2</v>
      </c>
      <c r="KD317" s="795">
        <f t="shared" si="2644"/>
        <v>-1.5914620822717307</v>
      </c>
      <c r="KE317" s="795">
        <f t="shared" si="2644"/>
        <v>-1.5914620822717307</v>
      </c>
      <c r="KF317" s="795">
        <f t="shared" si="2644"/>
        <v>-1.5914620822717307</v>
      </c>
      <c r="KG317" s="795">
        <f t="shared" si="2644"/>
        <v>-1.5914620822717307</v>
      </c>
      <c r="KH317" s="795">
        <f t="shared" si="2644"/>
        <v>0.25726452905924635</v>
      </c>
      <c r="KI317" s="795">
        <f t="shared" si="2644"/>
        <v>0.19051304083564791</v>
      </c>
      <c r="KJ317" s="795">
        <f t="shared" si="2644"/>
        <v>0.19051304083564791</v>
      </c>
      <c r="KK317" s="795">
        <f t="shared" si="2644"/>
        <v>0.19051304083564791</v>
      </c>
      <c r="KL317" s="795">
        <f t="shared" si="2644"/>
        <v>0.19051304083564791</v>
      </c>
      <c r="KM317" s="795">
        <f t="shared" si="2644"/>
        <v>0.19051304083564791</v>
      </c>
      <c r="KN317" s="795">
        <f t="shared" si="2644"/>
        <v>0.19051304083564791</v>
      </c>
      <c r="KO317" s="795">
        <f t="shared" si="2644"/>
        <v>0.19051304083564791</v>
      </c>
      <c r="KP317" s="795">
        <f t="shared" si="2644"/>
        <v>0.32041741834600046</v>
      </c>
      <c r="KQ317" s="795">
        <f t="shared" si="2644"/>
        <v>0.32041741834600046</v>
      </c>
      <c r="KR317" s="795">
        <f t="shared" si="2644"/>
        <v>0.32041741834600046</v>
      </c>
      <c r="KS317" s="795">
        <f t="shared" si="2644"/>
        <v>0.32041741834600046</v>
      </c>
      <c r="KT317" s="795">
        <f t="shared" si="2644"/>
        <v>0.32041741834600046</v>
      </c>
      <c r="KU317" s="795">
        <f t="shared" si="2644"/>
        <v>0.32041741834600046</v>
      </c>
      <c r="KV317" s="795">
        <f t="shared" si="2644"/>
        <v>0.32041741834600046</v>
      </c>
      <c r="KW317" s="795">
        <f t="shared" si="2644"/>
        <v>-1.0461793084104443E-3</v>
      </c>
      <c r="KX317" s="795">
        <f t="shared" si="2644"/>
        <v>-1.0461793084104443E-3</v>
      </c>
      <c r="KY317" s="795">
        <f t="shared" si="2644"/>
        <v>-1.0461793084104443E-3</v>
      </c>
      <c r="KZ317" s="795">
        <f t="shared" si="2644"/>
        <v>-1.0461793084104443E-3</v>
      </c>
      <c r="LA317" s="795">
        <f t="shared" si="2644"/>
        <v>-1.0461793084104443E-3</v>
      </c>
      <c r="LB317" s="795">
        <f t="shared" si="2644"/>
        <v>-1.8317020310876231E-2</v>
      </c>
      <c r="LC317" s="795">
        <f t="shared" si="2644"/>
        <v>-1.8317020310876231E-2</v>
      </c>
      <c r="LD317" s="795">
        <f t="shared" si="2644"/>
        <v>-1.8317020310876231E-2</v>
      </c>
      <c r="LE317" s="795">
        <f t="shared" si="2644"/>
        <v>-1.8317020310876231E-2</v>
      </c>
      <c r="LF317" s="795">
        <f t="shared" si="2644"/>
        <v>-4.0150131377918008E-2</v>
      </c>
      <c r="LG317" s="795">
        <f t="shared" si="2644"/>
        <v>-2.0075065688957672E-2</v>
      </c>
      <c r="LH317" s="795">
        <f t="shared" si="2644"/>
        <v>-2.0075065688957672E-2</v>
      </c>
      <c r="LI317" s="795">
        <f t="shared" si="2644"/>
        <v>-2.0075065688957672E-2</v>
      </c>
      <c r="LJ317" s="795">
        <f t="shared" si="2644"/>
        <v>-2.0075065688957672E-2</v>
      </c>
      <c r="LK317" s="795">
        <f t="shared" si="2644"/>
        <v>-2.0075065688957672E-2</v>
      </c>
      <c r="LL317" s="795">
        <f t="shared" si="2644"/>
        <v>-2.0075065688957672E-2</v>
      </c>
      <c r="LM317" s="795">
        <f t="shared" si="2644"/>
        <v>-2.0075065688957672E-2</v>
      </c>
      <c r="LN317" s="795">
        <f t="shared" si="2644"/>
        <v>0.15283600825210542</v>
      </c>
      <c r="LO317" s="795">
        <f t="shared" si="2644"/>
        <v>0.15283600825210542</v>
      </c>
      <c r="LP317" s="795">
        <f t="shared" si="2644"/>
        <v>0.15283600825210542</v>
      </c>
      <c r="LQ317" s="795">
        <f t="shared" si="2644"/>
        <v>0.15283600825210542</v>
      </c>
      <c r="LR317" s="795">
        <f t="shared" si="2644"/>
        <v>0.15283600825210542</v>
      </c>
      <c r="LS317" s="795">
        <f t="shared" ref="LS317:OD317" si="2645">LS314</f>
        <v>0.15283600825210542</v>
      </c>
      <c r="LT317" s="795">
        <f t="shared" si="2645"/>
        <v>0.15283600825210542</v>
      </c>
      <c r="LU317" s="795">
        <f t="shared" si="2645"/>
        <v>5.9773695973286856E-2</v>
      </c>
      <c r="LV317" s="795">
        <f t="shared" si="2645"/>
        <v>5.9773695973286856E-2</v>
      </c>
      <c r="LW317" s="795">
        <f t="shared" si="2645"/>
        <v>5.9773695973286856E-2</v>
      </c>
      <c r="LX317" s="795">
        <f t="shared" si="2645"/>
        <v>5.9773695973286856E-2</v>
      </c>
      <c r="LY317" s="795">
        <f t="shared" si="2645"/>
        <v>-2.30683934125544E-2</v>
      </c>
      <c r="LZ317" s="795">
        <f t="shared" si="2645"/>
        <v>-2.30683934125544E-2</v>
      </c>
      <c r="MA317" s="795">
        <f t="shared" si="2645"/>
        <v>-0.76811431562390808</v>
      </c>
      <c r="MB317" s="795">
        <f t="shared" si="2645"/>
        <v>-0.76811431562390808</v>
      </c>
      <c r="MC317" s="795">
        <f t="shared" si="2645"/>
        <v>-0.76811431562390808</v>
      </c>
      <c r="MD317" s="795">
        <f t="shared" si="2645"/>
        <v>-1.5379005076472145</v>
      </c>
      <c r="ME317" s="795">
        <f t="shared" si="2645"/>
        <v>-1.5379005076472145</v>
      </c>
      <c r="MF317" s="795">
        <f t="shared" si="2645"/>
        <v>-1.5379005076472145</v>
      </c>
      <c r="MG317" s="795">
        <f t="shared" si="2645"/>
        <v>-1.5379005076472145</v>
      </c>
      <c r="MH317" s="795">
        <f t="shared" si="2645"/>
        <v>-0.86575611324178769</v>
      </c>
      <c r="MI317" s="795">
        <f t="shared" si="2645"/>
        <v>-0.86030123341840081</v>
      </c>
      <c r="MJ317" s="795">
        <f t="shared" si="2645"/>
        <v>-0.86030123341840081</v>
      </c>
      <c r="MK317" s="795">
        <f t="shared" si="2645"/>
        <v>-0.86030123341840081</v>
      </c>
      <c r="ML317" s="795">
        <f t="shared" si="2645"/>
        <v>-0.86030123341840081</v>
      </c>
      <c r="MM317" s="795">
        <f t="shared" si="2645"/>
        <v>-0.86030123341840081</v>
      </c>
      <c r="MN317" s="795">
        <f t="shared" si="2645"/>
        <v>-0.86030123341840081</v>
      </c>
      <c r="MO317" s="795">
        <f t="shared" si="2645"/>
        <v>-0.86030123341840081</v>
      </c>
      <c r="MP317" s="795">
        <f t="shared" si="2645"/>
        <v>-0.56501086746507845</v>
      </c>
      <c r="MQ317" s="795">
        <f t="shared" si="2645"/>
        <v>-0.56501086746507845</v>
      </c>
      <c r="MR317" s="795">
        <f t="shared" si="2645"/>
        <v>-0.56501086746507845</v>
      </c>
      <c r="MS317" s="795">
        <f t="shared" si="2645"/>
        <v>-0.56501086746507845</v>
      </c>
      <c r="MT317" s="795">
        <f t="shared" si="2645"/>
        <v>-0.56501086746507845</v>
      </c>
      <c r="MU317" s="795">
        <f t="shared" si="2645"/>
        <v>-0.56501086746507845</v>
      </c>
      <c r="MV317" s="795">
        <f t="shared" si="2645"/>
        <v>-0.56501086746507845</v>
      </c>
      <c r="MW317" s="795">
        <f t="shared" si="2645"/>
        <v>-7.5119846866659401E-2</v>
      </c>
      <c r="MX317" s="795">
        <f t="shared" si="2645"/>
        <v>-7.5119846866659401E-2</v>
      </c>
      <c r="MY317" s="795">
        <f t="shared" si="2645"/>
        <v>-7.5119846866659401E-2</v>
      </c>
      <c r="MZ317" s="795">
        <f t="shared" si="2645"/>
        <v>-7.5119846866659401E-2</v>
      </c>
      <c r="NA317" s="795">
        <f t="shared" si="2645"/>
        <v>-7.5119846866659401E-2</v>
      </c>
      <c r="NB317" s="795">
        <f t="shared" si="2645"/>
        <v>-0.17760583213764569</v>
      </c>
      <c r="NC317" s="795">
        <f t="shared" si="2645"/>
        <v>-0.17760583213764569</v>
      </c>
      <c r="ND317" s="795">
        <f t="shared" si="2645"/>
        <v>-0.17760583213764569</v>
      </c>
      <c r="NE317" s="795">
        <f t="shared" si="2645"/>
        <v>-0.17760583213764569</v>
      </c>
      <c r="NF317" s="795">
        <f t="shared" si="2645"/>
        <v>-0.32789273958631338</v>
      </c>
      <c r="NG317" s="795">
        <f t="shared" si="2645"/>
        <v>-0.32789273958631338</v>
      </c>
      <c r="NH317" s="795">
        <f t="shared" si="2645"/>
        <v>-0.32789273958631338</v>
      </c>
      <c r="NI317" s="795">
        <f t="shared" si="2645"/>
        <v>-0.32789273958631338</v>
      </c>
      <c r="NJ317" s="795">
        <f t="shared" si="2645"/>
        <v>-0.32789273958631338</v>
      </c>
      <c r="NK317" s="795">
        <f t="shared" si="2645"/>
        <v>-0.32789273958631338</v>
      </c>
      <c r="NL317" s="795">
        <f t="shared" si="2645"/>
        <v>-0.32789273958631338</v>
      </c>
      <c r="NM317" s="795">
        <f t="shared" si="2645"/>
        <v>-0.32789273958631338</v>
      </c>
      <c r="NN317" s="795">
        <f t="shared" si="2645"/>
        <v>0.15283600825210542</v>
      </c>
      <c r="NO317" s="795">
        <f t="shared" si="2645"/>
        <v>0.15283600825210542</v>
      </c>
      <c r="NP317" s="795">
        <f t="shared" si="2645"/>
        <v>0.15283600825210542</v>
      </c>
      <c r="NQ317" s="795">
        <f t="shared" si="2645"/>
        <v>0.15283600825210542</v>
      </c>
      <c r="NR317" s="795">
        <f t="shared" si="2645"/>
        <v>0.15283600825210542</v>
      </c>
      <c r="NS317" s="795">
        <f t="shared" si="2645"/>
        <v>0.15283600825210542</v>
      </c>
      <c r="NT317" s="795">
        <f t="shared" si="2645"/>
        <v>0.15283600825210542</v>
      </c>
      <c r="NU317" s="795">
        <f t="shared" si="2645"/>
        <v>5.9773695973286856E-2</v>
      </c>
      <c r="NV317" s="795">
        <f t="shared" si="2645"/>
        <v>5.9773695973286856E-2</v>
      </c>
      <c r="NW317" s="795">
        <f t="shared" si="2645"/>
        <v>5.9773695973286856E-2</v>
      </c>
      <c r="NX317" s="795">
        <f t="shared" si="2645"/>
        <v>5.9773695973286856E-2</v>
      </c>
      <c r="NY317" s="795">
        <f t="shared" si="2645"/>
        <v>-2.30683934125544E-2</v>
      </c>
      <c r="NZ317" s="795">
        <f t="shared" si="2645"/>
        <v>-2.30683934125544E-2</v>
      </c>
      <c r="OA317" s="795">
        <f t="shared" si="2645"/>
        <v>-0.76811431562390808</v>
      </c>
      <c r="OB317" s="795">
        <f t="shared" si="2645"/>
        <v>-0.76811431562390808</v>
      </c>
      <c r="OC317" s="795">
        <f t="shared" si="2645"/>
        <v>-0.76811431562390808</v>
      </c>
      <c r="OD317" s="795">
        <f t="shared" si="2645"/>
        <v>-1.5379005076472145</v>
      </c>
      <c r="OE317" s="795">
        <f t="shared" ref="OE317:QP317" si="2646">OE314</f>
        <v>-1.5379005076472145</v>
      </c>
      <c r="OF317" s="795">
        <f t="shared" si="2646"/>
        <v>-1.5379005076472145</v>
      </c>
      <c r="OG317" s="795">
        <f t="shared" si="2646"/>
        <v>-1.5379005076472145</v>
      </c>
      <c r="OH317" s="795">
        <f t="shared" si="2646"/>
        <v>-0.86575611324178769</v>
      </c>
      <c r="OI317" s="795">
        <f t="shared" si="2646"/>
        <v>-0.86030123341840081</v>
      </c>
      <c r="OJ317" s="795">
        <f t="shared" si="2646"/>
        <v>-0.86030123341840081</v>
      </c>
      <c r="OK317" s="795">
        <f t="shared" si="2646"/>
        <v>-0.86030123341840081</v>
      </c>
      <c r="OL317" s="795">
        <f t="shared" si="2646"/>
        <v>-0.86030123341840081</v>
      </c>
      <c r="OM317" s="795">
        <f t="shared" si="2646"/>
        <v>-0.86030123341840081</v>
      </c>
      <c r="ON317" s="795">
        <f t="shared" si="2646"/>
        <v>-0.86030123341840081</v>
      </c>
      <c r="OO317" s="795">
        <f t="shared" si="2646"/>
        <v>-0.86030123341840081</v>
      </c>
      <c r="OP317" s="795">
        <f t="shared" si="2646"/>
        <v>-0.56501086746507845</v>
      </c>
      <c r="OQ317" s="795">
        <f t="shared" si="2646"/>
        <v>-0.56501086746507845</v>
      </c>
      <c r="OR317" s="795">
        <f t="shared" si="2646"/>
        <v>-0.56501086746507845</v>
      </c>
      <c r="OS317" s="795">
        <f t="shared" si="2646"/>
        <v>-0.56501086746507845</v>
      </c>
      <c r="OT317" s="795">
        <f t="shared" si="2646"/>
        <v>-0.56501086746507845</v>
      </c>
      <c r="OU317" s="795">
        <f t="shared" si="2646"/>
        <v>-0.56501086746507845</v>
      </c>
      <c r="OV317" s="795">
        <f t="shared" si="2646"/>
        <v>-0.56501086746507845</v>
      </c>
      <c r="OW317" s="795">
        <f t="shared" si="2646"/>
        <v>-7.5119846866659401E-2</v>
      </c>
      <c r="OX317" s="795">
        <f t="shared" si="2646"/>
        <v>-7.5119846866659401E-2</v>
      </c>
      <c r="OY317" s="795">
        <f t="shared" si="2646"/>
        <v>-7.5119846866659401E-2</v>
      </c>
      <c r="OZ317" s="795">
        <f t="shared" si="2646"/>
        <v>-7.5119846866659401E-2</v>
      </c>
      <c r="PA317" s="795">
        <f t="shared" si="2646"/>
        <v>-7.5119846866659401E-2</v>
      </c>
      <c r="PB317" s="795">
        <f t="shared" si="2646"/>
        <v>-0.17760583213764569</v>
      </c>
      <c r="PC317" s="795">
        <f t="shared" si="2646"/>
        <v>-0.17760583213764569</v>
      </c>
      <c r="PD317" s="795">
        <f t="shared" si="2646"/>
        <v>-0.17760583213764569</v>
      </c>
      <c r="PE317" s="795">
        <f t="shared" si="2646"/>
        <v>-0.17760583213764569</v>
      </c>
      <c r="PF317" s="795">
        <f t="shared" si="2646"/>
        <v>-0.32789273958631338</v>
      </c>
      <c r="PG317" s="795">
        <f t="shared" si="2646"/>
        <v>-0.32789273958631338</v>
      </c>
      <c r="PH317" s="795">
        <f t="shared" si="2646"/>
        <v>-0.32789273958631338</v>
      </c>
      <c r="PI317" s="795">
        <f t="shared" si="2646"/>
        <v>-0.32789273958631338</v>
      </c>
      <c r="PJ317" s="795">
        <f t="shared" si="2646"/>
        <v>-0.32789273958631338</v>
      </c>
      <c r="PK317" s="795">
        <f t="shared" si="2646"/>
        <v>-0.32789273958631338</v>
      </c>
      <c r="PL317" s="795">
        <f t="shared" si="2646"/>
        <v>-0.32789273958631338</v>
      </c>
      <c r="PM317" s="795">
        <f t="shared" si="2646"/>
        <v>-0.32789273958631338</v>
      </c>
      <c r="PN317" s="795">
        <f t="shared" si="2646"/>
        <v>0.15283600825210542</v>
      </c>
      <c r="PO317" s="795">
        <f t="shared" si="2646"/>
        <v>0.15283600825210542</v>
      </c>
      <c r="PP317" s="795">
        <f t="shared" si="2646"/>
        <v>0.15283600825210542</v>
      </c>
      <c r="PQ317" s="795">
        <f t="shared" si="2646"/>
        <v>0.15283600825210542</v>
      </c>
      <c r="PR317" s="795">
        <f t="shared" si="2646"/>
        <v>0.15283600825210542</v>
      </c>
      <c r="PS317" s="795">
        <f t="shared" si="2646"/>
        <v>0.15283600825210542</v>
      </c>
      <c r="PT317" s="795">
        <f t="shared" si="2646"/>
        <v>0.15283600825210542</v>
      </c>
      <c r="PU317" s="795">
        <f t="shared" si="2646"/>
        <v>5.9773695973286856E-2</v>
      </c>
      <c r="PV317" s="795">
        <f t="shared" si="2646"/>
        <v>5.9773695973286856E-2</v>
      </c>
      <c r="PW317" s="795">
        <f t="shared" si="2646"/>
        <v>5.9773695973286856E-2</v>
      </c>
      <c r="PX317" s="795">
        <f t="shared" si="2646"/>
        <v>5.9773695973286856E-2</v>
      </c>
      <c r="PY317" s="795">
        <f t="shared" si="2646"/>
        <v>-2.30683934125544E-2</v>
      </c>
      <c r="PZ317" s="795">
        <f t="shared" si="2646"/>
        <v>-2.30683934125544E-2</v>
      </c>
      <c r="QA317" s="795">
        <f t="shared" si="2646"/>
        <v>-0.76811431562390808</v>
      </c>
      <c r="QB317" s="795">
        <f t="shared" si="2646"/>
        <v>-0.76811431562390808</v>
      </c>
      <c r="QC317" s="795">
        <f t="shared" si="2646"/>
        <v>-0.76811431562390808</v>
      </c>
      <c r="QD317" s="795">
        <f t="shared" si="2646"/>
        <v>-1.5379005076472145</v>
      </c>
      <c r="QE317" s="795">
        <f t="shared" si="2646"/>
        <v>-1.5379005076472145</v>
      </c>
      <c r="QF317" s="795">
        <f t="shared" si="2646"/>
        <v>-1.5379005076472145</v>
      </c>
      <c r="QG317" s="795">
        <f t="shared" si="2646"/>
        <v>-1.5379005076472145</v>
      </c>
      <c r="QH317" s="795">
        <f t="shared" si="2646"/>
        <v>-0.86575611324178769</v>
      </c>
      <c r="QI317" s="795">
        <f t="shared" si="2646"/>
        <v>-0.86030123341840081</v>
      </c>
      <c r="QJ317" s="795">
        <f t="shared" si="2646"/>
        <v>-0.86030123341840081</v>
      </c>
      <c r="QK317" s="795">
        <f t="shared" si="2646"/>
        <v>-0.86030123341840081</v>
      </c>
      <c r="QL317" s="795">
        <f t="shared" si="2646"/>
        <v>-0.86030123341840081</v>
      </c>
      <c r="QM317" s="795">
        <f t="shared" si="2646"/>
        <v>-0.86030123341840081</v>
      </c>
      <c r="QN317" s="795">
        <f t="shared" si="2646"/>
        <v>-0.86030123341840081</v>
      </c>
      <c r="QO317" s="795">
        <f t="shared" si="2646"/>
        <v>-0.86030123341840081</v>
      </c>
      <c r="QP317" s="795">
        <f t="shared" si="2646"/>
        <v>-0.56501086746507845</v>
      </c>
      <c r="QQ317" s="795">
        <f t="shared" ref="QQ317:SI317" si="2647">QQ314</f>
        <v>-0.56501086746507845</v>
      </c>
      <c r="QR317" s="795">
        <f t="shared" si="2647"/>
        <v>-0.56501086746507845</v>
      </c>
      <c r="QS317" s="795">
        <f t="shared" si="2647"/>
        <v>-0.56501086746507845</v>
      </c>
      <c r="QT317" s="795">
        <f t="shared" si="2647"/>
        <v>-0.56501086746507845</v>
      </c>
      <c r="QU317" s="795">
        <f t="shared" si="2647"/>
        <v>-0.56501086746507845</v>
      </c>
      <c r="QV317" s="795">
        <f t="shared" si="2647"/>
        <v>-0.56501086746507845</v>
      </c>
      <c r="QW317" s="795">
        <f t="shared" si="2647"/>
        <v>-7.5119846866659401E-2</v>
      </c>
      <c r="QX317" s="795">
        <f t="shared" si="2647"/>
        <v>-7.5119846866659401E-2</v>
      </c>
      <c r="QY317" s="795">
        <f t="shared" si="2647"/>
        <v>-7.5119846866659401E-2</v>
      </c>
      <c r="QZ317" s="795">
        <f t="shared" si="2647"/>
        <v>-7.5119846866659401E-2</v>
      </c>
      <c r="RA317" s="795">
        <f t="shared" si="2647"/>
        <v>-7.5119846866659401E-2</v>
      </c>
      <c r="RB317" s="795">
        <f t="shared" si="2647"/>
        <v>-0.17760583213764569</v>
      </c>
      <c r="RC317" s="795">
        <f t="shared" si="2647"/>
        <v>-0.17760583213764569</v>
      </c>
      <c r="RD317" s="795">
        <f t="shared" si="2647"/>
        <v>-0.17760583213764569</v>
      </c>
      <c r="RE317" s="795">
        <f t="shared" si="2647"/>
        <v>-0.17760583213764569</v>
      </c>
      <c r="RF317" s="795">
        <f t="shared" si="2647"/>
        <v>-0.32789273958631338</v>
      </c>
      <c r="RG317" s="795">
        <f t="shared" si="2647"/>
        <v>-0.32789273958631338</v>
      </c>
      <c r="RH317" s="795">
        <f t="shared" si="2647"/>
        <v>-0.32789273958631338</v>
      </c>
      <c r="RI317" s="795">
        <f t="shared" si="2647"/>
        <v>-0.32789273958631338</v>
      </c>
      <c r="RJ317" s="795">
        <f t="shared" si="2647"/>
        <v>-0.32789273958631338</v>
      </c>
      <c r="RK317" s="795">
        <f t="shared" si="2647"/>
        <v>-0.32789273958631338</v>
      </c>
      <c r="RL317" s="795">
        <f t="shared" si="2647"/>
        <v>-0.32789273958631338</v>
      </c>
      <c r="RM317" s="795">
        <f t="shared" si="2647"/>
        <v>-0.32789273958631338</v>
      </c>
      <c r="RN317" s="795">
        <f t="shared" si="2647"/>
        <v>0.15283600825210542</v>
      </c>
      <c r="RO317" s="795">
        <f t="shared" si="2647"/>
        <v>0.15283600825210542</v>
      </c>
      <c r="RP317" s="795">
        <f t="shared" si="2647"/>
        <v>0.15283600825210542</v>
      </c>
      <c r="RQ317" s="795">
        <f t="shared" si="2647"/>
        <v>0.15283600825210542</v>
      </c>
      <c r="RR317" s="795">
        <f t="shared" si="2647"/>
        <v>0.15283600825210542</v>
      </c>
      <c r="RS317" s="795">
        <f t="shared" si="2647"/>
        <v>0.15283600825210542</v>
      </c>
      <c r="RT317" s="795">
        <f t="shared" si="2647"/>
        <v>0.15283600825210542</v>
      </c>
      <c r="RU317" s="795">
        <f t="shared" si="2647"/>
        <v>5.9773695973286856E-2</v>
      </c>
      <c r="RV317" s="795">
        <f t="shared" si="2647"/>
        <v>5.9773695973286856E-2</v>
      </c>
      <c r="RW317" s="795">
        <f t="shared" si="2647"/>
        <v>5.9773695973286856E-2</v>
      </c>
      <c r="RX317" s="795">
        <f t="shared" si="2647"/>
        <v>5.9773695973286856E-2</v>
      </c>
      <c r="RY317" s="795">
        <f t="shared" si="2647"/>
        <v>-2.30683934125544E-2</v>
      </c>
      <c r="RZ317" s="795">
        <f t="shared" si="2647"/>
        <v>-2.30683934125544E-2</v>
      </c>
      <c r="SA317" s="795">
        <f t="shared" si="2647"/>
        <v>-0.76811431562390808</v>
      </c>
      <c r="SB317" s="795">
        <f t="shared" si="2647"/>
        <v>-0.76811431562390808</v>
      </c>
      <c r="SC317" s="795">
        <f t="shared" si="2647"/>
        <v>-0.76811431562390808</v>
      </c>
      <c r="SD317" s="795">
        <f t="shared" si="2647"/>
        <v>-1.5379005076472145</v>
      </c>
      <c r="SE317" s="795">
        <f t="shared" si="2647"/>
        <v>-1.5379005076472145</v>
      </c>
      <c r="SF317" s="795">
        <f t="shared" si="2647"/>
        <v>-1.5379005076472145</v>
      </c>
      <c r="SG317" s="795">
        <f t="shared" si="2647"/>
        <v>-1.5379005076472145</v>
      </c>
      <c r="SH317" s="795">
        <f t="shared" si="2647"/>
        <v>-0.86575611324178769</v>
      </c>
      <c r="SI317" s="795">
        <f t="shared" si="2647"/>
        <v>-0.86030123341840081</v>
      </c>
      <c r="SJ317" s="275">
        <f t="shared" si="2109"/>
        <v>-0.86030123341840081</v>
      </c>
      <c r="SK317" s="262"/>
      <c r="SL317" s="250"/>
      <c r="SM317" s="250"/>
      <c r="SN317" s="250"/>
    </row>
    <row r="318" spans="1:508" outlineLevel="3" x14ac:dyDescent="0.25">
      <c r="A318" s="250"/>
      <c r="B318" s="259"/>
      <c r="C318" s="444">
        <f>INT($C$29)+3</f>
        <v>4</v>
      </c>
      <c r="D318" s="275"/>
      <c r="E318" s="324">
        <f t="shared" si="1615"/>
        <v>177</v>
      </c>
      <c r="F318" s="330"/>
      <c r="G318" s="275"/>
      <c r="H318" s="536"/>
      <c r="I318" s="548" t="s">
        <v>876</v>
      </c>
      <c r="J318" s="537"/>
      <c r="K318" s="795">
        <f t="shared" ref="K318:BV318" si="2648">K315</f>
        <v>0</v>
      </c>
      <c r="L318" s="795">
        <f t="shared" si="2648"/>
        <v>0</v>
      </c>
      <c r="M318" s="795">
        <f t="shared" si="2648"/>
        <v>0</v>
      </c>
      <c r="N318" s="795">
        <f t="shared" si="2648"/>
        <v>0</v>
      </c>
      <c r="O318" s="795">
        <f t="shared" si="2648"/>
        <v>0</v>
      </c>
      <c r="P318" s="795">
        <f t="shared" si="2648"/>
        <v>0</v>
      </c>
      <c r="Q318" s="795">
        <f t="shared" si="2648"/>
        <v>0</v>
      </c>
      <c r="R318" s="795">
        <f t="shared" si="2648"/>
        <v>0</v>
      </c>
      <c r="S318" s="795">
        <f t="shared" si="2648"/>
        <v>0</v>
      </c>
      <c r="T318" s="795">
        <f t="shared" si="2648"/>
        <v>0</v>
      </c>
      <c r="U318" s="795">
        <f t="shared" si="2648"/>
        <v>0</v>
      </c>
      <c r="V318" s="795">
        <f t="shared" si="2648"/>
        <v>0</v>
      </c>
      <c r="W318" s="795">
        <f t="shared" si="2648"/>
        <v>0</v>
      </c>
      <c r="X318" s="795">
        <f t="shared" si="2648"/>
        <v>0</v>
      </c>
      <c r="Y318" s="795">
        <f t="shared" si="2648"/>
        <v>0</v>
      </c>
      <c r="Z318" s="795">
        <f t="shared" si="2648"/>
        <v>0</v>
      </c>
      <c r="AA318" s="795">
        <f t="shared" si="2648"/>
        <v>0</v>
      </c>
      <c r="AB318" s="795">
        <f t="shared" si="2648"/>
        <v>0</v>
      </c>
      <c r="AC318" s="795">
        <f t="shared" si="2648"/>
        <v>0</v>
      </c>
      <c r="AD318" s="795">
        <f t="shared" si="2648"/>
        <v>0</v>
      </c>
      <c r="AE318" s="795">
        <f t="shared" si="2648"/>
        <v>0</v>
      </c>
      <c r="AF318" s="795">
        <f t="shared" si="2648"/>
        <v>0</v>
      </c>
      <c r="AG318" s="795">
        <f t="shared" si="2648"/>
        <v>0</v>
      </c>
      <c r="AH318" s="795">
        <f t="shared" si="2648"/>
        <v>0</v>
      </c>
      <c r="AI318" s="795">
        <f t="shared" si="2648"/>
        <v>0</v>
      </c>
      <c r="AJ318" s="795">
        <f t="shared" si="2648"/>
        <v>0</v>
      </c>
      <c r="AK318" s="795">
        <f t="shared" si="2648"/>
        <v>0</v>
      </c>
      <c r="AL318" s="795">
        <f t="shared" si="2648"/>
        <v>0</v>
      </c>
      <c r="AM318" s="795">
        <f t="shared" si="2648"/>
        <v>0</v>
      </c>
      <c r="AN318" s="795">
        <f t="shared" si="2648"/>
        <v>0</v>
      </c>
      <c r="AO318" s="795">
        <f t="shared" si="2648"/>
        <v>0</v>
      </c>
      <c r="AP318" s="795">
        <f t="shared" si="2648"/>
        <v>0</v>
      </c>
      <c r="AQ318" s="795">
        <f t="shared" si="2648"/>
        <v>0</v>
      </c>
      <c r="AR318" s="795">
        <f t="shared" si="2648"/>
        <v>0</v>
      </c>
      <c r="AS318" s="795">
        <f t="shared" si="2648"/>
        <v>0</v>
      </c>
      <c r="AT318" s="795">
        <f t="shared" si="2648"/>
        <v>0</v>
      </c>
      <c r="AU318" s="795">
        <f t="shared" si="2648"/>
        <v>0</v>
      </c>
      <c r="AV318" s="795">
        <f t="shared" si="2648"/>
        <v>0</v>
      </c>
      <c r="AW318" s="795">
        <f t="shared" si="2648"/>
        <v>-2.9327658700101011E-2</v>
      </c>
      <c r="AX318" s="795">
        <f t="shared" si="2648"/>
        <v>-2.9327658700101011E-2</v>
      </c>
      <c r="AY318" s="795">
        <f t="shared" si="2648"/>
        <v>-2.9327658700101011E-2</v>
      </c>
      <c r="AZ318" s="795">
        <f t="shared" si="2648"/>
        <v>-2.9327658700101011E-2</v>
      </c>
      <c r="BA318" s="795">
        <f t="shared" si="2648"/>
        <v>-2.9327658700101011E-2</v>
      </c>
      <c r="BB318" s="795">
        <f t="shared" si="2648"/>
        <v>-0.24420801918926038</v>
      </c>
      <c r="BC318" s="795">
        <f t="shared" si="2648"/>
        <v>-0.24420801918926038</v>
      </c>
      <c r="BD318" s="795">
        <f t="shared" si="2648"/>
        <v>-0.24420801918926038</v>
      </c>
      <c r="BE318" s="795">
        <f t="shared" si="2648"/>
        <v>-0.24420801918926038</v>
      </c>
      <c r="BF318" s="795">
        <f t="shared" si="2648"/>
        <v>-0.12714208269673399</v>
      </c>
      <c r="BG318" s="795">
        <f t="shared" si="2648"/>
        <v>-0.12045039413375047</v>
      </c>
      <c r="BH318" s="795">
        <f t="shared" si="2648"/>
        <v>-0.12045039413375047</v>
      </c>
      <c r="BI318" s="795">
        <f t="shared" si="2648"/>
        <v>-0.12045039413375047</v>
      </c>
      <c r="BJ318" s="795">
        <f t="shared" si="2648"/>
        <v>-0.12045039413375047</v>
      </c>
      <c r="BK318" s="795">
        <f t="shared" si="2648"/>
        <v>-0.12045039413375047</v>
      </c>
      <c r="BL318" s="795">
        <f t="shared" si="2648"/>
        <v>-0.12045039413375047</v>
      </c>
      <c r="BM318" s="795">
        <f t="shared" si="2648"/>
        <v>-0.12045039413375047</v>
      </c>
      <c r="BN318" s="795">
        <f t="shared" si="2648"/>
        <v>-6.7927114778712827E-2</v>
      </c>
      <c r="BO318" s="795">
        <f t="shared" si="2648"/>
        <v>-6.7927114778712827E-2</v>
      </c>
      <c r="BP318" s="795">
        <f t="shared" si="2648"/>
        <v>-6.7927114778712827E-2</v>
      </c>
      <c r="BQ318" s="795">
        <f t="shared" si="2648"/>
        <v>-6.7927114778712827E-2</v>
      </c>
      <c r="BR318" s="795">
        <f t="shared" si="2648"/>
        <v>-6.7927114778712827E-2</v>
      </c>
      <c r="BS318" s="795">
        <f t="shared" si="2648"/>
        <v>-6.7927114778712827E-2</v>
      </c>
      <c r="BT318" s="795">
        <f t="shared" si="2648"/>
        <v>-6.7927114778712827E-2</v>
      </c>
      <c r="BU318" s="795">
        <f t="shared" si="2648"/>
        <v>0</v>
      </c>
      <c r="BV318" s="795">
        <f t="shared" si="2648"/>
        <v>0</v>
      </c>
      <c r="BW318" s="795">
        <f t="shared" ref="BW318:EH318" si="2649">BW315</f>
        <v>0</v>
      </c>
      <c r="BX318" s="795">
        <f t="shared" si="2649"/>
        <v>0</v>
      </c>
      <c r="BY318" s="795">
        <f t="shared" si="2649"/>
        <v>0</v>
      </c>
      <c r="BZ318" s="795">
        <f t="shared" si="2649"/>
        <v>0</v>
      </c>
      <c r="CA318" s="795">
        <f t="shared" si="2649"/>
        <v>-0.23634286634581958</v>
      </c>
      <c r="CB318" s="795">
        <f t="shared" si="2649"/>
        <v>-0.23634286634581958</v>
      </c>
      <c r="CC318" s="795">
        <f t="shared" si="2649"/>
        <v>-0.23634286634581958</v>
      </c>
      <c r="CD318" s="795">
        <f t="shared" si="2649"/>
        <v>-0.35613664851103266</v>
      </c>
      <c r="CE318" s="795">
        <f t="shared" si="2649"/>
        <v>-0.35613664851103266</v>
      </c>
      <c r="CF318" s="795">
        <f t="shared" si="2649"/>
        <v>-0.35613664851103266</v>
      </c>
      <c r="CG318" s="795">
        <f t="shared" si="2649"/>
        <v>-0.35613664851103266</v>
      </c>
      <c r="CH318" s="795">
        <f t="shared" si="2649"/>
        <v>-0.49248751683108161</v>
      </c>
      <c r="CI318" s="795">
        <f t="shared" si="2649"/>
        <v>-0.43188591633932827</v>
      </c>
      <c r="CJ318" s="795">
        <f t="shared" si="2649"/>
        <v>-0.43188591633932827</v>
      </c>
      <c r="CK318" s="795">
        <f t="shared" si="2649"/>
        <v>-0.43188591633932827</v>
      </c>
      <c r="CL318" s="795">
        <f t="shared" si="2649"/>
        <v>-0.43188591633932827</v>
      </c>
      <c r="CM318" s="795">
        <f t="shared" si="2649"/>
        <v>-0.43188591633932827</v>
      </c>
      <c r="CN318" s="795">
        <f t="shared" si="2649"/>
        <v>-0.43188591633932827</v>
      </c>
      <c r="CO318" s="795">
        <f t="shared" si="2649"/>
        <v>-0.43188591633932827</v>
      </c>
      <c r="CP318" s="795">
        <f t="shared" si="2649"/>
        <v>0</v>
      </c>
      <c r="CQ318" s="795">
        <f t="shared" si="2649"/>
        <v>0</v>
      </c>
      <c r="CR318" s="795">
        <f t="shared" si="2649"/>
        <v>0</v>
      </c>
      <c r="CS318" s="795">
        <f t="shared" si="2649"/>
        <v>0</v>
      </c>
      <c r="CT318" s="795">
        <f t="shared" si="2649"/>
        <v>0</v>
      </c>
      <c r="CU318" s="795">
        <f t="shared" si="2649"/>
        <v>0</v>
      </c>
      <c r="CV318" s="795">
        <f t="shared" si="2649"/>
        <v>0</v>
      </c>
      <c r="CW318" s="795">
        <f t="shared" si="2649"/>
        <v>0</v>
      </c>
      <c r="CX318" s="795">
        <f t="shared" si="2649"/>
        <v>0</v>
      </c>
      <c r="CY318" s="795">
        <f t="shared" si="2649"/>
        <v>0</v>
      </c>
      <c r="CZ318" s="795">
        <f t="shared" si="2649"/>
        <v>0</v>
      </c>
      <c r="DA318" s="795">
        <f t="shared" si="2649"/>
        <v>0</v>
      </c>
      <c r="DB318" s="795">
        <f t="shared" si="2649"/>
        <v>0</v>
      </c>
      <c r="DC318" s="795">
        <f t="shared" si="2649"/>
        <v>0</v>
      </c>
      <c r="DD318" s="795">
        <f t="shared" si="2649"/>
        <v>0</v>
      </c>
      <c r="DE318" s="795">
        <f t="shared" si="2649"/>
        <v>0</v>
      </c>
      <c r="DF318" s="795">
        <f t="shared" si="2649"/>
        <v>0</v>
      </c>
      <c r="DG318" s="795">
        <f t="shared" si="2649"/>
        <v>0</v>
      </c>
      <c r="DH318" s="795">
        <f t="shared" si="2649"/>
        <v>0</v>
      </c>
      <c r="DI318" s="795">
        <f t="shared" si="2649"/>
        <v>0</v>
      </c>
      <c r="DJ318" s="795">
        <f t="shared" si="2649"/>
        <v>0</v>
      </c>
      <c r="DK318" s="795">
        <f t="shared" si="2649"/>
        <v>0</v>
      </c>
      <c r="DL318" s="795">
        <f t="shared" si="2649"/>
        <v>0</v>
      </c>
      <c r="DM318" s="795">
        <f t="shared" si="2649"/>
        <v>0</v>
      </c>
      <c r="DN318" s="795">
        <f t="shared" si="2649"/>
        <v>8.490889347337216E-3</v>
      </c>
      <c r="DO318" s="795">
        <f t="shared" si="2649"/>
        <v>8.490889347337216E-3</v>
      </c>
      <c r="DP318" s="795">
        <f t="shared" si="2649"/>
        <v>8.490889347337216E-3</v>
      </c>
      <c r="DQ318" s="795">
        <f t="shared" si="2649"/>
        <v>8.490889347337216E-3</v>
      </c>
      <c r="DR318" s="795">
        <f t="shared" si="2649"/>
        <v>8.490889347337216E-3</v>
      </c>
      <c r="DS318" s="795">
        <f t="shared" si="2649"/>
        <v>8.490889347337216E-3</v>
      </c>
      <c r="DT318" s="795">
        <f t="shared" si="2649"/>
        <v>8.490889347337216E-3</v>
      </c>
      <c r="DU318" s="795">
        <f t="shared" si="2649"/>
        <v>9.9622826622169924E-3</v>
      </c>
      <c r="DV318" s="795">
        <f t="shared" si="2649"/>
        <v>9.9622826622169924E-3</v>
      </c>
      <c r="DW318" s="795">
        <f t="shared" si="2649"/>
        <v>9.9622826622169924E-3</v>
      </c>
      <c r="DX318" s="795">
        <f t="shared" si="2649"/>
        <v>9.9622826622169924E-3</v>
      </c>
      <c r="DY318" s="795">
        <f t="shared" si="2649"/>
        <v>0.10380777035648681</v>
      </c>
      <c r="DZ318" s="795">
        <f t="shared" si="2649"/>
        <v>0.10380777035648681</v>
      </c>
      <c r="EA318" s="795">
        <f t="shared" si="2649"/>
        <v>0.67948574074422563</v>
      </c>
      <c r="EB318" s="795">
        <f t="shared" si="2649"/>
        <v>0.67948574074422563</v>
      </c>
      <c r="EC318" s="795">
        <f t="shared" si="2649"/>
        <v>0.67948574074422563</v>
      </c>
      <c r="ED318" s="795">
        <f t="shared" si="2649"/>
        <v>0.60852510340582011</v>
      </c>
      <c r="EE318" s="795">
        <f t="shared" si="2649"/>
        <v>0.60852510340582011</v>
      </c>
      <c r="EF318" s="795">
        <f t="shared" si="2649"/>
        <v>0.60852510340582011</v>
      </c>
      <c r="EG318" s="795">
        <f t="shared" si="2649"/>
        <v>0.60852510340582011</v>
      </c>
      <c r="EH318" s="795">
        <f t="shared" si="2649"/>
        <v>6.4970022569013075E-2</v>
      </c>
      <c r="EI318" s="795">
        <f t="shared" ref="EI318:GT318" si="2650">EI315</f>
        <v>0.1012020001641396</v>
      </c>
      <c r="EJ318" s="795">
        <f t="shared" si="2650"/>
        <v>0.1012020001641396</v>
      </c>
      <c r="EK318" s="795">
        <f t="shared" si="2650"/>
        <v>0.1012020001641396</v>
      </c>
      <c r="EL318" s="795">
        <f t="shared" si="2650"/>
        <v>0.1012020001641396</v>
      </c>
      <c r="EM318" s="795">
        <f t="shared" si="2650"/>
        <v>0.1012020001641396</v>
      </c>
      <c r="EN318" s="795">
        <f t="shared" si="2650"/>
        <v>0.1012020001641396</v>
      </c>
      <c r="EO318" s="795">
        <f t="shared" si="2650"/>
        <v>0.1012020001641396</v>
      </c>
      <c r="EP318" s="795">
        <f t="shared" si="2650"/>
        <v>0.14186420048907067</v>
      </c>
      <c r="EQ318" s="795">
        <f t="shared" si="2650"/>
        <v>0.14186420048907067</v>
      </c>
      <c r="ER318" s="795">
        <f t="shared" si="2650"/>
        <v>0.14186420048907067</v>
      </c>
      <c r="ES318" s="795">
        <f t="shared" si="2650"/>
        <v>0.14186420048907067</v>
      </c>
      <c r="ET318" s="795">
        <f t="shared" si="2650"/>
        <v>0.14186420048907067</v>
      </c>
      <c r="EU318" s="795">
        <f t="shared" si="2650"/>
        <v>0.14186420048907067</v>
      </c>
      <c r="EV318" s="795">
        <f t="shared" si="2650"/>
        <v>0.14186420048907067</v>
      </c>
      <c r="EW318" s="795">
        <f t="shared" si="2650"/>
        <v>1.3001304449620221E-2</v>
      </c>
      <c r="EX318" s="795">
        <f t="shared" si="2650"/>
        <v>1.3001304449620221E-2</v>
      </c>
      <c r="EY318" s="795">
        <f t="shared" si="2650"/>
        <v>1.3001304449620221E-2</v>
      </c>
      <c r="EZ318" s="795">
        <f t="shared" si="2650"/>
        <v>1.3001304449620221E-2</v>
      </c>
      <c r="FA318" s="795">
        <f t="shared" si="2650"/>
        <v>1.3001304449620221E-2</v>
      </c>
      <c r="FB318" s="795">
        <f t="shared" si="2650"/>
        <v>-2.6065874231163022E-2</v>
      </c>
      <c r="FC318" s="795">
        <f t="shared" si="2650"/>
        <v>-2.6065874231163022E-2</v>
      </c>
      <c r="FD318" s="795">
        <f t="shared" si="2650"/>
        <v>-2.6065874231163022E-2</v>
      </c>
      <c r="FE318" s="795">
        <f t="shared" si="2650"/>
        <v>-2.6065874231163022E-2</v>
      </c>
      <c r="FF318" s="795">
        <f t="shared" si="2650"/>
        <v>3.3458442814930045E-2</v>
      </c>
      <c r="FG318" s="795">
        <f t="shared" si="2650"/>
        <v>-6.6916885629861866E-3</v>
      </c>
      <c r="FH318" s="795">
        <f t="shared" si="2650"/>
        <v>-6.6916885629861866E-3</v>
      </c>
      <c r="FI318" s="795">
        <f t="shared" si="2650"/>
        <v>-6.6916885629861866E-3</v>
      </c>
      <c r="FJ318" s="795">
        <f t="shared" si="2650"/>
        <v>-6.6916885629861866E-3</v>
      </c>
      <c r="FK318" s="795">
        <f t="shared" si="2650"/>
        <v>-6.6916885629861866E-3</v>
      </c>
      <c r="FL318" s="795">
        <f t="shared" si="2650"/>
        <v>-6.6916885629861866E-3</v>
      </c>
      <c r="FM318" s="795">
        <f t="shared" si="2650"/>
        <v>-6.6916885629861866E-3</v>
      </c>
      <c r="FN318" s="795">
        <f t="shared" si="2650"/>
        <v>-0.35661735258824567</v>
      </c>
      <c r="FO318" s="795">
        <f t="shared" si="2650"/>
        <v>-0.35661735258824567</v>
      </c>
      <c r="FP318" s="795">
        <f t="shared" si="2650"/>
        <v>-0.35661735258824567</v>
      </c>
      <c r="FQ318" s="795">
        <f t="shared" si="2650"/>
        <v>-0.35661735258824567</v>
      </c>
      <c r="FR318" s="795">
        <f t="shared" si="2650"/>
        <v>-0.35661735258824567</v>
      </c>
      <c r="FS318" s="795">
        <f t="shared" si="2650"/>
        <v>-0.35661735258824567</v>
      </c>
      <c r="FT318" s="795">
        <f t="shared" si="2650"/>
        <v>-0.35661735258824567</v>
      </c>
      <c r="FU318" s="795">
        <f t="shared" si="2650"/>
        <v>-0.17932108791985257</v>
      </c>
      <c r="FV318" s="795">
        <f t="shared" si="2650"/>
        <v>-0.17932108791985257</v>
      </c>
      <c r="FW318" s="795">
        <f t="shared" si="2650"/>
        <v>-0.17932108791985257</v>
      </c>
      <c r="FX318" s="795">
        <f t="shared" si="2650"/>
        <v>-0.17932108791985257</v>
      </c>
      <c r="FY318" s="795">
        <f t="shared" si="2650"/>
        <v>1.1534196706280753E-2</v>
      </c>
      <c r="FZ318" s="795">
        <f t="shared" si="2650"/>
        <v>1.1534196706280753E-2</v>
      </c>
      <c r="GA318" s="795">
        <f t="shared" si="2650"/>
        <v>1.2506476677466187</v>
      </c>
      <c r="GB318" s="795">
        <f t="shared" si="2650"/>
        <v>1.2506476677466187</v>
      </c>
      <c r="GC318" s="795">
        <f t="shared" si="2650"/>
        <v>1.2506476677466187</v>
      </c>
      <c r="GD318" s="795">
        <f t="shared" si="2650"/>
        <v>0.89586036285896053</v>
      </c>
      <c r="GE318" s="795">
        <f t="shared" si="2650"/>
        <v>0.89586036285896053</v>
      </c>
      <c r="GF318" s="795">
        <f t="shared" si="2650"/>
        <v>0.89586036285896053</v>
      </c>
      <c r="GG318" s="795">
        <f t="shared" si="2650"/>
        <v>0.89586036285896053</v>
      </c>
      <c r="GH318" s="795">
        <f t="shared" si="2650"/>
        <v>-0.77632998119369034</v>
      </c>
      <c r="GI318" s="795">
        <f t="shared" si="2650"/>
        <v>-0.90122396126391813</v>
      </c>
      <c r="GJ318" s="795">
        <f t="shared" si="2650"/>
        <v>-0.90122396126391813</v>
      </c>
      <c r="GK318" s="795">
        <f t="shared" si="2650"/>
        <v>-0.90122396126391813</v>
      </c>
      <c r="GL318" s="795">
        <f t="shared" si="2650"/>
        <v>-0.90122396126391813</v>
      </c>
      <c r="GM318" s="795">
        <f t="shared" si="2650"/>
        <v>-0.90122396126391813</v>
      </c>
      <c r="GN318" s="795">
        <f t="shared" si="2650"/>
        <v>-0.90122396126391813</v>
      </c>
      <c r="GO318" s="795">
        <f t="shared" si="2650"/>
        <v>-0.90122396126391813</v>
      </c>
      <c r="GP318" s="795">
        <f t="shared" si="2650"/>
        <v>-0.48674096374696951</v>
      </c>
      <c r="GQ318" s="795">
        <f t="shared" si="2650"/>
        <v>-0.48674096374696951</v>
      </c>
      <c r="GR318" s="795">
        <f t="shared" si="2650"/>
        <v>-0.48674096374696951</v>
      </c>
      <c r="GS318" s="795">
        <f t="shared" si="2650"/>
        <v>-0.48674096374696951</v>
      </c>
      <c r="GT318" s="795">
        <f t="shared" si="2650"/>
        <v>-0.48674096374696951</v>
      </c>
      <c r="GU318" s="795">
        <f t="shared" ref="GU318:JF318" si="2651">GU315</f>
        <v>-0.48674096374696951</v>
      </c>
      <c r="GV318" s="795">
        <f t="shared" si="2651"/>
        <v>-0.48674096374696951</v>
      </c>
      <c r="GW318" s="795">
        <f t="shared" si="2651"/>
        <v>6.7531686303592409E-3</v>
      </c>
      <c r="GX318" s="795">
        <f t="shared" si="2651"/>
        <v>6.7531686303592409E-3</v>
      </c>
      <c r="GY318" s="795">
        <f t="shared" si="2651"/>
        <v>6.7531686303592409E-3</v>
      </c>
      <c r="GZ318" s="795">
        <f t="shared" si="2651"/>
        <v>6.7531686303592409E-3</v>
      </c>
      <c r="HA318" s="795">
        <f t="shared" si="2651"/>
        <v>6.7531686303592409E-3</v>
      </c>
      <c r="HB318" s="795">
        <f t="shared" si="2651"/>
        <v>4.5760501308017787E-2</v>
      </c>
      <c r="HC318" s="795">
        <f t="shared" si="2651"/>
        <v>4.5760501308017787E-2</v>
      </c>
      <c r="HD318" s="795">
        <f t="shared" si="2651"/>
        <v>4.5760501308017787E-2</v>
      </c>
      <c r="HE318" s="795">
        <f t="shared" si="2651"/>
        <v>4.5760501308017787E-2</v>
      </c>
      <c r="HF318" s="795">
        <f t="shared" si="2651"/>
        <v>-6.691688562987963E-3</v>
      </c>
      <c r="HG318" s="795">
        <f t="shared" si="2651"/>
        <v>2.0075065688955007E-2</v>
      </c>
      <c r="HH318" s="795">
        <f t="shared" si="2651"/>
        <v>2.0075065688955007E-2</v>
      </c>
      <c r="HI318" s="795">
        <f t="shared" si="2651"/>
        <v>2.0075065688955007E-2</v>
      </c>
      <c r="HJ318" s="795">
        <f t="shared" si="2651"/>
        <v>2.0075065688955007E-2</v>
      </c>
      <c r="HK318" s="795">
        <f t="shared" si="2651"/>
        <v>2.0075065688955007E-2</v>
      </c>
      <c r="HL318" s="795">
        <f t="shared" si="2651"/>
        <v>2.0075065688955007E-2</v>
      </c>
      <c r="HM318" s="795">
        <f t="shared" si="2651"/>
        <v>2.0075065688955007E-2</v>
      </c>
      <c r="HN318" s="795">
        <f t="shared" si="2651"/>
        <v>0.21227223368347747</v>
      </c>
      <c r="HO318" s="795">
        <f t="shared" si="2651"/>
        <v>0.21227223368347747</v>
      </c>
      <c r="HP318" s="795">
        <f t="shared" si="2651"/>
        <v>0.21227223368347747</v>
      </c>
      <c r="HQ318" s="795">
        <f t="shared" si="2651"/>
        <v>0.21227223368347747</v>
      </c>
      <c r="HR318" s="795">
        <f t="shared" si="2651"/>
        <v>0.21227223368347747</v>
      </c>
      <c r="HS318" s="795">
        <f t="shared" si="2651"/>
        <v>0.21227223368347747</v>
      </c>
      <c r="HT318" s="795">
        <f t="shared" si="2651"/>
        <v>0.21227223368347747</v>
      </c>
      <c r="HU318" s="795">
        <f t="shared" si="2651"/>
        <v>0.10958510928435761</v>
      </c>
      <c r="HV318" s="795">
        <f t="shared" si="2651"/>
        <v>0.10958510928435761</v>
      </c>
      <c r="HW318" s="795">
        <f t="shared" si="2651"/>
        <v>0.10958510928435761</v>
      </c>
      <c r="HX318" s="795">
        <f t="shared" si="2651"/>
        <v>0.10958510928435761</v>
      </c>
      <c r="HY318" s="795">
        <f t="shared" si="2651"/>
        <v>0.35756009789455678</v>
      </c>
      <c r="HZ318" s="795">
        <f t="shared" si="2651"/>
        <v>0.35756009789455678</v>
      </c>
      <c r="IA318" s="795">
        <f t="shared" si="2651"/>
        <v>1.211257190022315</v>
      </c>
      <c r="IB318" s="795">
        <f t="shared" si="2651"/>
        <v>1.211257190022315</v>
      </c>
      <c r="IC318" s="795">
        <f t="shared" si="2651"/>
        <v>1.211257190022315</v>
      </c>
      <c r="ID318" s="795">
        <f t="shared" si="2651"/>
        <v>0.99792943477380636</v>
      </c>
      <c r="IE318" s="795">
        <f t="shared" si="2651"/>
        <v>0.99792943477380636</v>
      </c>
      <c r="IF318" s="795">
        <f t="shared" si="2651"/>
        <v>0.99792943477380636</v>
      </c>
      <c r="IG318" s="795">
        <f t="shared" si="2651"/>
        <v>0.99792943477380636</v>
      </c>
      <c r="IH318" s="795">
        <f t="shared" si="2651"/>
        <v>1.8432617461758518</v>
      </c>
      <c r="II318" s="795">
        <f t="shared" si="2651"/>
        <v>2.0238584854968851</v>
      </c>
      <c r="IJ318" s="795">
        <f t="shared" si="2651"/>
        <v>2.0238584854968851</v>
      </c>
      <c r="IK318" s="795">
        <f t="shared" si="2651"/>
        <v>2.0238584854968851</v>
      </c>
      <c r="IL318" s="795">
        <f t="shared" si="2651"/>
        <v>2.0238584854968851</v>
      </c>
      <c r="IM318" s="795">
        <f t="shared" si="2651"/>
        <v>2.0238584854968851</v>
      </c>
      <c r="IN318" s="795">
        <f t="shared" si="2651"/>
        <v>2.0238584854968851</v>
      </c>
      <c r="IO318" s="795">
        <f t="shared" si="2651"/>
        <v>2.0238584854968851</v>
      </c>
      <c r="IP318" s="795">
        <f t="shared" si="2651"/>
        <v>0.3815657806257704</v>
      </c>
      <c r="IQ318" s="795">
        <f t="shared" si="2651"/>
        <v>0.3815657806257704</v>
      </c>
      <c r="IR318" s="795">
        <f t="shared" si="2651"/>
        <v>0.3815657806257704</v>
      </c>
      <c r="IS318" s="795">
        <f t="shared" si="2651"/>
        <v>0.3815657806257704</v>
      </c>
      <c r="IT318" s="795">
        <f t="shared" si="2651"/>
        <v>0.3815657806257704</v>
      </c>
      <c r="IU318" s="795">
        <f t="shared" si="2651"/>
        <v>0.3815657806257704</v>
      </c>
      <c r="IV318" s="795">
        <f t="shared" si="2651"/>
        <v>0.3815657806257704</v>
      </c>
      <c r="IW318" s="795">
        <f t="shared" si="2651"/>
        <v>-4.5153179228901053E-2</v>
      </c>
      <c r="IX318" s="795">
        <f t="shared" si="2651"/>
        <v>-4.5153179228901053E-2</v>
      </c>
      <c r="IY318" s="795">
        <f t="shared" si="2651"/>
        <v>-4.5153179228901053E-2</v>
      </c>
      <c r="IZ318" s="795">
        <f t="shared" si="2651"/>
        <v>-4.5153179228901053E-2</v>
      </c>
      <c r="JA318" s="795">
        <f t="shared" si="2651"/>
        <v>-4.5153179228901053E-2</v>
      </c>
      <c r="JB318" s="795">
        <f t="shared" si="2651"/>
        <v>-8.8802916068823734E-2</v>
      </c>
      <c r="JC318" s="795">
        <f t="shared" si="2651"/>
        <v>-8.8802916068823734E-2</v>
      </c>
      <c r="JD318" s="795">
        <f t="shared" si="2651"/>
        <v>-8.8802916068823734E-2</v>
      </c>
      <c r="JE318" s="795">
        <f t="shared" si="2651"/>
        <v>-8.8802916068823734E-2</v>
      </c>
      <c r="JF318" s="795">
        <f t="shared" si="2651"/>
        <v>-0.11375870557076162</v>
      </c>
      <c r="JG318" s="795">
        <f t="shared" ref="JG318:LR318" si="2652">JG315</f>
        <v>-0.12045039413374869</v>
      </c>
      <c r="JH318" s="795">
        <f t="shared" si="2652"/>
        <v>-0.12045039413374869</v>
      </c>
      <c r="JI318" s="795">
        <f t="shared" si="2652"/>
        <v>-0.12045039413374869</v>
      </c>
      <c r="JJ318" s="795">
        <f t="shared" si="2652"/>
        <v>-0.12045039413374869</v>
      </c>
      <c r="JK318" s="795">
        <f t="shared" si="2652"/>
        <v>-0.12045039413374869</v>
      </c>
      <c r="JL318" s="795">
        <f t="shared" si="2652"/>
        <v>-0.12045039413374869</v>
      </c>
      <c r="JM318" s="795">
        <f t="shared" si="2652"/>
        <v>-0.12045039413374869</v>
      </c>
      <c r="JN318" s="795">
        <f t="shared" si="2652"/>
        <v>-0.18679956564145872</v>
      </c>
      <c r="JO318" s="795">
        <f t="shared" si="2652"/>
        <v>-0.18679956564145872</v>
      </c>
      <c r="JP318" s="795">
        <f t="shared" si="2652"/>
        <v>-0.18679956564145872</v>
      </c>
      <c r="JQ318" s="795">
        <f t="shared" si="2652"/>
        <v>-0.18679956564145872</v>
      </c>
      <c r="JR318" s="795">
        <f t="shared" si="2652"/>
        <v>-0.18679956564145872</v>
      </c>
      <c r="JS318" s="795">
        <f t="shared" si="2652"/>
        <v>-0.18679956564145872</v>
      </c>
      <c r="JT318" s="795">
        <f t="shared" si="2652"/>
        <v>-0.18679956564145872</v>
      </c>
      <c r="JU318" s="795">
        <f t="shared" si="2652"/>
        <v>-7.9698261297712847E-2</v>
      </c>
      <c r="JV318" s="795">
        <f t="shared" si="2652"/>
        <v>-7.9698261297712847E-2</v>
      </c>
      <c r="JW318" s="795">
        <f t="shared" si="2652"/>
        <v>-7.9698261297712847E-2</v>
      </c>
      <c r="JX318" s="795">
        <f t="shared" si="2652"/>
        <v>-7.9698261297712847E-2</v>
      </c>
      <c r="JY318" s="795">
        <f t="shared" si="2652"/>
        <v>-0.10380777035648148</v>
      </c>
      <c r="JZ318" s="795">
        <f t="shared" si="2652"/>
        <v>-0.10380777035648148</v>
      </c>
      <c r="KA318" s="795">
        <f t="shared" si="2652"/>
        <v>0.92567622652112025</v>
      </c>
      <c r="KB318" s="795">
        <f t="shared" si="2652"/>
        <v>0.92567622652112025</v>
      </c>
      <c r="KC318" s="795">
        <f t="shared" si="2652"/>
        <v>0.92567622652112025</v>
      </c>
      <c r="KD318" s="795">
        <f t="shared" si="2652"/>
        <v>1.0210904285026956</v>
      </c>
      <c r="KE318" s="795">
        <f t="shared" si="2652"/>
        <v>1.0210904285026956</v>
      </c>
      <c r="KF318" s="795">
        <f t="shared" si="2652"/>
        <v>1.0210904285026956</v>
      </c>
      <c r="KG318" s="795">
        <f t="shared" si="2652"/>
        <v>1.0210904285026956</v>
      </c>
      <c r="KH318" s="795">
        <f t="shared" si="2652"/>
        <v>0.26826030614806928</v>
      </c>
      <c r="KI318" s="795">
        <f t="shared" si="2652"/>
        <v>0.27648295859861083</v>
      </c>
      <c r="KJ318" s="795">
        <f t="shared" si="2652"/>
        <v>0.27648295859861083</v>
      </c>
      <c r="KK318" s="795">
        <f t="shared" si="2652"/>
        <v>0.27648295859861083</v>
      </c>
      <c r="KL318" s="795">
        <f t="shared" si="2652"/>
        <v>0.27648295859861083</v>
      </c>
      <c r="KM318" s="795">
        <f t="shared" si="2652"/>
        <v>0.27648295859861083</v>
      </c>
      <c r="KN318" s="795">
        <f t="shared" si="2652"/>
        <v>0.27648295859861083</v>
      </c>
      <c r="KO318" s="795">
        <f t="shared" si="2652"/>
        <v>0.27648295859861083</v>
      </c>
      <c r="KP318" s="795">
        <f t="shared" si="2652"/>
        <v>-0.31797148385480867</v>
      </c>
      <c r="KQ318" s="795">
        <f t="shared" si="2652"/>
        <v>-0.31797148385480867</v>
      </c>
      <c r="KR318" s="795">
        <f t="shared" si="2652"/>
        <v>-0.31797148385480867</v>
      </c>
      <c r="KS318" s="795">
        <f t="shared" si="2652"/>
        <v>-0.31797148385480867</v>
      </c>
      <c r="KT318" s="795">
        <f t="shared" si="2652"/>
        <v>-0.31797148385480867</v>
      </c>
      <c r="KU318" s="795">
        <f t="shared" si="2652"/>
        <v>-0.31797148385480867</v>
      </c>
      <c r="KV318" s="795">
        <f t="shared" si="2652"/>
        <v>-0.31797148385480867</v>
      </c>
      <c r="KW318" s="795">
        <f t="shared" si="2652"/>
        <v>4.0375579437229803E-2</v>
      </c>
      <c r="KX318" s="795">
        <f t="shared" si="2652"/>
        <v>4.0375579437229803E-2</v>
      </c>
      <c r="KY318" s="795">
        <f t="shared" si="2652"/>
        <v>4.0375579437229803E-2</v>
      </c>
      <c r="KZ318" s="795">
        <f t="shared" si="2652"/>
        <v>4.0375579437229803E-2</v>
      </c>
      <c r="LA318" s="795">
        <f t="shared" si="2652"/>
        <v>4.0375579437229803E-2</v>
      </c>
      <c r="LB318" s="795">
        <f t="shared" si="2652"/>
        <v>-4.7088304847988205E-2</v>
      </c>
      <c r="LC318" s="795">
        <f t="shared" si="2652"/>
        <v>-4.7088304847988205E-2</v>
      </c>
      <c r="LD318" s="795">
        <f t="shared" si="2652"/>
        <v>-4.7088304847988205E-2</v>
      </c>
      <c r="LE318" s="795">
        <f t="shared" si="2652"/>
        <v>-4.7088304847988205E-2</v>
      </c>
      <c r="LF318" s="795">
        <f t="shared" si="2652"/>
        <v>8.6991951318817762E-2</v>
      </c>
      <c r="LG318" s="795">
        <f t="shared" si="2652"/>
        <v>9.3683639881803948E-2</v>
      </c>
      <c r="LH318" s="795">
        <f t="shared" si="2652"/>
        <v>9.3683639881803948E-2</v>
      </c>
      <c r="LI318" s="795">
        <f t="shared" si="2652"/>
        <v>9.3683639881803948E-2</v>
      </c>
      <c r="LJ318" s="795">
        <f t="shared" si="2652"/>
        <v>9.3683639881803948E-2</v>
      </c>
      <c r="LK318" s="795">
        <f t="shared" si="2652"/>
        <v>9.3683639881803948E-2</v>
      </c>
      <c r="LL318" s="795">
        <f t="shared" si="2652"/>
        <v>9.3683639881803948E-2</v>
      </c>
      <c r="LM318" s="795">
        <f t="shared" si="2652"/>
        <v>9.3683639881803948E-2</v>
      </c>
      <c r="LN318" s="795">
        <f t="shared" si="2652"/>
        <v>0.11038156151541223</v>
      </c>
      <c r="LO318" s="795">
        <f t="shared" si="2652"/>
        <v>0.11038156151541223</v>
      </c>
      <c r="LP318" s="795">
        <f t="shared" si="2652"/>
        <v>0.11038156151541223</v>
      </c>
      <c r="LQ318" s="795">
        <f t="shared" si="2652"/>
        <v>0.11038156151541223</v>
      </c>
      <c r="LR318" s="795">
        <f t="shared" si="2652"/>
        <v>0.11038156151541223</v>
      </c>
      <c r="LS318" s="795">
        <f t="shared" ref="LS318:OD318" si="2653">LS315</f>
        <v>0.11038156151541223</v>
      </c>
      <c r="LT318" s="795">
        <f t="shared" si="2653"/>
        <v>0.11038156151541223</v>
      </c>
      <c r="LU318" s="795">
        <f t="shared" si="2653"/>
        <v>4.9811413311074304E-2</v>
      </c>
      <c r="LV318" s="795">
        <f t="shared" si="2653"/>
        <v>4.9811413311074304E-2</v>
      </c>
      <c r="LW318" s="795">
        <f t="shared" si="2653"/>
        <v>4.9811413311074304E-2</v>
      </c>
      <c r="LX318" s="795">
        <f t="shared" si="2653"/>
        <v>4.9811413311074304E-2</v>
      </c>
      <c r="LY318" s="795">
        <f t="shared" si="2653"/>
        <v>0.18454714730041566</v>
      </c>
      <c r="LZ318" s="795">
        <f t="shared" si="2653"/>
        <v>0.18454714730041566</v>
      </c>
      <c r="MA318" s="795">
        <f t="shared" si="2653"/>
        <v>1.8119619753179395</v>
      </c>
      <c r="MB318" s="795">
        <f t="shared" si="2653"/>
        <v>1.8119619753179395</v>
      </c>
      <c r="MC318" s="795">
        <f t="shared" si="2653"/>
        <v>1.8119619753179395</v>
      </c>
      <c r="MD318" s="795">
        <f t="shared" si="2653"/>
        <v>1.5655032963280098</v>
      </c>
      <c r="ME318" s="795">
        <f t="shared" si="2653"/>
        <v>1.5655032963280098</v>
      </c>
      <c r="MF318" s="795">
        <f t="shared" si="2653"/>
        <v>1.5655032963280098</v>
      </c>
      <c r="MG318" s="795">
        <f t="shared" si="2653"/>
        <v>1.5655032963280098</v>
      </c>
      <c r="MH318" s="795">
        <f t="shared" si="2653"/>
        <v>2.7446159558147203</v>
      </c>
      <c r="MI318" s="795">
        <f t="shared" si="2653"/>
        <v>2.9256711236990016</v>
      </c>
      <c r="MJ318" s="795">
        <f t="shared" si="2653"/>
        <v>2.9256711236990016</v>
      </c>
      <c r="MK318" s="795">
        <f t="shared" si="2653"/>
        <v>2.9256711236990016</v>
      </c>
      <c r="ML318" s="795">
        <f t="shared" si="2653"/>
        <v>2.9256711236990016</v>
      </c>
      <c r="MM318" s="795">
        <f t="shared" si="2653"/>
        <v>2.9256711236990016</v>
      </c>
      <c r="MN318" s="795">
        <f t="shared" si="2653"/>
        <v>2.9256711236990016</v>
      </c>
      <c r="MO318" s="795">
        <f t="shared" si="2653"/>
        <v>2.9256711236990016</v>
      </c>
      <c r="MP318" s="795">
        <f t="shared" si="2653"/>
        <v>0.54055152255318006</v>
      </c>
      <c r="MQ318" s="795">
        <f t="shared" si="2653"/>
        <v>0.54055152255318006</v>
      </c>
      <c r="MR318" s="795">
        <f t="shared" si="2653"/>
        <v>0.54055152255318006</v>
      </c>
      <c r="MS318" s="795">
        <f t="shared" si="2653"/>
        <v>0.54055152255318006</v>
      </c>
      <c r="MT318" s="795">
        <f t="shared" si="2653"/>
        <v>0.54055152255318006</v>
      </c>
      <c r="MU318" s="795">
        <f t="shared" si="2653"/>
        <v>0.54055152255318006</v>
      </c>
      <c r="MV318" s="795">
        <f t="shared" si="2653"/>
        <v>0.54055152255318006</v>
      </c>
      <c r="MW318" s="795">
        <f t="shared" si="2653"/>
        <v>-4.184777970019482E-3</v>
      </c>
      <c r="MX318" s="795">
        <f t="shared" si="2653"/>
        <v>-4.184777970019482E-3</v>
      </c>
      <c r="MY318" s="795">
        <f t="shared" si="2653"/>
        <v>-4.184777970019482E-3</v>
      </c>
      <c r="MZ318" s="795">
        <f t="shared" si="2653"/>
        <v>-4.184777970019482E-3</v>
      </c>
      <c r="NA318" s="795">
        <f t="shared" si="2653"/>
        <v>-4.184777970019482E-3</v>
      </c>
      <c r="NB318" s="795">
        <f t="shared" si="2653"/>
        <v>-6.105200479731554E-2</v>
      </c>
      <c r="NC318" s="795">
        <f t="shared" si="2653"/>
        <v>-6.105200479731554E-2</v>
      </c>
      <c r="ND318" s="795">
        <f t="shared" si="2653"/>
        <v>-6.105200479731554E-2</v>
      </c>
      <c r="NE318" s="795">
        <f t="shared" si="2653"/>
        <v>-6.105200479731554E-2</v>
      </c>
      <c r="NF318" s="795">
        <f t="shared" si="2653"/>
        <v>-7.36085741928445E-2</v>
      </c>
      <c r="NG318" s="795">
        <f t="shared" si="2653"/>
        <v>-7.36085741928445E-2</v>
      </c>
      <c r="NH318" s="795">
        <f t="shared" si="2653"/>
        <v>-7.36085741928445E-2</v>
      </c>
      <c r="NI318" s="795">
        <f t="shared" si="2653"/>
        <v>-7.36085741928445E-2</v>
      </c>
      <c r="NJ318" s="795">
        <f t="shared" si="2653"/>
        <v>-7.36085741928445E-2</v>
      </c>
      <c r="NK318" s="795">
        <f t="shared" si="2653"/>
        <v>-7.36085741928445E-2</v>
      </c>
      <c r="NL318" s="795">
        <f t="shared" si="2653"/>
        <v>-7.36085741928445E-2</v>
      </c>
      <c r="NM318" s="795">
        <f t="shared" si="2653"/>
        <v>-7.36085741928445E-2</v>
      </c>
      <c r="NN318" s="795">
        <f t="shared" si="2653"/>
        <v>0.11038156151541223</v>
      </c>
      <c r="NO318" s="795">
        <f t="shared" si="2653"/>
        <v>0.11038156151541223</v>
      </c>
      <c r="NP318" s="795">
        <f t="shared" si="2653"/>
        <v>0.11038156151541223</v>
      </c>
      <c r="NQ318" s="795">
        <f t="shared" si="2653"/>
        <v>0.11038156151541223</v>
      </c>
      <c r="NR318" s="795">
        <f t="shared" si="2653"/>
        <v>0.11038156151541223</v>
      </c>
      <c r="NS318" s="795">
        <f t="shared" si="2653"/>
        <v>0.11038156151541223</v>
      </c>
      <c r="NT318" s="795">
        <f t="shared" si="2653"/>
        <v>0.11038156151541223</v>
      </c>
      <c r="NU318" s="795">
        <f t="shared" si="2653"/>
        <v>4.9811413311074304E-2</v>
      </c>
      <c r="NV318" s="795">
        <f t="shared" si="2653"/>
        <v>4.9811413311074304E-2</v>
      </c>
      <c r="NW318" s="795">
        <f t="shared" si="2653"/>
        <v>4.9811413311074304E-2</v>
      </c>
      <c r="NX318" s="795">
        <f t="shared" si="2653"/>
        <v>4.9811413311074304E-2</v>
      </c>
      <c r="NY318" s="795">
        <f t="shared" si="2653"/>
        <v>0.18454714730041566</v>
      </c>
      <c r="NZ318" s="795">
        <f t="shared" si="2653"/>
        <v>0.18454714730041566</v>
      </c>
      <c r="OA318" s="795">
        <f t="shared" si="2653"/>
        <v>1.8119619753179395</v>
      </c>
      <c r="OB318" s="795">
        <f t="shared" si="2653"/>
        <v>1.8119619753179395</v>
      </c>
      <c r="OC318" s="795">
        <f t="shared" si="2653"/>
        <v>1.8119619753179395</v>
      </c>
      <c r="OD318" s="795">
        <f t="shared" si="2653"/>
        <v>1.5655032963280098</v>
      </c>
      <c r="OE318" s="795">
        <f t="shared" ref="OE318:QP318" si="2654">OE315</f>
        <v>1.5655032963280098</v>
      </c>
      <c r="OF318" s="795">
        <f t="shared" si="2654"/>
        <v>1.5655032963280098</v>
      </c>
      <c r="OG318" s="795">
        <f t="shared" si="2654"/>
        <v>1.5655032963280098</v>
      </c>
      <c r="OH318" s="795">
        <f t="shared" si="2654"/>
        <v>2.7446159558147203</v>
      </c>
      <c r="OI318" s="795">
        <f t="shared" si="2654"/>
        <v>2.9256711236990016</v>
      </c>
      <c r="OJ318" s="795">
        <f t="shared" si="2654"/>
        <v>2.9256711236990016</v>
      </c>
      <c r="OK318" s="795">
        <f t="shared" si="2654"/>
        <v>2.9256711236990016</v>
      </c>
      <c r="OL318" s="795">
        <f t="shared" si="2654"/>
        <v>2.9256711236990016</v>
      </c>
      <c r="OM318" s="795">
        <f t="shared" si="2654"/>
        <v>2.9256711236990016</v>
      </c>
      <c r="ON318" s="795">
        <f t="shared" si="2654"/>
        <v>2.9256711236990016</v>
      </c>
      <c r="OO318" s="795">
        <f t="shared" si="2654"/>
        <v>2.9256711236990016</v>
      </c>
      <c r="OP318" s="795">
        <f t="shared" si="2654"/>
        <v>0.54055152255318006</v>
      </c>
      <c r="OQ318" s="795">
        <f t="shared" si="2654"/>
        <v>0.54055152255318006</v>
      </c>
      <c r="OR318" s="795">
        <f t="shared" si="2654"/>
        <v>0.54055152255318006</v>
      </c>
      <c r="OS318" s="795">
        <f t="shared" si="2654"/>
        <v>0.54055152255318006</v>
      </c>
      <c r="OT318" s="795">
        <f t="shared" si="2654"/>
        <v>0.54055152255318006</v>
      </c>
      <c r="OU318" s="795">
        <f t="shared" si="2654"/>
        <v>0.54055152255318006</v>
      </c>
      <c r="OV318" s="795">
        <f t="shared" si="2654"/>
        <v>0.54055152255318006</v>
      </c>
      <c r="OW318" s="795">
        <f t="shared" si="2654"/>
        <v>-4.184777970019482E-3</v>
      </c>
      <c r="OX318" s="795">
        <f t="shared" si="2654"/>
        <v>-4.184777970019482E-3</v>
      </c>
      <c r="OY318" s="795">
        <f t="shared" si="2654"/>
        <v>-4.184777970019482E-3</v>
      </c>
      <c r="OZ318" s="795">
        <f t="shared" si="2654"/>
        <v>-4.184777970019482E-3</v>
      </c>
      <c r="PA318" s="795">
        <f t="shared" si="2654"/>
        <v>-4.184777970019482E-3</v>
      </c>
      <c r="PB318" s="795">
        <f t="shared" si="2654"/>
        <v>-6.105200479731554E-2</v>
      </c>
      <c r="PC318" s="795">
        <f t="shared" si="2654"/>
        <v>-6.105200479731554E-2</v>
      </c>
      <c r="PD318" s="795">
        <f t="shared" si="2654"/>
        <v>-6.105200479731554E-2</v>
      </c>
      <c r="PE318" s="795">
        <f t="shared" si="2654"/>
        <v>-6.105200479731554E-2</v>
      </c>
      <c r="PF318" s="795">
        <f t="shared" si="2654"/>
        <v>-7.36085741928445E-2</v>
      </c>
      <c r="PG318" s="795">
        <f t="shared" si="2654"/>
        <v>-7.36085741928445E-2</v>
      </c>
      <c r="PH318" s="795">
        <f t="shared" si="2654"/>
        <v>-7.36085741928445E-2</v>
      </c>
      <c r="PI318" s="795">
        <f t="shared" si="2654"/>
        <v>-7.36085741928445E-2</v>
      </c>
      <c r="PJ318" s="795">
        <f t="shared" si="2654"/>
        <v>-7.36085741928445E-2</v>
      </c>
      <c r="PK318" s="795">
        <f t="shared" si="2654"/>
        <v>-7.36085741928445E-2</v>
      </c>
      <c r="PL318" s="795">
        <f t="shared" si="2654"/>
        <v>-7.36085741928445E-2</v>
      </c>
      <c r="PM318" s="795">
        <f t="shared" si="2654"/>
        <v>-7.36085741928445E-2</v>
      </c>
      <c r="PN318" s="795">
        <f t="shared" si="2654"/>
        <v>0.11038156151541223</v>
      </c>
      <c r="PO318" s="795">
        <f t="shared" si="2654"/>
        <v>0.11038156151541223</v>
      </c>
      <c r="PP318" s="795">
        <f t="shared" si="2654"/>
        <v>0.11038156151541223</v>
      </c>
      <c r="PQ318" s="795">
        <f t="shared" si="2654"/>
        <v>0.11038156151541223</v>
      </c>
      <c r="PR318" s="795">
        <f t="shared" si="2654"/>
        <v>0.11038156151541223</v>
      </c>
      <c r="PS318" s="795">
        <f t="shared" si="2654"/>
        <v>0.11038156151541223</v>
      </c>
      <c r="PT318" s="795">
        <f t="shared" si="2654"/>
        <v>0.11038156151541223</v>
      </c>
      <c r="PU318" s="795">
        <f t="shared" si="2654"/>
        <v>4.9811413311074304E-2</v>
      </c>
      <c r="PV318" s="795">
        <f t="shared" si="2654"/>
        <v>4.9811413311074304E-2</v>
      </c>
      <c r="PW318" s="795">
        <f t="shared" si="2654"/>
        <v>4.9811413311074304E-2</v>
      </c>
      <c r="PX318" s="795">
        <f t="shared" si="2654"/>
        <v>4.9811413311074304E-2</v>
      </c>
      <c r="PY318" s="795">
        <f t="shared" si="2654"/>
        <v>0.18454714730041566</v>
      </c>
      <c r="PZ318" s="795">
        <f t="shared" si="2654"/>
        <v>0.18454714730041566</v>
      </c>
      <c r="QA318" s="795">
        <f t="shared" si="2654"/>
        <v>1.8119619753179395</v>
      </c>
      <c r="QB318" s="795">
        <f t="shared" si="2654"/>
        <v>1.8119619753179395</v>
      </c>
      <c r="QC318" s="795">
        <f t="shared" si="2654"/>
        <v>1.8119619753179395</v>
      </c>
      <c r="QD318" s="795">
        <f t="shared" si="2654"/>
        <v>1.5655032963280098</v>
      </c>
      <c r="QE318" s="795">
        <f t="shared" si="2654"/>
        <v>1.5655032963280098</v>
      </c>
      <c r="QF318" s="795">
        <f t="shared" si="2654"/>
        <v>1.5655032963280098</v>
      </c>
      <c r="QG318" s="795">
        <f t="shared" si="2654"/>
        <v>1.5655032963280098</v>
      </c>
      <c r="QH318" s="795">
        <f t="shared" si="2654"/>
        <v>2.7446159558147203</v>
      </c>
      <c r="QI318" s="795">
        <f t="shared" si="2654"/>
        <v>2.9256711236990016</v>
      </c>
      <c r="QJ318" s="795">
        <f t="shared" si="2654"/>
        <v>2.9256711236990016</v>
      </c>
      <c r="QK318" s="795">
        <f t="shared" si="2654"/>
        <v>2.9256711236990016</v>
      </c>
      <c r="QL318" s="795">
        <f t="shared" si="2654"/>
        <v>2.9256711236990016</v>
      </c>
      <c r="QM318" s="795">
        <f t="shared" si="2654"/>
        <v>2.9256711236990016</v>
      </c>
      <c r="QN318" s="795">
        <f t="shared" si="2654"/>
        <v>2.9256711236990016</v>
      </c>
      <c r="QO318" s="795">
        <f t="shared" si="2654"/>
        <v>2.9256711236990016</v>
      </c>
      <c r="QP318" s="795">
        <f t="shared" si="2654"/>
        <v>0.54055152255318006</v>
      </c>
      <c r="QQ318" s="795">
        <f t="shared" ref="QQ318:SI318" si="2655">QQ315</f>
        <v>0.54055152255318006</v>
      </c>
      <c r="QR318" s="795">
        <f t="shared" si="2655"/>
        <v>0.54055152255318006</v>
      </c>
      <c r="QS318" s="795">
        <f t="shared" si="2655"/>
        <v>0.54055152255318006</v>
      </c>
      <c r="QT318" s="795">
        <f t="shared" si="2655"/>
        <v>0.54055152255318006</v>
      </c>
      <c r="QU318" s="795">
        <f t="shared" si="2655"/>
        <v>0.54055152255318006</v>
      </c>
      <c r="QV318" s="795">
        <f t="shared" si="2655"/>
        <v>0.54055152255318006</v>
      </c>
      <c r="QW318" s="795">
        <f t="shared" si="2655"/>
        <v>-4.184777970019482E-3</v>
      </c>
      <c r="QX318" s="795">
        <f t="shared" si="2655"/>
        <v>-4.184777970019482E-3</v>
      </c>
      <c r="QY318" s="795">
        <f t="shared" si="2655"/>
        <v>-4.184777970019482E-3</v>
      </c>
      <c r="QZ318" s="795">
        <f t="shared" si="2655"/>
        <v>-4.184777970019482E-3</v>
      </c>
      <c r="RA318" s="795">
        <f t="shared" si="2655"/>
        <v>-4.184777970019482E-3</v>
      </c>
      <c r="RB318" s="795">
        <f t="shared" si="2655"/>
        <v>-6.105200479731554E-2</v>
      </c>
      <c r="RC318" s="795">
        <f t="shared" si="2655"/>
        <v>-6.105200479731554E-2</v>
      </c>
      <c r="RD318" s="795">
        <f t="shared" si="2655"/>
        <v>-6.105200479731554E-2</v>
      </c>
      <c r="RE318" s="795">
        <f t="shared" si="2655"/>
        <v>-6.105200479731554E-2</v>
      </c>
      <c r="RF318" s="795">
        <f t="shared" si="2655"/>
        <v>-7.36085741928445E-2</v>
      </c>
      <c r="RG318" s="795">
        <f t="shared" si="2655"/>
        <v>-7.36085741928445E-2</v>
      </c>
      <c r="RH318" s="795">
        <f t="shared" si="2655"/>
        <v>-7.36085741928445E-2</v>
      </c>
      <c r="RI318" s="795">
        <f t="shared" si="2655"/>
        <v>-7.36085741928445E-2</v>
      </c>
      <c r="RJ318" s="795">
        <f t="shared" si="2655"/>
        <v>-7.36085741928445E-2</v>
      </c>
      <c r="RK318" s="795">
        <f t="shared" si="2655"/>
        <v>-7.36085741928445E-2</v>
      </c>
      <c r="RL318" s="795">
        <f t="shared" si="2655"/>
        <v>-7.36085741928445E-2</v>
      </c>
      <c r="RM318" s="795">
        <f t="shared" si="2655"/>
        <v>-7.36085741928445E-2</v>
      </c>
      <c r="RN318" s="795">
        <f t="shared" si="2655"/>
        <v>0.11038156151541223</v>
      </c>
      <c r="RO318" s="795">
        <f t="shared" si="2655"/>
        <v>0.11038156151541223</v>
      </c>
      <c r="RP318" s="795">
        <f t="shared" si="2655"/>
        <v>0.11038156151541223</v>
      </c>
      <c r="RQ318" s="795">
        <f t="shared" si="2655"/>
        <v>0.11038156151541223</v>
      </c>
      <c r="RR318" s="795">
        <f t="shared" si="2655"/>
        <v>0.11038156151541223</v>
      </c>
      <c r="RS318" s="795">
        <f t="shared" si="2655"/>
        <v>0.11038156151541223</v>
      </c>
      <c r="RT318" s="795">
        <f t="shared" si="2655"/>
        <v>0.11038156151541223</v>
      </c>
      <c r="RU318" s="795">
        <f t="shared" si="2655"/>
        <v>4.9811413311074304E-2</v>
      </c>
      <c r="RV318" s="795">
        <f t="shared" si="2655"/>
        <v>4.9811413311074304E-2</v>
      </c>
      <c r="RW318" s="795">
        <f t="shared" si="2655"/>
        <v>4.9811413311074304E-2</v>
      </c>
      <c r="RX318" s="795">
        <f t="shared" si="2655"/>
        <v>4.9811413311074304E-2</v>
      </c>
      <c r="RY318" s="795">
        <f t="shared" si="2655"/>
        <v>0.18454714730041566</v>
      </c>
      <c r="RZ318" s="795">
        <f t="shared" si="2655"/>
        <v>0.18454714730041566</v>
      </c>
      <c r="SA318" s="795">
        <f t="shared" si="2655"/>
        <v>1.8119619753179395</v>
      </c>
      <c r="SB318" s="795">
        <f t="shared" si="2655"/>
        <v>1.8119619753179395</v>
      </c>
      <c r="SC318" s="795">
        <f t="shared" si="2655"/>
        <v>1.8119619753179395</v>
      </c>
      <c r="SD318" s="795">
        <f t="shared" si="2655"/>
        <v>1.5655032963280098</v>
      </c>
      <c r="SE318" s="795">
        <f t="shared" si="2655"/>
        <v>1.5655032963280098</v>
      </c>
      <c r="SF318" s="795">
        <f t="shared" si="2655"/>
        <v>1.5655032963280098</v>
      </c>
      <c r="SG318" s="795">
        <f t="shared" si="2655"/>
        <v>1.5655032963280098</v>
      </c>
      <c r="SH318" s="795">
        <f t="shared" si="2655"/>
        <v>2.7446159558147203</v>
      </c>
      <c r="SI318" s="795">
        <f t="shared" si="2655"/>
        <v>2.9256711236990016</v>
      </c>
      <c r="SJ318" s="275">
        <f t="shared" si="2109"/>
        <v>2.9256711236990016</v>
      </c>
      <c r="SK318" s="262"/>
      <c r="SL318" s="250"/>
      <c r="SM318" s="250"/>
      <c r="SN318" s="250"/>
    </row>
    <row r="319" spans="1:508" outlineLevel="3" x14ac:dyDescent="0.25">
      <c r="A319" s="250"/>
      <c r="B319" s="259"/>
      <c r="C319" s="444">
        <f>INT($C$29)+3</f>
        <v>4</v>
      </c>
      <c r="D319" s="275"/>
      <c r="E319" s="324">
        <f t="shared" si="1615"/>
        <v>178</v>
      </c>
      <c r="F319" s="330"/>
      <c r="G319" s="275"/>
      <c r="H319" s="536"/>
      <c r="I319" s="548" t="s">
        <v>877</v>
      </c>
      <c r="J319" s="537"/>
      <c r="K319" s="796">
        <f>K318</f>
        <v>0</v>
      </c>
      <c r="L319" s="796">
        <f t="shared" ref="L319" si="2656">L318</f>
        <v>0</v>
      </c>
      <c r="M319" s="796">
        <f t="shared" ref="M319" si="2657">M318</f>
        <v>0</v>
      </c>
      <c r="N319" s="796">
        <f t="shared" ref="N319" si="2658">N318</f>
        <v>0</v>
      </c>
      <c r="O319" s="796">
        <f t="shared" ref="O319" si="2659">O318</f>
        <v>0</v>
      </c>
      <c r="P319" s="796">
        <f t="shared" ref="P319" si="2660">P318</f>
        <v>0</v>
      </c>
      <c r="Q319" s="796">
        <f t="shared" ref="Q319" si="2661">Q318</f>
        <v>0</v>
      </c>
      <c r="R319" s="796">
        <f t="shared" ref="R319" si="2662">R318</f>
        <v>0</v>
      </c>
      <c r="S319" s="796">
        <f t="shared" ref="S319" si="2663">S318</f>
        <v>0</v>
      </c>
      <c r="T319" s="796">
        <f t="shared" ref="T319" si="2664">T318</f>
        <v>0</v>
      </c>
      <c r="U319" s="796">
        <f t="shared" ref="U319" si="2665">U318</f>
        <v>0</v>
      </c>
      <c r="V319" s="796">
        <f t="shared" ref="V319" si="2666">V318</f>
        <v>0</v>
      </c>
      <c r="W319" s="796">
        <f t="shared" ref="W319" si="2667">W318</f>
        <v>0</v>
      </c>
      <c r="X319" s="796">
        <f t="shared" ref="X319" si="2668">X318</f>
        <v>0</v>
      </c>
      <c r="Y319" s="796">
        <f t="shared" ref="Y319" si="2669">Y318</f>
        <v>0</v>
      </c>
      <c r="Z319" s="796">
        <f t="shared" ref="Z319" si="2670">Z318</f>
        <v>0</v>
      </c>
      <c r="AA319" s="796">
        <f t="shared" ref="AA319" si="2671">AA318</f>
        <v>0</v>
      </c>
      <c r="AB319" s="796">
        <f t="shared" ref="AB319" si="2672">AB318</f>
        <v>0</v>
      </c>
      <c r="AC319" s="796">
        <f t="shared" ref="AC319" si="2673">AC318</f>
        <v>0</v>
      </c>
      <c r="AD319" s="796">
        <f t="shared" ref="AD319" si="2674">AD318</f>
        <v>0</v>
      </c>
      <c r="AE319" s="796">
        <f t="shared" ref="AE319" si="2675">AE318</f>
        <v>0</v>
      </c>
      <c r="AF319" s="796">
        <f t="shared" ref="AF319" si="2676">AF318</f>
        <v>0</v>
      </c>
      <c r="AG319" s="796">
        <f t="shared" ref="AG319" si="2677">AG318</f>
        <v>0</v>
      </c>
      <c r="AH319" s="796">
        <f t="shared" ref="AH319" si="2678">AH318</f>
        <v>0</v>
      </c>
      <c r="AI319" s="796">
        <f t="shared" ref="AI319" si="2679">AI318</f>
        <v>0</v>
      </c>
      <c r="AJ319" s="796">
        <f t="shared" ref="AJ319" si="2680">AJ318</f>
        <v>0</v>
      </c>
      <c r="AK319" s="796">
        <f t="shared" ref="AK319" si="2681">AK318</f>
        <v>0</v>
      </c>
      <c r="AL319" s="796">
        <f t="shared" ref="AL319" si="2682">AL318</f>
        <v>0</v>
      </c>
      <c r="AM319" s="796">
        <f t="shared" ref="AM319" si="2683">AM318</f>
        <v>0</v>
      </c>
      <c r="AN319" s="796">
        <f t="shared" ref="AN319" si="2684">AN318</f>
        <v>0</v>
      </c>
      <c r="AO319" s="796">
        <f t="shared" ref="AO319" si="2685">AO318</f>
        <v>0</v>
      </c>
      <c r="AP319" s="796">
        <f t="shared" ref="AP319" si="2686">AP318</f>
        <v>0</v>
      </c>
      <c r="AQ319" s="796">
        <f t="shared" ref="AQ319" si="2687">AQ318</f>
        <v>0</v>
      </c>
      <c r="AR319" s="796">
        <f t="shared" ref="AR319" si="2688">AR318</f>
        <v>0</v>
      </c>
      <c r="AS319" s="796">
        <f t="shared" ref="AS319" si="2689">AS318</f>
        <v>0</v>
      </c>
      <c r="AT319" s="796">
        <f t="shared" ref="AT319" si="2690">AT318</f>
        <v>0</v>
      </c>
      <c r="AU319" s="796">
        <f t="shared" ref="AU319" si="2691">AU318</f>
        <v>0</v>
      </c>
      <c r="AV319" s="796">
        <f t="shared" ref="AV319" si="2692">AV318</f>
        <v>0</v>
      </c>
      <c r="AW319" s="796">
        <f t="shared" ref="AW319" si="2693">AW318</f>
        <v>-2.9327658700101011E-2</v>
      </c>
      <c r="AX319" s="796">
        <f t="shared" ref="AX319" si="2694">AX318</f>
        <v>-2.9327658700101011E-2</v>
      </c>
      <c r="AY319" s="796">
        <f t="shared" ref="AY319" si="2695">AY318</f>
        <v>-2.9327658700101011E-2</v>
      </c>
      <c r="AZ319" s="796">
        <f t="shared" ref="AZ319" si="2696">AZ318</f>
        <v>-2.9327658700101011E-2</v>
      </c>
      <c r="BA319" s="796">
        <f t="shared" ref="BA319" si="2697">BA318</f>
        <v>-2.9327658700101011E-2</v>
      </c>
      <c r="BB319" s="796">
        <f t="shared" ref="BB319" si="2698">BB318</f>
        <v>-0.24420801918926038</v>
      </c>
      <c r="BC319" s="796">
        <f t="shared" ref="BC319" si="2699">BC318</f>
        <v>-0.24420801918926038</v>
      </c>
      <c r="BD319" s="796">
        <f t="shared" ref="BD319" si="2700">BD318</f>
        <v>-0.24420801918926038</v>
      </c>
      <c r="BE319" s="796">
        <f t="shared" ref="BE319" si="2701">BE318</f>
        <v>-0.24420801918926038</v>
      </c>
      <c r="BF319" s="796">
        <f t="shared" ref="BF319" si="2702">BF318</f>
        <v>-0.12714208269673399</v>
      </c>
      <c r="BG319" s="796">
        <f t="shared" ref="BG319" si="2703">BG318</f>
        <v>-0.12045039413375047</v>
      </c>
      <c r="BH319" s="796">
        <f t="shared" ref="BH319" si="2704">BH318</f>
        <v>-0.12045039413375047</v>
      </c>
      <c r="BI319" s="796">
        <f t="shared" ref="BI319" si="2705">BI318</f>
        <v>-0.12045039413375047</v>
      </c>
      <c r="BJ319" s="796">
        <f t="shared" ref="BJ319" si="2706">BJ318</f>
        <v>-0.12045039413375047</v>
      </c>
      <c r="BK319" s="796">
        <f t="shared" ref="BK319" si="2707">BK318</f>
        <v>-0.12045039413375047</v>
      </c>
      <c r="BL319" s="796">
        <f t="shared" ref="BL319" si="2708">BL318</f>
        <v>-0.12045039413375047</v>
      </c>
      <c r="BM319" s="796">
        <f t="shared" ref="BM319" si="2709">BM318</f>
        <v>-0.12045039413375047</v>
      </c>
      <c r="BN319" s="796">
        <f t="shared" ref="BN319" si="2710">BN318</f>
        <v>-6.7927114778712827E-2</v>
      </c>
      <c r="BO319" s="796">
        <f t="shared" ref="BO319" si="2711">BO318</f>
        <v>-6.7927114778712827E-2</v>
      </c>
      <c r="BP319" s="796">
        <f t="shared" ref="BP319" si="2712">BP318</f>
        <v>-6.7927114778712827E-2</v>
      </c>
      <c r="BQ319" s="796">
        <f t="shared" ref="BQ319" si="2713">BQ318</f>
        <v>-6.7927114778712827E-2</v>
      </c>
      <c r="BR319" s="796">
        <f t="shared" ref="BR319" si="2714">BR318</f>
        <v>-6.7927114778712827E-2</v>
      </c>
      <c r="BS319" s="796">
        <f t="shared" ref="BS319" si="2715">BS318</f>
        <v>-6.7927114778712827E-2</v>
      </c>
      <c r="BT319" s="796">
        <f t="shared" ref="BT319" si="2716">BT318</f>
        <v>-6.7927114778712827E-2</v>
      </c>
      <c r="BU319" s="796">
        <f t="shared" ref="BU319" si="2717">BU318</f>
        <v>0</v>
      </c>
      <c r="BV319" s="796">
        <f t="shared" ref="BV319" si="2718">BV318</f>
        <v>0</v>
      </c>
      <c r="BW319" s="796">
        <f t="shared" ref="BW319" si="2719">BW318</f>
        <v>0</v>
      </c>
      <c r="BX319" s="796">
        <f t="shared" ref="BX319" si="2720">BX318</f>
        <v>0</v>
      </c>
      <c r="BY319" s="796">
        <f t="shared" ref="BY319" si="2721">BY318</f>
        <v>0</v>
      </c>
      <c r="BZ319" s="796">
        <f t="shared" ref="BZ319" si="2722">BZ318</f>
        <v>0</v>
      </c>
      <c r="CA319" s="796">
        <f t="shared" ref="CA319" si="2723">CA318</f>
        <v>-0.23634286634581958</v>
      </c>
      <c r="CB319" s="796">
        <f t="shared" ref="CB319" si="2724">CB318</f>
        <v>-0.23634286634581958</v>
      </c>
      <c r="CC319" s="796">
        <f t="shared" ref="CC319" si="2725">CC318</f>
        <v>-0.23634286634581958</v>
      </c>
      <c r="CD319" s="796">
        <f t="shared" ref="CD319" si="2726">CD318</f>
        <v>-0.35613664851103266</v>
      </c>
      <c r="CE319" s="796">
        <f t="shared" ref="CE319" si="2727">CE318</f>
        <v>-0.35613664851103266</v>
      </c>
      <c r="CF319" s="796">
        <f t="shared" ref="CF319" si="2728">CF318</f>
        <v>-0.35613664851103266</v>
      </c>
      <c r="CG319" s="796">
        <f t="shared" ref="CG319" si="2729">CG318</f>
        <v>-0.35613664851103266</v>
      </c>
      <c r="CH319" s="796">
        <f t="shared" ref="CH319" si="2730">CH318</f>
        <v>-0.49248751683108161</v>
      </c>
      <c r="CI319" s="796">
        <f t="shared" ref="CI319" si="2731">CI318</f>
        <v>-0.43188591633932827</v>
      </c>
      <c r="CJ319" s="796">
        <f t="shared" ref="CJ319" si="2732">CJ318</f>
        <v>-0.43188591633932827</v>
      </c>
      <c r="CK319" s="796">
        <f t="shared" ref="CK319" si="2733">CK318</f>
        <v>-0.43188591633932827</v>
      </c>
      <c r="CL319" s="796">
        <f t="shared" ref="CL319" si="2734">CL318</f>
        <v>-0.43188591633932827</v>
      </c>
      <c r="CM319" s="796">
        <f t="shared" ref="CM319" si="2735">CM318</f>
        <v>-0.43188591633932827</v>
      </c>
      <c r="CN319" s="796">
        <f t="shared" ref="CN319" si="2736">CN318</f>
        <v>-0.43188591633932827</v>
      </c>
      <c r="CO319" s="796">
        <f t="shared" ref="CO319" si="2737">CO318</f>
        <v>-0.43188591633932827</v>
      </c>
      <c r="CP319" s="796">
        <f t="shared" ref="CP319" si="2738">CP318</f>
        <v>0</v>
      </c>
      <c r="CQ319" s="796">
        <f t="shared" ref="CQ319" si="2739">CQ318</f>
        <v>0</v>
      </c>
      <c r="CR319" s="796">
        <f t="shared" ref="CR319" si="2740">CR318</f>
        <v>0</v>
      </c>
      <c r="CS319" s="796">
        <f t="shared" ref="CS319" si="2741">CS318</f>
        <v>0</v>
      </c>
      <c r="CT319" s="796">
        <f t="shared" ref="CT319" si="2742">CT318</f>
        <v>0</v>
      </c>
      <c r="CU319" s="796">
        <f t="shared" ref="CU319" si="2743">CU318</f>
        <v>0</v>
      </c>
      <c r="CV319" s="796">
        <f t="shared" ref="CV319" si="2744">CV318</f>
        <v>0</v>
      </c>
      <c r="CW319" s="796">
        <f t="shared" ref="CW319" si="2745">CW318</f>
        <v>0</v>
      </c>
      <c r="CX319" s="796">
        <f t="shared" ref="CX319" si="2746">CX318</f>
        <v>0</v>
      </c>
      <c r="CY319" s="796">
        <f t="shared" ref="CY319" si="2747">CY318</f>
        <v>0</v>
      </c>
      <c r="CZ319" s="796">
        <f t="shared" ref="CZ319" si="2748">CZ318</f>
        <v>0</v>
      </c>
      <c r="DA319" s="796">
        <f t="shared" ref="DA319" si="2749">DA318</f>
        <v>0</v>
      </c>
      <c r="DB319" s="796">
        <f t="shared" ref="DB319" si="2750">DB318</f>
        <v>0</v>
      </c>
      <c r="DC319" s="796">
        <f t="shared" ref="DC319" si="2751">DC318</f>
        <v>0</v>
      </c>
      <c r="DD319" s="796">
        <f t="shared" ref="DD319" si="2752">DD318</f>
        <v>0</v>
      </c>
      <c r="DE319" s="796">
        <f t="shared" ref="DE319" si="2753">DE318</f>
        <v>0</v>
      </c>
      <c r="DF319" s="796">
        <f t="shared" ref="DF319" si="2754">DF318</f>
        <v>0</v>
      </c>
      <c r="DG319" s="796">
        <f t="shared" ref="DG319" si="2755">DG318</f>
        <v>0</v>
      </c>
      <c r="DH319" s="796">
        <f t="shared" ref="DH319" si="2756">DH318</f>
        <v>0</v>
      </c>
      <c r="DI319" s="796">
        <f t="shared" ref="DI319" si="2757">DI318</f>
        <v>0</v>
      </c>
      <c r="DJ319" s="796">
        <f t="shared" ref="DJ319" si="2758">DJ318</f>
        <v>0</v>
      </c>
      <c r="DK319" s="796">
        <f t="shared" ref="DK319" si="2759">DK318</f>
        <v>0</v>
      </c>
      <c r="DL319" s="796">
        <f t="shared" ref="DL319" si="2760">DL318</f>
        <v>0</v>
      </c>
      <c r="DM319" s="796">
        <f t="shared" ref="DM319" si="2761">DM318</f>
        <v>0</v>
      </c>
      <c r="DN319" s="796">
        <f t="shared" ref="DN319" si="2762">DN318</f>
        <v>8.490889347337216E-3</v>
      </c>
      <c r="DO319" s="796">
        <f t="shared" ref="DO319" si="2763">DO318</f>
        <v>8.490889347337216E-3</v>
      </c>
      <c r="DP319" s="796">
        <f t="shared" ref="DP319" si="2764">DP318</f>
        <v>8.490889347337216E-3</v>
      </c>
      <c r="DQ319" s="796">
        <f t="shared" ref="DQ319" si="2765">DQ318</f>
        <v>8.490889347337216E-3</v>
      </c>
      <c r="DR319" s="796">
        <f t="shared" ref="DR319" si="2766">DR318</f>
        <v>8.490889347337216E-3</v>
      </c>
      <c r="DS319" s="796">
        <f t="shared" ref="DS319" si="2767">DS318</f>
        <v>8.490889347337216E-3</v>
      </c>
      <c r="DT319" s="796">
        <f t="shared" ref="DT319" si="2768">DT318</f>
        <v>8.490889347337216E-3</v>
      </c>
      <c r="DU319" s="796">
        <f t="shared" ref="DU319" si="2769">DU318</f>
        <v>9.9622826622169924E-3</v>
      </c>
      <c r="DV319" s="796">
        <f t="shared" ref="DV319" si="2770">DV318</f>
        <v>9.9622826622169924E-3</v>
      </c>
      <c r="DW319" s="796">
        <f t="shared" ref="DW319" si="2771">DW318</f>
        <v>9.9622826622169924E-3</v>
      </c>
      <c r="DX319" s="796">
        <f t="shared" ref="DX319" si="2772">DX318</f>
        <v>9.9622826622169924E-3</v>
      </c>
      <c r="DY319" s="796">
        <f t="shared" ref="DY319" si="2773">DY318</f>
        <v>0.10380777035648681</v>
      </c>
      <c r="DZ319" s="796">
        <f t="shared" ref="DZ319" si="2774">DZ318</f>
        <v>0.10380777035648681</v>
      </c>
      <c r="EA319" s="796">
        <f t="shared" ref="EA319" si="2775">EA318</f>
        <v>0.67948574074422563</v>
      </c>
      <c r="EB319" s="796">
        <f t="shared" ref="EB319" si="2776">EB318</f>
        <v>0.67948574074422563</v>
      </c>
      <c r="EC319" s="796">
        <f t="shared" ref="EC319" si="2777">EC318</f>
        <v>0.67948574074422563</v>
      </c>
      <c r="ED319" s="796">
        <f t="shared" ref="ED319" si="2778">ED318</f>
        <v>0.60852510340582011</v>
      </c>
      <c r="EE319" s="796">
        <f t="shared" ref="EE319" si="2779">EE318</f>
        <v>0.60852510340582011</v>
      </c>
      <c r="EF319" s="796">
        <f t="shared" ref="EF319" si="2780">EF318</f>
        <v>0.60852510340582011</v>
      </c>
      <c r="EG319" s="796">
        <f t="shared" ref="EG319" si="2781">EG318</f>
        <v>0.60852510340582011</v>
      </c>
      <c r="EH319" s="796">
        <f t="shared" ref="EH319" si="2782">EH318</f>
        <v>6.4970022569013075E-2</v>
      </c>
      <c r="EI319" s="796">
        <f t="shared" ref="EI319" si="2783">EI318</f>
        <v>0.1012020001641396</v>
      </c>
      <c r="EJ319" s="796">
        <f t="shared" ref="EJ319" si="2784">EJ318</f>
        <v>0.1012020001641396</v>
      </c>
      <c r="EK319" s="796">
        <f t="shared" ref="EK319" si="2785">EK318</f>
        <v>0.1012020001641396</v>
      </c>
      <c r="EL319" s="796">
        <f t="shared" ref="EL319" si="2786">EL318</f>
        <v>0.1012020001641396</v>
      </c>
      <c r="EM319" s="796">
        <f t="shared" ref="EM319" si="2787">EM318</f>
        <v>0.1012020001641396</v>
      </c>
      <c r="EN319" s="796">
        <f t="shared" ref="EN319" si="2788">EN318</f>
        <v>0.1012020001641396</v>
      </c>
      <c r="EO319" s="796">
        <f t="shared" ref="EO319" si="2789">EO318</f>
        <v>0.1012020001641396</v>
      </c>
      <c r="EP319" s="796">
        <f t="shared" ref="EP319" si="2790">EP318</f>
        <v>0.14186420048907067</v>
      </c>
      <c r="EQ319" s="796">
        <f t="shared" ref="EQ319" si="2791">EQ318</f>
        <v>0.14186420048907067</v>
      </c>
      <c r="ER319" s="796">
        <f t="shared" ref="ER319" si="2792">ER318</f>
        <v>0.14186420048907067</v>
      </c>
      <c r="ES319" s="796">
        <f t="shared" ref="ES319" si="2793">ES318</f>
        <v>0.14186420048907067</v>
      </c>
      <c r="ET319" s="796">
        <f t="shared" ref="ET319" si="2794">ET318</f>
        <v>0.14186420048907067</v>
      </c>
      <c r="EU319" s="796">
        <f t="shared" ref="EU319" si="2795">EU318</f>
        <v>0.14186420048907067</v>
      </c>
      <c r="EV319" s="796">
        <f t="shared" ref="EV319" si="2796">EV318</f>
        <v>0.14186420048907067</v>
      </c>
      <c r="EW319" s="796">
        <f t="shared" ref="EW319" si="2797">EW318</f>
        <v>1.3001304449620221E-2</v>
      </c>
      <c r="EX319" s="796">
        <f t="shared" ref="EX319" si="2798">EX318</f>
        <v>1.3001304449620221E-2</v>
      </c>
      <c r="EY319" s="796">
        <f t="shared" ref="EY319" si="2799">EY318</f>
        <v>1.3001304449620221E-2</v>
      </c>
      <c r="EZ319" s="796">
        <f t="shared" ref="EZ319" si="2800">EZ318</f>
        <v>1.3001304449620221E-2</v>
      </c>
      <c r="FA319" s="796">
        <f t="shared" ref="FA319" si="2801">FA318</f>
        <v>1.3001304449620221E-2</v>
      </c>
      <c r="FB319" s="796">
        <f t="shared" ref="FB319" si="2802">FB318</f>
        <v>-2.6065874231163022E-2</v>
      </c>
      <c r="FC319" s="796">
        <f t="shared" ref="FC319" si="2803">FC318</f>
        <v>-2.6065874231163022E-2</v>
      </c>
      <c r="FD319" s="796">
        <f t="shared" ref="FD319" si="2804">FD318</f>
        <v>-2.6065874231163022E-2</v>
      </c>
      <c r="FE319" s="796">
        <f t="shared" ref="FE319" si="2805">FE318</f>
        <v>-2.6065874231163022E-2</v>
      </c>
      <c r="FF319" s="796">
        <f t="shared" ref="FF319" si="2806">FF318</f>
        <v>3.3458442814930045E-2</v>
      </c>
      <c r="FG319" s="796">
        <f t="shared" ref="FG319" si="2807">FG318</f>
        <v>-6.6916885629861866E-3</v>
      </c>
      <c r="FH319" s="796">
        <f t="shared" ref="FH319" si="2808">FH318</f>
        <v>-6.6916885629861866E-3</v>
      </c>
      <c r="FI319" s="796">
        <f t="shared" ref="FI319" si="2809">FI318</f>
        <v>-6.6916885629861866E-3</v>
      </c>
      <c r="FJ319" s="796">
        <f t="shared" ref="FJ319" si="2810">FJ318</f>
        <v>-6.6916885629861866E-3</v>
      </c>
      <c r="FK319" s="796">
        <f t="shared" ref="FK319" si="2811">FK318</f>
        <v>-6.6916885629861866E-3</v>
      </c>
      <c r="FL319" s="796">
        <f t="shared" ref="FL319" si="2812">FL318</f>
        <v>-6.6916885629861866E-3</v>
      </c>
      <c r="FM319" s="796">
        <f t="shared" ref="FM319" si="2813">FM318</f>
        <v>-6.6916885629861866E-3</v>
      </c>
      <c r="FN319" s="796">
        <f t="shared" ref="FN319" si="2814">FN318</f>
        <v>-0.35661735258824567</v>
      </c>
      <c r="FO319" s="796">
        <f t="shared" ref="FO319" si="2815">FO318</f>
        <v>-0.35661735258824567</v>
      </c>
      <c r="FP319" s="796">
        <f t="shared" ref="FP319" si="2816">FP318</f>
        <v>-0.35661735258824567</v>
      </c>
      <c r="FQ319" s="796">
        <f t="shared" ref="FQ319" si="2817">FQ318</f>
        <v>-0.35661735258824567</v>
      </c>
      <c r="FR319" s="796">
        <f t="shared" ref="FR319" si="2818">FR318</f>
        <v>-0.35661735258824567</v>
      </c>
      <c r="FS319" s="796">
        <f t="shared" ref="FS319" si="2819">FS318</f>
        <v>-0.35661735258824567</v>
      </c>
      <c r="FT319" s="796">
        <f t="shared" ref="FT319" si="2820">FT318</f>
        <v>-0.35661735258824567</v>
      </c>
      <c r="FU319" s="796">
        <f t="shared" ref="FU319" si="2821">FU318</f>
        <v>-0.17932108791985257</v>
      </c>
      <c r="FV319" s="796">
        <f t="shared" ref="FV319" si="2822">FV318</f>
        <v>-0.17932108791985257</v>
      </c>
      <c r="FW319" s="796">
        <f t="shared" ref="FW319" si="2823">FW318</f>
        <v>-0.17932108791985257</v>
      </c>
      <c r="FX319" s="796">
        <f t="shared" ref="FX319" si="2824">FX318</f>
        <v>-0.17932108791985257</v>
      </c>
      <c r="FY319" s="796">
        <f t="shared" ref="FY319" si="2825">FY318</f>
        <v>1.1534196706280753E-2</v>
      </c>
      <c r="FZ319" s="796">
        <f t="shared" ref="FZ319" si="2826">FZ318</f>
        <v>1.1534196706280753E-2</v>
      </c>
      <c r="GA319" s="796">
        <f t="shared" ref="GA319" si="2827">GA318</f>
        <v>1.2506476677466187</v>
      </c>
      <c r="GB319" s="796">
        <f t="shared" ref="GB319" si="2828">GB318</f>
        <v>1.2506476677466187</v>
      </c>
      <c r="GC319" s="796">
        <f t="shared" ref="GC319" si="2829">GC318</f>
        <v>1.2506476677466187</v>
      </c>
      <c r="GD319" s="796">
        <f t="shared" ref="GD319" si="2830">GD318</f>
        <v>0.89586036285896053</v>
      </c>
      <c r="GE319" s="796">
        <f t="shared" ref="GE319" si="2831">GE318</f>
        <v>0.89586036285896053</v>
      </c>
      <c r="GF319" s="796">
        <f t="shared" ref="GF319" si="2832">GF318</f>
        <v>0.89586036285896053</v>
      </c>
      <c r="GG319" s="796">
        <f t="shared" ref="GG319" si="2833">GG318</f>
        <v>0.89586036285896053</v>
      </c>
      <c r="GH319" s="796">
        <f t="shared" ref="GH319" si="2834">GH318</f>
        <v>-0.77632998119369034</v>
      </c>
      <c r="GI319" s="796">
        <f t="shared" ref="GI319" si="2835">GI318</f>
        <v>-0.90122396126391813</v>
      </c>
      <c r="GJ319" s="796">
        <f t="shared" ref="GJ319" si="2836">GJ318</f>
        <v>-0.90122396126391813</v>
      </c>
      <c r="GK319" s="796">
        <f t="shared" ref="GK319" si="2837">GK318</f>
        <v>-0.90122396126391813</v>
      </c>
      <c r="GL319" s="796">
        <f t="shared" ref="GL319" si="2838">GL318</f>
        <v>-0.90122396126391813</v>
      </c>
      <c r="GM319" s="796">
        <f t="shared" ref="GM319" si="2839">GM318</f>
        <v>-0.90122396126391813</v>
      </c>
      <c r="GN319" s="796">
        <f t="shared" ref="GN319" si="2840">GN318</f>
        <v>-0.90122396126391813</v>
      </c>
      <c r="GO319" s="796">
        <f t="shared" ref="GO319" si="2841">GO318</f>
        <v>-0.90122396126391813</v>
      </c>
      <c r="GP319" s="796">
        <f t="shared" ref="GP319" si="2842">GP318</f>
        <v>-0.48674096374696951</v>
      </c>
      <c r="GQ319" s="796">
        <f t="shared" ref="GQ319" si="2843">GQ318</f>
        <v>-0.48674096374696951</v>
      </c>
      <c r="GR319" s="796">
        <f t="shared" ref="GR319" si="2844">GR318</f>
        <v>-0.48674096374696951</v>
      </c>
      <c r="GS319" s="796">
        <f t="shared" ref="GS319" si="2845">GS318</f>
        <v>-0.48674096374696951</v>
      </c>
      <c r="GT319" s="796">
        <f t="shared" ref="GT319" si="2846">GT318</f>
        <v>-0.48674096374696951</v>
      </c>
      <c r="GU319" s="796">
        <f t="shared" ref="GU319" si="2847">GU318</f>
        <v>-0.48674096374696951</v>
      </c>
      <c r="GV319" s="796">
        <f t="shared" ref="GV319" si="2848">GV318</f>
        <v>-0.48674096374696951</v>
      </c>
      <c r="GW319" s="796">
        <f t="shared" ref="GW319" si="2849">GW318</f>
        <v>6.7531686303592409E-3</v>
      </c>
      <c r="GX319" s="796">
        <f t="shared" ref="GX319" si="2850">GX318</f>
        <v>6.7531686303592409E-3</v>
      </c>
      <c r="GY319" s="796">
        <f t="shared" ref="GY319" si="2851">GY318</f>
        <v>6.7531686303592409E-3</v>
      </c>
      <c r="GZ319" s="796">
        <f t="shared" ref="GZ319" si="2852">GZ318</f>
        <v>6.7531686303592409E-3</v>
      </c>
      <c r="HA319" s="796">
        <f t="shared" ref="HA319" si="2853">HA318</f>
        <v>6.7531686303592409E-3</v>
      </c>
      <c r="HB319" s="796">
        <f t="shared" ref="HB319" si="2854">HB318</f>
        <v>4.5760501308017787E-2</v>
      </c>
      <c r="HC319" s="796">
        <f t="shared" ref="HC319" si="2855">HC318</f>
        <v>4.5760501308017787E-2</v>
      </c>
      <c r="HD319" s="796">
        <f t="shared" ref="HD319" si="2856">HD318</f>
        <v>4.5760501308017787E-2</v>
      </c>
      <c r="HE319" s="796">
        <f t="shared" ref="HE319" si="2857">HE318</f>
        <v>4.5760501308017787E-2</v>
      </c>
      <c r="HF319" s="796">
        <f t="shared" ref="HF319" si="2858">HF318</f>
        <v>-6.691688562987963E-3</v>
      </c>
      <c r="HG319" s="796">
        <f t="shared" ref="HG319" si="2859">HG318</f>
        <v>2.0075065688955007E-2</v>
      </c>
      <c r="HH319" s="796">
        <f t="shared" ref="HH319" si="2860">HH318</f>
        <v>2.0075065688955007E-2</v>
      </c>
      <c r="HI319" s="796">
        <f t="shared" ref="HI319" si="2861">HI318</f>
        <v>2.0075065688955007E-2</v>
      </c>
      <c r="HJ319" s="796">
        <f t="shared" ref="HJ319" si="2862">HJ318</f>
        <v>2.0075065688955007E-2</v>
      </c>
      <c r="HK319" s="796">
        <f t="shared" ref="HK319" si="2863">HK318</f>
        <v>2.0075065688955007E-2</v>
      </c>
      <c r="HL319" s="796">
        <f t="shared" ref="HL319" si="2864">HL318</f>
        <v>2.0075065688955007E-2</v>
      </c>
      <c r="HM319" s="796">
        <f t="shared" ref="HM319" si="2865">HM318</f>
        <v>2.0075065688955007E-2</v>
      </c>
      <c r="HN319" s="796">
        <f t="shared" ref="HN319" si="2866">HN318</f>
        <v>0.21227223368347747</v>
      </c>
      <c r="HO319" s="796">
        <f t="shared" ref="HO319" si="2867">HO318</f>
        <v>0.21227223368347747</v>
      </c>
      <c r="HP319" s="796">
        <f t="shared" ref="HP319" si="2868">HP318</f>
        <v>0.21227223368347747</v>
      </c>
      <c r="HQ319" s="796">
        <f t="shared" ref="HQ319" si="2869">HQ318</f>
        <v>0.21227223368347747</v>
      </c>
      <c r="HR319" s="796">
        <f t="shared" ref="HR319" si="2870">HR318</f>
        <v>0.21227223368347747</v>
      </c>
      <c r="HS319" s="796">
        <f t="shared" ref="HS319" si="2871">HS318</f>
        <v>0.21227223368347747</v>
      </c>
      <c r="HT319" s="796">
        <f t="shared" ref="HT319" si="2872">HT318</f>
        <v>0.21227223368347747</v>
      </c>
      <c r="HU319" s="796">
        <f t="shared" ref="HU319" si="2873">HU318</f>
        <v>0.10958510928435761</v>
      </c>
      <c r="HV319" s="796">
        <f t="shared" ref="HV319" si="2874">HV318</f>
        <v>0.10958510928435761</v>
      </c>
      <c r="HW319" s="796">
        <f t="shared" ref="HW319" si="2875">HW318</f>
        <v>0.10958510928435761</v>
      </c>
      <c r="HX319" s="796">
        <f t="shared" ref="HX319" si="2876">HX318</f>
        <v>0.10958510928435761</v>
      </c>
      <c r="HY319" s="796">
        <f t="shared" ref="HY319" si="2877">HY318</f>
        <v>0.35756009789455678</v>
      </c>
      <c r="HZ319" s="796">
        <f t="shared" ref="HZ319" si="2878">HZ318</f>
        <v>0.35756009789455678</v>
      </c>
      <c r="IA319" s="796">
        <f t="shared" ref="IA319" si="2879">IA318</f>
        <v>1.211257190022315</v>
      </c>
      <c r="IB319" s="796">
        <f t="shared" ref="IB319" si="2880">IB318</f>
        <v>1.211257190022315</v>
      </c>
      <c r="IC319" s="796">
        <f t="shared" ref="IC319" si="2881">IC318</f>
        <v>1.211257190022315</v>
      </c>
      <c r="ID319" s="796">
        <f t="shared" ref="ID319" si="2882">ID318</f>
        <v>0.99792943477380636</v>
      </c>
      <c r="IE319" s="796">
        <f t="shared" ref="IE319" si="2883">IE318</f>
        <v>0.99792943477380636</v>
      </c>
      <c r="IF319" s="796">
        <f t="shared" ref="IF319" si="2884">IF318</f>
        <v>0.99792943477380636</v>
      </c>
      <c r="IG319" s="796">
        <f t="shared" ref="IG319" si="2885">IG318</f>
        <v>0.99792943477380636</v>
      </c>
      <c r="IH319" s="796">
        <f t="shared" ref="IH319" si="2886">IH318</f>
        <v>1.8432617461758518</v>
      </c>
      <c r="II319" s="796">
        <f t="shared" ref="II319" si="2887">II318</f>
        <v>2.0238584854968851</v>
      </c>
      <c r="IJ319" s="796">
        <f t="shared" ref="IJ319" si="2888">IJ318</f>
        <v>2.0238584854968851</v>
      </c>
      <c r="IK319" s="796">
        <f t="shared" ref="IK319" si="2889">IK318</f>
        <v>2.0238584854968851</v>
      </c>
      <c r="IL319" s="796">
        <f t="shared" ref="IL319" si="2890">IL318</f>
        <v>2.0238584854968851</v>
      </c>
      <c r="IM319" s="796">
        <f t="shared" ref="IM319" si="2891">IM318</f>
        <v>2.0238584854968851</v>
      </c>
      <c r="IN319" s="796">
        <f t="shared" ref="IN319" si="2892">IN318</f>
        <v>2.0238584854968851</v>
      </c>
      <c r="IO319" s="796">
        <f t="shared" ref="IO319" si="2893">IO318</f>
        <v>2.0238584854968851</v>
      </c>
      <c r="IP319" s="796">
        <f t="shared" ref="IP319" si="2894">IP318</f>
        <v>0.3815657806257704</v>
      </c>
      <c r="IQ319" s="796">
        <f t="shared" ref="IQ319" si="2895">IQ318</f>
        <v>0.3815657806257704</v>
      </c>
      <c r="IR319" s="796">
        <f t="shared" ref="IR319" si="2896">IR318</f>
        <v>0.3815657806257704</v>
      </c>
      <c r="IS319" s="796">
        <f t="shared" ref="IS319" si="2897">IS318</f>
        <v>0.3815657806257704</v>
      </c>
      <c r="IT319" s="796">
        <f t="shared" ref="IT319" si="2898">IT318</f>
        <v>0.3815657806257704</v>
      </c>
      <c r="IU319" s="796">
        <f t="shared" ref="IU319" si="2899">IU318</f>
        <v>0.3815657806257704</v>
      </c>
      <c r="IV319" s="796">
        <f t="shared" ref="IV319" si="2900">IV318</f>
        <v>0.3815657806257704</v>
      </c>
      <c r="IW319" s="796">
        <f t="shared" ref="IW319" si="2901">IW318</f>
        <v>-4.5153179228901053E-2</v>
      </c>
      <c r="IX319" s="796">
        <f t="shared" ref="IX319" si="2902">IX318</f>
        <v>-4.5153179228901053E-2</v>
      </c>
      <c r="IY319" s="796">
        <f t="shared" ref="IY319" si="2903">IY318</f>
        <v>-4.5153179228901053E-2</v>
      </c>
      <c r="IZ319" s="796">
        <f t="shared" ref="IZ319" si="2904">IZ318</f>
        <v>-4.5153179228901053E-2</v>
      </c>
      <c r="JA319" s="796">
        <f t="shared" ref="JA319" si="2905">JA318</f>
        <v>-4.5153179228901053E-2</v>
      </c>
      <c r="JB319" s="796">
        <f t="shared" ref="JB319" si="2906">JB318</f>
        <v>-8.8802916068823734E-2</v>
      </c>
      <c r="JC319" s="796">
        <f t="shared" ref="JC319" si="2907">JC318</f>
        <v>-8.8802916068823734E-2</v>
      </c>
      <c r="JD319" s="796">
        <f t="shared" ref="JD319" si="2908">JD318</f>
        <v>-8.8802916068823734E-2</v>
      </c>
      <c r="JE319" s="796">
        <f t="shared" ref="JE319" si="2909">JE318</f>
        <v>-8.8802916068823734E-2</v>
      </c>
      <c r="JF319" s="796">
        <f t="shared" ref="JF319" si="2910">JF318</f>
        <v>-0.11375870557076162</v>
      </c>
      <c r="JG319" s="796">
        <f t="shared" ref="JG319" si="2911">JG318</f>
        <v>-0.12045039413374869</v>
      </c>
      <c r="JH319" s="796">
        <f t="shared" ref="JH319" si="2912">JH318</f>
        <v>-0.12045039413374869</v>
      </c>
      <c r="JI319" s="796">
        <f t="shared" ref="JI319" si="2913">JI318</f>
        <v>-0.12045039413374869</v>
      </c>
      <c r="JJ319" s="796">
        <f t="shared" ref="JJ319" si="2914">JJ318</f>
        <v>-0.12045039413374869</v>
      </c>
      <c r="JK319" s="796">
        <f t="shared" ref="JK319" si="2915">JK318</f>
        <v>-0.12045039413374869</v>
      </c>
      <c r="JL319" s="796">
        <f t="shared" ref="JL319" si="2916">JL318</f>
        <v>-0.12045039413374869</v>
      </c>
      <c r="JM319" s="796">
        <f t="shared" ref="JM319" si="2917">JM318</f>
        <v>-0.12045039413374869</v>
      </c>
      <c r="JN319" s="796">
        <f t="shared" ref="JN319" si="2918">JN318</f>
        <v>-0.18679956564145872</v>
      </c>
      <c r="JO319" s="796">
        <f t="shared" ref="JO319" si="2919">JO318</f>
        <v>-0.18679956564145872</v>
      </c>
      <c r="JP319" s="796">
        <f t="shared" ref="JP319" si="2920">JP318</f>
        <v>-0.18679956564145872</v>
      </c>
      <c r="JQ319" s="796">
        <f t="shared" ref="JQ319" si="2921">JQ318</f>
        <v>-0.18679956564145872</v>
      </c>
      <c r="JR319" s="796">
        <f t="shared" ref="JR319" si="2922">JR318</f>
        <v>-0.18679956564145872</v>
      </c>
      <c r="JS319" s="796">
        <f t="shared" ref="JS319" si="2923">JS318</f>
        <v>-0.18679956564145872</v>
      </c>
      <c r="JT319" s="796">
        <f t="shared" ref="JT319" si="2924">JT318</f>
        <v>-0.18679956564145872</v>
      </c>
      <c r="JU319" s="796">
        <f t="shared" ref="JU319" si="2925">JU318</f>
        <v>-7.9698261297712847E-2</v>
      </c>
      <c r="JV319" s="796">
        <f t="shared" ref="JV319" si="2926">JV318</f>
        <v>-7.9698261297712847E-2</v>
      </c>
      <c r="JW319" s="796">
        <f t="shared" ref="JW319" si="2927">JW318</f>
        <v>-7.9698261297712847E-2</v>
      </c>
      <c r="JX319" s="796">
        <f t="shared" ref="JX319" si="2928">JX318</f>
        <v>-7.9698261297712847E-2</v>
      </c>
      <c r="JY319" s="796">
        <f t="shared" ref="JY319" si="2929">JY318</f>
        <v>-0.10380777035648148</v>
      </c>
      <c r="JZ319" s="796">
        <f t="shared" ref="JZ319" si="2930">JZ318</f>
        <v>-0.10380777035648148</v>
      </c>
      <c r="KA319" s="796">
        <f t="shared" ref="KA319" si="2931">KA318</f>
        <v>0.92567622652112025</v>
      </c>
      <c r="KB319" s="796">
        <f t="shared" ref="KB319" si="2932">KB318</f>
        <v>0.92567622652112025</v>
      </c>
      <c r="KC319" s="796">
        <f t="shared" ref="KC319" si="2933">KC318</f>
        <v>0.92567622652112025</v>
      </c>
      <c r="KD319" s="796">
        <f t="shared" ref="KD319" si="2934">KD318</f>
        <v>1.0210904285026956</v>
      </c>
      <c r="KE319" s="796">
        <f t="shared" ref="KE319" si="2935">KE318</f>
        <v>1.0210904285026956</v>
      </c>
      <c r="KF319" s="796">
        <f t="shared" ref="KF319" si="2936">KF318</f>
        <v>1.0210904285026956</v>
      </c>
      <c r="KG319" s="796">
        <f t="shared" ref="KG319" si="2937">KG318</f>
        <v>1.0210904285026956</v>
      </c>
      <c r="KH319" s="796">
        <f t="shared" ref="KH319" si="2938">KH318</f>
        <v>0.26826030614806928</v>
      </c>
      <c r="KI319" s="796">
        <f t="shared" ref="KI319" si="2939">KI318</f>
        <v>0.27648295859861083</v>
      </c>
      <c r="KJ319" s="796">
        <f t="shared" ref="KJ319" si="2940">KJ318</f>
        <v>0.27648295859861083</v>
      </c>
      <c r="KK319" s="796">
        <f t="shared" ref="KK319" si="2941">KK318</f>
        <v>0.27648295859861083</v>
      </c>
      <c r="KL319" s="796">
        <f t="shared" ref="KL319" si="2942">KL318</f>
        <v>0.27648295859861083</v>
      </c>
      <c r="KM319" s="796">
        <f t="shared" ref="KM319" si="2943">KM318</f>
        <v>0.27648295859861083</v>
      </c>
      <c r="KN319" s="796">
        <f t="shared" ref="KN319" si="2944">KN318</f>
        <v>0.27648295859861083</v>
      </c>
      <c r="KO319" s="796">
        <f t="shared" ref="KO319" si="2945">KO318</f>
        <v>0.27648295859861083</v>
      </c>
      <c r="KP319" s="796">
        <f t="shared" ref="KP319" si="2946">KP318</f>
        <v>-0.31797148385480867</v>
      </c>
      <c r="KQ319" s="796">
        <f t="shared" ref="KQ319" si="2947">KQ318</f>
        <v>-0.31797148385480867</v>
      </c>
      <c r="KR319" s="796">
        <f t="shared" ref="KR319" si="2948">KR318</f>
        <v>-0.31797148385480867</v>
      </c>
      <c r="KS319" s="796">
        <f t="shared" ref="KS319" si="2949">KS318</f>
        <v>-0.31797148385480867</v>
      </c>
      <c r="KT319" s="796">
        <f t="shared" ref="KT319" si="2950">KT318</f>
        <v>-0.31797148385480867</v>
      </c>
      <c r="KU319" s="796">
        <f t="shared" ref="KU319" si="2951">KU318</f>
        <v>-0.31797148385480867</v>
      </c>
      <c r="KV319" s="796">
        <f t="shared" ref="KV319" si="2952">KV318</f>
        <v>-0.31797148385480867</v>
      </c>
      <c r="KW319" s="796">
        <f t="shared" ref="KW319" si="2953">KW318</f>
        <v>4.0375579437229803E-2</v>
      </c>
      <c r="KX319" s="796">
        <f t="shared" ref="KX319" si="2954">KX318</f>
        <v>4.0375579437229803E-2</v>
      </c>
      <c r="KY319" s="796">
        <f t="shared" ref="KY319" si="2955">KY318</f>
        <v>4.0375579437229803E-2</v>
      </c>
      <c r="KZ319" s="796">
        <f t="shared" ref="KZ319" si="2956">KZ318</f>
        <v>4.0375579437229803E-2</v>
      </c>
      <c r="LA319" s="796">
        <f t="shared" ref="LA319" si="2957">LA318</f>
        <v>4.0375579437229803E-2</v>
      </c>
      <c r="LB319" s="796">
        <f t="shared" ref="LB319" si="2958">LB318</f>
        <v>-4.7088304847988205E-2</v>
      </c>
      <c r="LC319" s="796">
        <f t="shared" ref="LC319" si="2959">LC318</f>
        <v>-4.7088304847988205E-2</v>
      </c>
      <c r="LD319" s="796">
        <f t="shared" ref="LD319" si="2960">LD318</f>
        <v>-4.7088304847988205E-2</v>
      </c>
      <c r="LE319" s="796">
        <f t="shared" ref="LE319" si="2961">LE318</f>
        <v>-4.7088304847988205E-2</v>
      </c>
      <c r="LF319" s="796">
        <f t="shared" ref="LF319" si="2962">LF318</f>
        <v>8.6991951318817762E-2</v>
      </c>
      <c r="LG319" s="796">
        <f t="shared" ref="LG319" si="2963">LG318</f>
        <v>9.3683639881803948E-2</v>
      </c>
      <c r="LH319" s="796">
        <f t="shared" ref="LH319" si="2964">LH318</f>
        <v>9.3683639881803948E-2</v>
      </c>
      <c r="LI319" s="796">
        <f t="shared" ref="LI319" si="2965">LI318</f>
        <v>9.3683639881803948E-2</v>
      </c>
      <c r="LJ319" s="796">
        <f t="shared" ref="LJ319" si="2966">LJ318</f>
        <v>9.3683639881803948E-2</v>
      </c>
      <c r="LK319" s="796">
        <f t="shared" ref="LK319" si="2967">LK318</f>
        <v>9.3683639881803948E-2</v>
      </c>
      <c r="LL319" s="796">
        <f t="shared" ref="LL319" si="2968">LL318</f>
        <v>9.3683639881803948E-2</v>
      </c>
      <c r="LM319" s="796">
        <f t="shared" ref="LM319" si="2969">LM318</f>
        <v>9.3683639881803948E-2</v>
      </c>
      <c r="LN319" s="796">
        <f t="shared" ref="LN319" si="2970">LN318</f>
        <v>0.11038156151541223</v>
      </c>
      <c r="LO319" s="796">
        <f t="shared" ref="LO319" si="2971">LO318</f>
        <v>0.11038156151541223</v>
      </c>
      <c r="LP319" s="796">
        <f t="shared" ref="LP319" si="2972">LP318</f>
        <v>0.11038156151541223</v>
      </c>
      <c r="LQ319" s="796">
        <f t="shared" ref="LQ319" si="2973">LQ318</f>
        <v>0.11038156151541223</v>
      </c>
      <c r="LR319" s="796">
        <f t="shared" ref="LR319" si="2974">LR318</f>
        <v>0.11038156151541223</v>
      </c>
      <c r="LS319" s="796">
        <f t="shared" ref="LS319" si="2975">LS318</f>
        <v>0.11038156151541223</v>
      </c>
      <c r="LT319" s="796">
        <f t="shared" ref="LT319" si="2976">LT318</f>
        <v>0.11038156151541223</v>
      </c>
      <c r="LU319" s="796">
        <f t="shared" ref="LU319" si="2977">LU318</f>
        <v>4.9811413311074304E-2</v>
      </c>
      <c r="LV319" s="796">
        <f t="shared" ref="LV319" si="2978">LV318</f>
        <v>4.9811413311074304E-2</v>
      </c>
      <c r="LW319" s="796">
        <f t="shared" ref="LW319" si="2979">LW318</f>
        <v>4.9811413311074304E-2</v>
      </c>
      <c r="LX319" s="796">
        <f t="shared" ref="LX319" si="2980">LX318</f>
        <v>4.9811413311074304E-2</v>
      </c>
      <c r="LY319" s="796">
        <f t="shared" ref="LY319" si="2981">LY318</f>
        <v>0.18454714730041566</v>
      </c>
      <c r="LZ319" s="796">
        <f t="shared" ref="LZ319" si="2982">LZ318</f>
        <v>0.18454714730041566</v>
      </c>
      <c r="MA319" s="796">
        <f t="shared" ref="MA319" si="2983">MA318</f>
        <v>1.8119619753179395</v>
      </c>
      <c r="MB319" s="796">
        <f t="shared" ref="MB319" si="2984">MB318</f>
        <v>1.8119619753179395</v>
      </c>
      <c r="MC319" s="796">
        <f t="shared" ref="MC319" si="2985">MC318</f>
        <v>1.8119619753179395</v>
      </c>
      <c r="MD319" s="796">
        <f t="shared" ref="MD319" si="2986">MD318</f>
        <v>1.5655032963280098</v>
      </c>
      <c r="ME319" s="796">
        <f t="shared" ref="ME319" si="2987">ME318</f>
        <v>1.5655032963280098</v>
      </c>
      <c r="MF319" s="796">
        <f t="shared" ref="MF319" si="2988">MF318</f>
        <v>1.5655032963280098</v>
      </c>
      <c r="MG319" s="796">
        <f t="shared" ref="MG319" si="2989">MG318</f>
        <v>1.5655032963280098</v>
      </c>
      <c r="MH319" s="796">
        <f t="shared" ref="MH319" si="2990">MH318</f>
        <v>2.7446159558147203</v>
      </c>
      <c r="MI319" s="796">
        <f t="shared" ref="MI319" si="2991">MI318</f>
        <v>2.9256711236990016</v>
      </c>
      <c r="MJ319" s="796">
        <f t="shared" ref="MJ319" si="2992">MJ318</f>
        <v>2.9256711236990016</v>
      </c>
      <c r="MK319" s="796">
        <f t="shared" ref="MK319" si="2993">MK318</f>
        <v>2.9256711236990016</v>
      </c>
      <c r="ML319" s="796">
        <f t="shared" ref="ML319" si="2994">ML318</f>
        <v>2.9256711236990016</v>
      </c>
      <c r="MM319" s="796">
        <f t="shared" ref="MM319" si="2995">MM318</f>
        <v>2.9256711236990016</v>
      </c>
      <c r="MN319" s="796">
        <f t="shared" ref="MN319" si="2996">MN318</f>
        <v>2.9256711236990016</v>
      </c>
      <c r="MO319" s="796">
        <f t="shared" ref="MO319" si="2997">MO318</f>
        <v>2.9256711236990016</v>
      </c>
      <c r="MP319" s="796">
        <f t="shared" ref="MP319" si="2998">MP318</f>
        <v>0.54055152255318006</v>
      </c>
      <c r="MQ319" s="796">
        <f t="shared" ref="MQ319" si="2999">MQ318</f>
        <v>0.54055152255318006</v>
      </c>
      <c r="MR319" s="796">
        <f t="shared" ref="MR319" si="3000">MR318</f>
        <v>0.54055152255318006</v>
      </c>
      <c r="MS319" s="796">
        <f t="shared" ref="MS319" si="3001">MS318</f>
        <v>0.54055152255318006</v>
      </c>
      <c r="MT319" s="796">
        <f t="shared" ref="MT319" si="3002">MT318</f>
        <v>0.54055152255318006</v>
      </c>
      <c r="MU319" s="796">
        <f t="shared" ref="MU319" si="3003">MU318</f>
        <v>0.54055152255318006</v>
      </c>
      <c r="MV319" s="796">
        <f t="shared" ref="MV319" si="3004">MV318</f>
        <v>0.54055152255318006</v>
      </c>
      <c r="MW319" s="796">
        <f t="shared" ref="MW319" si="3005">MW318</f>
        <v>-4.184777970019482E-3</v>
      </c>
      <c r="MX319" s="796">
        <f t="shared" ref="MX319" si="3006">MX318</f>
        <v>-4.184777970019482E-3</v>
      </c>
      <c r="MY319" s="796">
        <f t="shared" ref="MY319" si="3007">MY318</f>
        <v>-4.184777970019482E-3</v>
      </c>
      <c r="MZ319" s="796">
        <f t="shared" ref="MZ319" si="3008">MZ318</f>
        <v>-4.184777970019482E-3</v>
      </c>
      <c r="NA319" s="796">
        <f t="shared" ref="NA319" si="3009">NA318</f>
        <v>-4.184777970019482E-3</v>
      </c>
      <c r="NB319" s="796">
        <f t="shared" ref="NB319" si="3010">NB318</f>
        <v>-6.105200479731554E-2</v>
      </c>
      <c r="NC319" s="796">
        <f t="shared" ref="NC319" si="3011">NC318</f>
        <v>-6.105200479731554E-2</v>
      </c>
      <c r="ND319" s="796">
        <f t="shared" ref="ND319" si="3012">ND318</f>
        <v>-6.105200479731554E-2</v>
      </c>
      <c r="NE319" s="796">
        <f t="shared" ref="NE319" si="3013">NE318</f>
        <v>-6.105200479731554E-2</v>
      </c>
      <c r="NF319" s="796">
        <f t="shared" ref="NF319" si="3014">NF318</f>
        <v>-7.36085741928445E-2</v>
      </c>
      <c r="NG319" s="796">
        <f t="shared" ref="NG319" si="3015">NG318</f>
        <v>-7.36085741928445E-2</v>
      </c>
      <c r="NH319" s="796">
        <f t="shared" ref="NH319" si="3016">NH318</f>
        <v>-7.36085741928445E-2</v>
      </c>
      <c r="NI319" s="796">
        <f t="shared" ref="NI319" si="3017">NI318</f>
        <v>-7.36085741928445E-2</v>
      </c>
      <c r="NJ319" s="796">
        <f t="shared" ref="NJ319" si="3018">NJ318</f>
        <v>-7.36085741928445E-2</v>
      </c>
      <c r="NK319" s="796">
        <f t="shared" ref="NK319" si="3019">NK318</f>
        <v>-7.36085741928445E-2</v>
      </c>
      <c r="NL319" s="796">
        <f t="shared" ref="NL319" si="3020">NL318</f>
        <v>-7.36085741928445E-2</v>
      </c>
      <c r="NM319" s="796">
        <f t="shared" ref="NM319" si="3021">NM318</f>
        <v>-7.36085741928445E-2</v>
      </c>
      <c r="NN319" s="796">
        <f t="shared" ref="NN319" si="3022">NN318</f>
        <v>0.11038156151541223</v>
      </c>
      <c r="NO319" s="796">
        <f t="shared" ref="NO319" si="3023">NO318</f>
        <v>0.11038156151541223</v>
      </c>
      <c r="NP319" s="796">
        <f t="shared" ref="NP319" si="3024">NP318</f>
        <v>0.11038156151541223</v>
      </c>
      <c r="NQ319" s="796">
        <f t="shared" ref="NQ319" si="3025">NQ318</f>
        <v>0.11038156151541223</v>
      </c>
      <c r="NR319" s="796">
        <f t="shared" ref="NR319" si="3026">NR318</f>
        <v>0.11038156151541223</v>
      </c>
      <c r="NS319" s="796">
        <f t="shared" ref="NS319" si="3027">NS318</f>
        <v>0.11038156151541223</v>
      </c>
      <c r="NT319" s="796">
        <f t="shared" ref="NT319" si="3028">NT318</f>
        <v>0.11038156151541223</v>
      </c>
      <c r="NU319" s="796">
        <f t="shared" ref="NU319" si="3029">NU318</f>
        <v>4.9811413311074304E-2</v>
      </c>
      <c r="NV319" s="796">
        <f t="shared" ref="NV319" si="3030">NV318</f>
        <v>4.9811413311074304E-2</v>
      </c>
      <c r="NW319" s="796">
        <f t="shared" ref="NW319" si="3031">NW318</f>
        <v>4.9811413311074304E-2</v>
      </c>
      <c r="NX319" s="796">
        <f t="shared" ref="NX319" si="3032">NX318</f>
        <v>4.9811413311074304E-2</v>
      </c>
      <c r="NY319" s="796">
        <f t="shared" ref="NY319" si="3033">NY318</f>
        <v>0.18454714730041566</v>
      </c>
      <c r="NZ319" s="796">
        <f t="shared" ref="NZ319" si="3034">NZ318</f>
        <v>0.18454714730041566</v>
      </c>
      <c r="OA319" s="796">
        <f t="shared" ref="OA319" si="3035">OA318</f>
        <v>1.8119619753179395</v>
      </c>
      <c r="OB319" s="796">
        <f t="shared" ref="OB319" si="3036">OB318</f>
        <v>1.8119619753179395</v>
      </c>
      <c r="OC319" s="796">
        <f t="shared" ref="OC319" si="3037">OC318</f>
        <v>1.8119619753179395</v>
      </c>
      <c r="OD319" s="796">
        <f t="shared" ref="OD319" si="3038">OD318</f>
        <v>1.5655032963280098</v>
      </c>
      <c r="OE319" s="796">
        <f t="shared" ref="OE319" si="3039">OE318</f>
        <v>1.5655032963280098</v>
      </c>
      <c r="OF319" s="796">
        <f t="shared" ref="OF319" si="3040">OF318</f>
        <v>1.5655032963280098</v>
      </c>
      <c r="OG319" s="796">
        <f t="shared" ref="OG319" si="3041">OG318</f>
        <v>1.5655032963280098</v>
      </c>
      <c r="OH319" s="796">
        <f t="shared" ref="OH319" si="3042">OH318</f>
        <v>2.7446159558147203</v>
      </c>
      <c r="OI319" s="796">
        <f t="shared" ref="OI319" si="3043">OI318</f>
        <v>2.9256711236990016</v>
      </c>
      <c r="OJ319" s="796">
        <f t="shared" ref="OJ319" si="3044">OJ318</f>
        <v>2.9256711236990016</v>
      </c>
      <c r="OK319" s="796">
        <f t="shared" ref="OK319" si="3045">OK318</f>
        <v>2.9256711236990016</v>
      </c>
      <c r="OL319" s="796">
        <f t="shared" ref="OL319" si="3046">OL318</f>
        <v>2.9256711236990016</v>
      </c>
      <c r="OM319" s="796">
        <f t="shared" ref="OM319" si="3047">OM318</f>
        <v>2.9256711236990016</v>
      </c>
      <c r="ON319" s="796">
        <f t="shared" ref="ON319" si="3048">ON318</f>
        <v>2.9256711236990016</v>
      </c>
      <c r="OO319" s="796">
        <f t="shared" ref="OO319" si="3049">OO318</f>
        <v>2.9256711236990016</v>
      </c>
      <c r="OP319" s="796">
        <f t="shared" ref="OP319" si="3050">OP318</f>
        <v>0.54055152255318006</v>
      </c>
      <c r="OQ319" s="796">
        <f t="shared" ref="OQ319" si="3051">OQ318</f>
        <v>0.54055152255318006</v>
      </c>
      <c r="OR319" s="796">
        <f t="shared" ref="OR319" si="3052">OR318</f>
        <v>0.54055152255318006</v>
      </c>
      <c r="OS319" s="796">
        <f t="shared" ref="OS319" si="3053">OS318</f>
        <v>0.54055152255318006</v>
      </c>
      <c r="OT319" s="796">
        <f t="shared" ref="OT319" si="3054">OT318</f>
        <v>0.54055152255318006</v>
      </c>
      <c r="OU319" s="796">
        <f t="shared" ref="OU319" si="3055">OU318</f>
        <v>0.54055152255318006</v>
      </c>
      <c r="OV319" s="796">
        <f t="shared" ref="OV319" si="3056">OV318</f>
        <v>0.54055152255318006</v>
      </c>
      <c r="OW319" s="796">
        <f t="shared" ref="OW319" si="3057">OW318</f>
        <v>-4.184777970019482E-3</v>
      </c>
      <c r="OX319" s="796">
        <f t="shared" ref="OX319" si="3058">OX318</f>
        <v>-4.184777970019482E-3</v>
      </c>
      <c r="OY319" s="796">
        <f t="shared" ref="OY319" si="3059">OY318</f>
        <v>-4.184777970019482E-3</v>
      </c>
      <c r="OZ319" s="796">
        <f t="shared" ref="OZ319" si="3060">OZ318</f>
        <v>-4.184777970019482E-3</v>
      </c>
      <c r="PA319" s="796">
        <f t="shared" ref="PA319" si="3061">PA318</f>
        <v>-4.184777970019482E-3</v>
      </c>
      <c r="PB319" s="796">
        <f t="shared" ref="PB319" si="3062">PB318</f>
        <v>-6.105200479731554E-2</v>
      </c>
      <c r="PC319" s="796">
        <f t="shared" ref="PC319" si="3063">PC318</f>
        <v>-6.105200479731554E-2</v>
      </c>
      <c r="PD319" s="796">
        <f t="shared" ref="PD319" si="3064">PD318</f>
        <v>-6.105200479731554E-2</v>
      </c>
      <c r="PE319" s="796">
        <f t="shared" ref="PE319" si="3065">PE318</f>
        <v>-6.105200479731554E-2</v>
      </c>
      <c r="PF319" s="796">
        <f t="shared" ref="PF319" si="3066">PF318</f>
        <v>-7.36085741928445E-2</v>
      </c>
      <c r="PG319" s="796">
        <f t="shared" ref="PG319" si="3067">PG318</f>
        <v>-7.36085741928445E-2</v>
      </c>
      <c r="PH319" s="796">
        <f t="shared" ref="PH319" si="3068">PH318</f>
        <v>-7.36085741928445E-2</v>
      </c>
      <c r="PI319" s="796">
        <f t="shared" ref="PI319" si="3069">PI318</f>
        <v>-7.36085741928445E-2</v>
      </c>
      <c r="PJ319" s="796">
        <f t="shared" ref="PJ319" si="3070">PJ318</f>
        <v>-7.36085741928445E-2</v>
      </c>
      <c r="PK319" s="796">
        <f t="shared" ref="PK319" si="3071">PK318</f>
        <v>-7.36085741928445E-2</v>
      </c>
      <c r="PL319" s="796">
        <f t="shared" ref="PL319" si="3072">PL318</f>
        <v>-7.36085741928445E-2</v>
      </c>
      <c r="PM319" s="796">
        <f t="shared" ref="PM319" si="3073">PM318</f>
        <v>-7.36085741928445E-2</v>
      </c>
      <c r="PN319" s="796">
        <f t="shared" ref="PN319" si="3074">PN318</f>
        <v>0.11038156151541223</v>
      </c>
      <c r="PO319" s="796">
        <f t="shared" ref="PO319" si="3075">PO318</f>
        <v>0.11038156151541223</v>
      </c>
      <c r="PP319" s="796">
        <f t="shared" ref="PP319" si="3076">PP318</f>
        <v>0.11038156151541223</v>
      </c>
      <c r="PQ319" s="796">
        <f t="shared" ref="PQ319" si="3077">PQ318</f>
        <v>0.11038156151541223</v>
      </c>
      <c r="PR319" s="796">
        <f t="shared" ref="PR319" si="3078">PR318</f>
        <v>0.11038156151541223</v>
      </c>
      <c r="PS319" s="796">
        <f t="shared" ref="PS319" si="3079">PS318</f>
        <v>0.11038156151541223</v>
      </c>
      <c r="PT319" s="796">
        <f t="shared" ref="PT319" si="3080">PT318</f>
        <v>0.11038156151541223</v>
      </c>
      <c r="PU319" s="796">
        <f t="shared" ref="PU319" si="3081">PU318</f>
        <v>4.9811413311074304E-2</v>
      </c>
      <c r="PV319" s="796">
        <f t="shared" ref="PV319" si="3082">PV318</f>
        <v>4.9811413311074304E-2</v>
      </c>
      <c r="PW319" s="796">
        <f t="shared" ref="PW319" si="3083">PW318</f>
        <v>4.9811413311074304E-2</v>
      </c>
      <c r="PX319" s="796">
        <f t="shared" ref="PX319" si="3084">PX318</f>
        <v>4.9811413311074304E-2</v>
      </c>
      <c r="PY319" s="796">
        <f t="shared" ref="PY319" si="3085">PY318</f>
        <v>0.18454714730041566</v>
      </c>
      <c r="PZ319" s="796">
        <f t="shared" ref="PZ319" si="3086">PZ318</f>
        <v>0.18454714730041566</v>
      </c>
      <c r="QA319" s="796">
        <f t="shared" ref="QA319" si="3087">QA318</f>
        <v>1.8119619753179395</v>
      </c>
      <c r="QB319" s="796">
        <f t="shared" ref="QB319" si="3088">QB318</f>
        <v>1.8119619753179395</v>
      </c>
      <c r="QC319" s="796">
        <f t="shared" ref="QC319" si="3089">QC318</f>
        <v>1.8119619753179395</v>
      </c>
      <c r="QD319" s="796">
        <f t="shared" ref="QD319" si="3090">QD318</f>
        <v>1.5655032963280098</v>
      </c>
      <c r="QE319" s="796">
        <f t="shared" ref="QE319" si="3091">QE318</f>
        <v>1.5655032963280098</v>
      </c>
      <c r="QF319" s="796">
        <f t="shared" ref="QF319" si="3092">QF318</f>
        <v>1.5655032963280098</v>
      </c>
      <c r="QG319" s="796">
        <f t="shared" ref="QG319" si="3093">QG318</f>
        <v>1.5655032963280098</v>
      </c>
      <c r="QH319" s="796">
        <f t="shared" ref="QH319" si="3094">QH318</f>
        <v>2.7446159558147203</v>
      </c>
      <c r="QI319" s="796">
        <f t="shared" ref="QI319" si="3095">QI318</f>
        <v>2.9256711236990016</v>
      </c>
      <c r="QJ319" s="796">
        <f t="shared" ref="QJ319" si="3096">QJ318</f>
        <v>2.9256711236990016</v>
      </c>
      <c r="QK319" s="796">
        <f t="shared" ref="QK319" si="3097">QK318</f>
        <v>2.9256711236990016</v>
      </c>
      <c r="QL319" s="796">
        <f t="shared" ref="QL319" si="3098">QL318</f>
        <v>2.9256711236990016</v>
      </c>
      <c r="QM319" s="796">
        <f t="shared" ref="QM319" si="3099">QM318</f>
        <v>2.9256711236990016</v>
      </c>
      <c r="QN319" s="796">
        <f t="shared" ref="QN319" si="3100">QN318</f>
        <v>2.9256711236990016</v>
      </c>
      <c r="QO319" s="796">
        <f t="shared" ref="QO319" si="3101">QO318</f>
        <v>2.9256711236990016</v>
      </c>
      <c r="QP319" s="796">
        <f t="shared" ref="QP319" si="3102">QP318</f>
        <v>0.54055152255318006</v>
      </c>
      <c r="QQ319" s="796">
        <f t="shared" ref="QQ319" si="3103">QQ318</f>
        <v>0.54055152255318006</v>
      </c>
      <c r="QR319" s="796">
        <f t="shared" ref="QR319" si="3104">QR318</f>
        <v>0.54055152255318006</v>
      </c>
      <c r="QS319" s="796">
        <f t="shared" ref="QS319" si="3105">QS318</f>
        <v>0.54055152255318006</v>
      </c>
      <c r="QT319" s="796">
        <f t="shared" ref="QT319" si="3106">QT318</f>
        <v>0.54055152255318006</v>
      </c>
      <c r="QU319" s="796">
        <f t="shared" ref="QU319" si="3107">QU318</f>
        <v>0.54055152255318006</v>
      </c>
      <c r="QV319" s="796">
        <f t="shared" ref="QV319" si="3108">QV318</f>
        <v>0.54055152255318006</v>
      </c>
      <c r="QW319" s="796">
        <f t="shared" ref="QW319" si="3109">QW318</f>
        <v>-4.184777970019482E-3</v>
      </c>
      <c r="QX319" s="796">
        <f t="shared" ref="QX319" si="3110">QX318</f>
        <v>-4.184777970019482E-3</v>
      </c>
      <c r="QY319" s="796">
        <f t="shared" ref="QY319" si="3111">QY318</f>
        <v>-4.184777970019482E-3</v>
      </c>
      <c r="QZ319" s="796">
        <f t="shared" ref="QZ319" si="3112">QZ318</f>
        <v>-4.184777970019482E-3</v>
      </c>
      <c r="RA319" s="796">
        <f t="shared" ref="RA319" si="3113">RA318</f>
        <v>-4.184777970019482E-3</v>
      </c>
      <c r="RB319" s="796">
        <f t="shared" ref="RB319" si="3114">RB318</f>
        <v>-6.105200479731554E-2</v>
      </c>
      <c r="RC319" s="796">
        <f t="shared" ref="RC319" si="3115">RC318</f>
        <v>-6.105200479731554E-2</v>
      </c>
      <c r="RD319" s="796">
        <f t="shared" ref="RD319" si="3116">RD318</f>
        <v>-6.105200479731554E-2</v>
      </c>
      <c r="RE319" s="796">
        <f t="shared" ref="RE319" si="3117">RE318</f>
        <v>-6.105200479731554E-2</v>
      </c>
      <c r="RF319" s="796">
        <f t="shared" ref="RF319" si="3118">RF318</f>
        <v>-7.36085741928445E-2</v>
      </c>
      <c r="RG319" s="796">
        <f t="shared" ref="RG319" si="3119">RG318</f>
        <v>-7.36085741928445E-2</v>
      </c>
      <c r="RH319" s="796">
        <f t="shared" ref="RH319" si="3120">RH318</f>
        <v>-7.36085741928445E-2</v>
      </c>
      <c r="RI319" s="796">
        <f t="shared" ref="RI319" si="3121">RI318</f>
        <v>-7.36085741928445E-2</v>
      </c>
      <c r="RJ319" s="796">
        <f t="shared" ref="RJ319" si="3122">RJ318</f>
        <v>-7.36085741928445E-2</v>
      </c>
      <c r="RK319" s="796">
        <f t="shared" ref="RK319" si="3123">RK318</f>
        <v>-7.36085741928445E-2</v>
      </c>
      <c r="RL319" s="796">
        <f t="shared" ref="RL319" si="3124">RL318</f>
        <v>-7.36085741928445E-2</v>
      </c>
      <c r="RM319" s="796">
        <f t="shared" ref="RM319" si="3125">RM318</f>
        <v>-7.36085741928445E-2</v>
      </c>
      <c r="RN319" s="796">
        <f t="shared" ref="RN319" si="3126">RN318</f>
        <v>0.11038156151541223</v>
      </c>
      <c r="RO319" s="796">
        <f t="shared" ref="RO319" si="3127">RO318</f>
        <v>0.11038156151541223</v>
      </c>
      <c r="RP319" s="796">
        <f t="shared" ref="RP319" si="3128">RP318</f>
        <v>0.11038156151541223</v>
      </c>
      <c r="RQ319" s="796">
        <f t="shared" ref="RQ319" si="3129">RQ318</f>
        <v>0.11038156151541223</v>
      </c>
      <c r="RR319" s="796">
        <f t="shared" ref="RR319" si="3130">RR318</f>
        <v>0.11038156151541223</v>
      </c>
      <c r="RS319" s="796">
        <f t="shared" ref="RS319" si="3131">RS318</f>
        <v>0.11038156151541223</v>
      </c>
      <c r="RT319" s="796">
        <f t="shared" ref="RT319" si="3132">RT318</f>
        <v>0.11038156151541223</v>
      </c>
      <c r="RU319" s="796">
        <f t="shared" ref="RU319" si="3133">RU318</f>
        <v>4.9811413311074304E-2</v>
      </c>
      <c r="RV319" s="796">
        <f t="shared" ref="RV319" si="3134">RV318</f>
        <v>4.9811413311074304E-2</v>
      </c>
      <c r="RW319" s="796">
        <f t="shared" ref="RW319" si="3135">RW318</f>
        <v>4.9811413311074304E-2</v>
      </c>
      <c r="RX319" s="796">
        <f t="shared" ref="RX319" si="3136">RX318</f>
        <v>4.9811413311074304E-2</v>
      </c>
      <c r="RY319" s="796">
        <f t="shared" ref="RY319" si="3137">RY318</f>
        <v>0.18454714730041566</v>
      </c>
      <c r="RZ319" s="796">
        <f t="shared" ref="RZ319" si="3138">RZ318</f>
        <v>0.18454714730041566</v>
      </c>
      <c r="SA319" s="796">
        <f t="shared" ref="SA319" si="3139">SA318</f>
        <v>1.8119619753179395</v>
      </c>
      <c r="SB319" s="796">
        <f t="shared" ref="SB319" si="3140">SB318</f>
        <v>1.8119619753179395</v>
      </c>
      <c r="SC319" s="796">
        <f t="shared" ref="SC319" si="3141">SC318</f>
        <v>1.8119619753179395</v>
      </c>
      <c r="SD319" s="796">
        <f t="shared" ref="SD319" si="3142">SD318</f>
        <v>1.5655032963280098</v>
      </c>
      <c r="SE319" s="796">
        <f t="shared" ref="SE319" si="3143">SE318</f>
        <v>1.5655032963280098</v>
      </c>
      <c r="SF319" s="796">
        <f t="shared" ref="SF319" si="3144">SF318</f>
        <v>1.5655032963280098</v>
      </c>
      <c r="SG319" s="796">
        <f t="shared" ref="SG319" si="3145">SG318</f>
        <v>1.5655032963280098</v>
      </c>
      <c r="SH319" s="796">
        <f t="shared" ref="SH319" si="3146">SH318</f>
        <v>2.7446159558147203</v>
      </c>
      <c r="SI319" s="796">
        <f t="shared" ref="SI319" si="3147">SI318</f>
        <v>2.9256711236990016</v>
      </c>
      <c r="SJ319" s="275">
        <f t="shared" si="2109"/>
        <v>2.9256711236990016</v>
      </c>
      <c r="SK319" s="262"/>
      <c r="SL319" s="250"/>
      <c r="SM319" s="250"/>
      <c r="SN319" s="250"/>
    </row>
    <row r="320" spans="1:508" outlineLevel="3" x14ac:dyDescent="0.25">
      <c r="A320" s="250"/>
      <c r="B320" s="259"/>
      <c r="C320" s="444">
        <f t="shared" ref="C320" si="3148">INT($C$29)+3</f>
        <v>4</v>
      </c>
      <c r="D320" s="275"/>
      <c r="E320" s="324">
        <f t="shared" si="1615"/>
        <v>179</v>
      </c>
      <c r="F320" s="330"/>
      <c r="G320" s="275"/>
      <c r="H320" s="536"/>
      <c r="I320" s="551" t="s">
        <v>883</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149">SI320</f>
        <v>0</v>
      </c>
      <c r="SK320" s="262"/>
      <c r="SL320" s="250"/>
      <c r="SM320" s="250"/>
      <c r="SN320" s="250"/>
    </row>
    <row r="321" spans="1:508" outlineLevel="3" x14ac:dyDescent="0.25">
      <c r="A321" s="250"/>
      <c r="B321" s="259"/>
      <c r="C321" s="444">
        <f>INT($C$29)+3</f>
        <v>4</v>
      </c>
      <c r="D321" s="275"/>
      <c r="E321" s="324">
        <f t="shared" si="1615"/>
        <v>180</v>
      </c>
      <c r="F321" s="330"/>
      <c r="G321" s="275"/>
      <c r="H321" s="536"/>
      <c r="I321" s="548" t="s">
        <v>875</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149"/>
        <v>0</v>
      </c>
      <c r="SK321" s="262"/>
      <c r="SL321" s="250"/>
      <c r="SM321" s="250"/>
      <c r="SN321" s="250"/>
    </row>
    <row r="322" spans="1:508" outlineLevel="3" x14ac:dyDescent="0.25">
      <c r="A322" s="250"/>
      <c r="B322" s="259"/>
      <c r="C322" s="444">
        <f>INT($C$29)+3</f>
        <v>4</v>
      </c>
      <c r="D322" s="275"/>
      <c r="E322" s="324">
        <f t="shared" si="1615"/>
        <v>181</v>
      </c>
      <c r="F322" s="330"/>
      <c r="G322" s="275"/>
      <c r="H322" s="536"/>
      <c r="I322" s="548" t="s">
        <v>876</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149"/>
        <v>0</v>
      </c>
      <c r="SK322" s="262"/>
      <c r="SL322" s="250"/>
      <c r="SM322" s="250"/>
      <c r="SN322" s="250"/>
    </row>
    <row r="323" spans="1:508" outlineLevel="3" x14ac:dyDescent="0.25">
      <c r="A323" s="250"/>
      <c r="B323" s="259"/>
      <c r="C323" s="444">
        <f>INT($C$29)+3</f>
        <v>4</v>
      </c>
      <c r="D323" s="275"/>
      <c r="E323" s="324">
        <f t="shared" si="1615"/>
        <v>182</v>
      </c>
      <c r="F323" s="330"/>
      <c r="G323" s="275"/>
      <c r="H323" s="538"/>
      <c r="I323" s="549" t="s">
        <v>877</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109"/>
        <v>0</v>
      </c>
      <c r="SK323" s="262"/>
      <c r="SL323" s="250"/>
      <c r="SM323" s="250"/>
      <c r="SN323" s="250"/>
    </row>
    <row r="324" spans="1:508" outlineLevel="2" x14ac:dyDescent="0.25">
      <c r="A324" s="250"/>
      <c r="B324" s="259"/>
      <c r="C324" s="444">
        <f>INT($C$29)+2</f>
        <v>3</v>
      </c>
      <c r="D324" s="275"/>
      <c r="E324" s="324">
        <f t="shared" si="1615"/>
        <v>183</v>
      </c>
      <c r="F324" s="330"/>
      <c r="G324" s="275"/>
      <c r="H324" s="534"/>
      <c r="I324" s="534" t="s">
        <v>576</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109"/>
        <v>0</v>
      </c>
      <c r="SK324" s="262"/>
      <c r="SL324" s="250"/>
      <c r="SM324" s="250"/>
      <c r="SN324" s="250"/>
    </row>
    <row r="325" spans="1:508" outlineLevel="3" x14ac:dyDescent="0.25">
      <c r="A325" s="250"/>
      <c r="B325" s="259"/>
      <c r="C325" s="444">
        <f t="shared" si="2629"/>
        <v>4</v>
      </c>
      <c r="D325" s="275"/>
      <c r="E325" s="324">
        <f t="shared" si="1615"/>
        <v>184</v>
      </c>
      <c r="F325" s="330"/>
      <c r="G325" s="275"/>
      <c r="H325" s="536"/>
      <c r="I325" s="536" t="s">
        <v>577</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109"/>
        <v>0</v>
      </c>
      <c r="SK325" s="262"/>
      <c r="SL325" s="250"/>
      <c r="SM325" s="250"/>
      <c r="SN325" s="250"/>
    </row>
    <row r="326" spans="1:508" outlineLevel="3" x14ac:dyDescent="0.25">
      <c r="A326" s="250"/>
      <c r="B326" s="259"/>
      <c r="C326" s="444">
        <f t="shared" si="2629"/>
        <v>4</v>
      </c>
      <c r="D326" s="275"/>
      <c r="E326" s="324">
        <f t="shared" si="1615"/>
        <v>185</v>
      </c>
      <c r="F326" s="330"/>
      <c r="G326" s="275"/>
      <c r="H326" s="536"/>
      <c r="I326" s="536" t="s">
        <v>578</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109"/>
        <v>0</v>
      </c>
      <c r="SK326" s="262"/>
      <c r="SL326" s="250"/>
      <c r="SM326" s="250"/>
      <c r="SN326" s="250"/>
    </row>
    <row r="327" spans="1:508" outlineLevel="3" x14ac:dyDescent="0.25">
      <c r="A327" s="250"/>
      <c r="B327" s="259"/>
      <c r="C327" s="444">
        <f t="shared" si="2629"/>
        <v>4</v>
      </c>
      <c r="D327" s="275"/>
      <c r="E327" s="324">
        <f t="shared" si="1615"/>
        <v>186</v>
      </c>
      <c r="F327" s="330"/>
      <c r="G327" s="275"/>
      <c r="H327" s="540"/>
      <c r="I327" s="540" t="s">
        <v>709</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109"/>
        <v>0</v>
      </c>
      <c r="SK327" s="262"/>
      <c r="SL327" s="250"/>
      <c r="SM327" s="250"/>
      <c r="SN327" s="250"/>
    </row>
    <row r="328" spans="1:508" outlineLevel="2" x14ac:dyDescent="0.25">
      <c r="A328" s="250"/>
      <c r="B328" s="259"/>
      <c r="C328" s="444">
        <f>INT($C$29)+3</f>
        <v>4</v>
      </c>
      <c r="D328" s="275"/>
      <c r="E328" s="324">
        <f t="shared" si="1615"/>
        <v>187</v>
      </c>
      <c r="F328" s="330"/>
      <c r="G328" s="275"/>
      <c r="H328" s="542"/>
      <c r="I328" s="542" t="s">
        <v>710</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109"/>
        <v>0</v>
      </c>
      <c r="SK328" s="262"/>
      <c r="SL328" s="250"/>
      <c r="SM328" s="250"/>
      <c r="SN328" s="250"/>
    </row>
    <row r="329" spans="1:508" outlineLevel="2" x14ac:dyDescent="0.25">
      <c r="A329" s="250"/>
      <c r="B329" s="259"/>
      <c r="C329" s="444">
        <f>INT($C$29)+2</f>
        <v>3</v>
      </c>
      <c r="D329" s="275"/>
      <c r="E329" s="324">
        <f t="shared" si="1615"/>
        <v>188</v>
      </c>
      <c r="F329" s="330"/>
      <c r="G329" s="275"/>
      <c r="H329" s="461"/>
      <c r="I329" s="461" t="s">
        <v>711</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109"/>
        <v>0</v>
      </c>
      <c r="SK329" s="262"/>
      <c r="SL329" s="250"/>
      <c r="SM329" s="250"/>
      <c r="SN329" s="250"/>
    </row>
    <row r="330" spans="1:508" outlineLevel="3" x14ac:dyDescent="0.25">
      <c r="A330" s="250"/>
      <c r="B330" s="259"/>
      <c r="C330" s="444">
        <f t="shared" si="2629"/>
        <v>4</v>
      </c>
      <c r="D330" s="275"/>
      <c r="E330" s="324">
        <f t="shared" si="1615"/>
        <v>189</v>
      </c>
      <c r="F330" s="330"/>
      <c r="G330" s="275"/>
      <c r="H330" s="494"/>
      <c r="I330" s="494" t="s">
        <v>712</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109"/>
        <v>0</v>
      </c>
      <c r="SK330" s="262"/>
      <c r="SL330" s="250"/>
      <c r="SM330" s="250"/>
      <c r="SN330" s="250"/>
    </row>
    <row r="331" spans="1:508" outlineLevel="2" x14ac:dyDescent="0.25">
      <c r="A331" s="250"/>
      <c r="B331" s="259"/>
      <c r="C331" s="444">
        <f>INT($C$29)+2</f>
        <v>3</v>
      </c>
      <c r="D331" s="275"/>
      <c r="E331" s="324">
        <f t="shared" si="1615"/>
        <v>190</v>
      </c>
      <c r="F331" s="330"/>
      <c r="G331" s="275"/>
      <c r="H331" s="495"/>
      <c r="I331" s="495" t="s">
        <v>713</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109"/>
        <v>0</v>
      </c>
      <c r="SK331" s="262"/>
      <c r="SL331" s="250"/>
      <c r="SM331" s="250"/>
      <c r="SN331" s="250"/>
    </row>
    <row r="332" spans="1:508" outlineLevel="3" x14ac:dyDescent="0.25">
      <c r="A332" s="250"/>
      <c r="B332" s="259"/>
      <c r="C332" s="444">
        <f>INT($C$29)+3</f>
        <v>4</v>
      </c>
      <c r="D332" s="275"/>
      <c r="E332" s="324">
        <f t="shared" si="1615"/>
        <v>191</v>
      </c>
      <c r="F332" s="330"/>
      <c r="G332" s="275"/>
      <c r="H332" s="346"/>
      <c r="I332" s="346" t="s">
        <v>714</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109"/>
        <v>0</v>
      </c>
      <c r="SK332" s="262"/>
      <c r="SL332" s="250"/>
      <c r="SM332" s="250"/>
      <c r="SN332" s="250"/>
    </row>
    <row r="333" spans="1:508" outlineLevel="2" x14ac:dyDescent="0.25">
      <c r="A333" s="250"/>
      <c r="B333" s="259"/>
      <c r="C333" s="444">
        <f>INT($C$29)+3</f>
        <v>4</v>
      </c>
      <c r="D333" s="275"/>
      <c r="E333" s="324">
        <f t="shared" si="1615"/>
        <v>192</v>
      </c>
      <c r="F333" s="330"/>
      <c r="G333" s="275"/>
      <c r="H333" s="542"/>
      <c r="I333" s="542" t="s">
        <v>715</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109"/>
        <v>0</v>
      </c>
      <c r="SK333" s="262"/>
      <c r="SL333" s="250"/>
      <c r="SM333" s="250"/>
      <c r="SN333" s="250"/>
    </row>
    <row r="334" spans="1:508" outlineLevel="2" x14ac:dyDescent="0.25">
      <c r="A334" s="250"/>
      <c r="B334" s="259"/>
      <c r="C334" s="444">
        <f>INT($C$29)+2</f>
        <v>3</v>
      </c>
      <c r="D334" s="275"/>
      <c r="E334" s="324">
        <f t="shared" si="1615"/>
        <v>193</v>
      </c>
      <c r="F334" s="330"/>
      <c r="G334" s="275"/>
      <c r="H334" s="534" t="str">
        <f>Sheep!$H$250&amp;" Maternal"</f>
        <v>Spr Maternal</v>
      </c>
      <c r="I334" s="534" t="s">
        <v>871</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109"/>
        <v>-1.2629891571805576</v>
      </c>
      <c r="SK334" s="262"/>
      <c r="SL334" s="250"/>
      <c r="SM334" s="250"/>
      <c r="SN334" s="250"/>
    </row>
    <row r="335" spans="1:508" outlineLevel="3" x14ac:dyDescent="0.25">
      <c r="A335" s="250"/>
      <c r="B335" s="259"/>
      <c r="C335" s="444">
        <f>INT($C$29)+3</f>
        <v>4</v>
      </c>
      <c r="D335" s="275"/>
      <c r="E335" s="324">
        <f t="shared" ref="E335:E357" si="3150">E334+1</f>
        <v>194</v>
      </c>
      <c r="F335" s="330"/>
      <c r="G335" s="275"/>
      <c r="H335" s="536"/>
      <c r="I335" s="551" t="s">
        <v>872</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109"/>
        <v>-1.8467019587372846</v>
      </c>
      <c r="SK335" s="262"/>
      <c r="SL335" s="250"/>
      <c r="SM335" s="250"/>
      <c r="SN335" s="250"/>
    </row>
    <row r="336" spans="1:508" outlineLevel="3" x14ac:dyDescent="0.25">
      <c r="A336" s="250"/>
      <c r="B336" s="259"/>
      <c r="C336" s="444">
        <f>INT($C$29)+3</f>
        <v>4</v>
      </c>
      <c r="D336" s="275"/>
      <c r="E336" s="324">
        <f t="shared" si="3150"/>
        <v>195</v>
      </c>
      <c r="F336" s="330"/>
      <c r="G336" s="275"/>
      <c r="H336" s="536"/>
      <c r="I336" s="548" t="s">
        <v>874</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109"/>
        <v>-1.3416817873981373</v>
      </c>
      <c r="SK336" s="262"/>
      <c r="SL336" s="250"/>
      <c r="SM336" s="250"/>
      <c r="SN336" s="250"/>
    </row>
    <row r="337" spans="1:508" outlineLevel="3" x14ac:dyDescent="0.25">
      <c r="A337" s="250"/>
      <c r="B337" s="259"/>
      <c r="C337" s="444">
        <f t="shared" ref="C337:C344" si="3151">INT($C$29)+3</f>
        <v>4</v>
      </c>
      <c r="D337" s="275"/>
      <c r="E337" s="324">
        <f t="shared" si="3150"/>
        <v>196</v>
      </c>
      <c r="F337" s="330"/>
      <c r="G337" s="275"/>
      <c r="H337" s="536"/>
      <c r="I337" s="551" t="s">
        <v>873</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109"/>
        <v>-2.9998825255190136</v>
      </c>
      <c r="SK337" s="262"/>
      <c r="SL337" s="250"/>
      <c r="SM337" s="250"/>
      <c r="SN337" s="250"/>
    </row>
    <row r="338" spans="1:508" outlineLevel="3" x14ac:dyDescent="0.25">
      <c r="A338" s="250"/>
      <c r="B338" s="259"/>
      <c r="C338" s="444">
        <f t="shared" si="3151"/>
        <v>4</v>
      </c>
      <c r="D338" s="275"/>
      <c r="E338" s="324">
        <f t="shared" si="3150"/>
        <v>197</v>
      </c>
      <c r="F338" s="330"/>
      <c r="G338" s="275"/>
      <c r="H338" s="536"/>
      <c r="I338" s="548" t="s">
        <v>875</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109"/>
        <v>-1.7968867427760973</v>
      </c>
      <c r="SK338" s="262"/>
      <c r="SL338" s="250"/>
      <c r="SM338" s="250"/>
      <c r="SN338" s="250"/>
    </row>
    <row r="339" spans="1:508" outlineLevel="3" x14ac:dyDescent="0.25">
      <c r="A339" s="250"/>
      <c r="B339" s="259"/>
      <c r="C339" s="444">
        <f t="shared" si="3151"/>
        <v>4</v>
      </c>
      <c r="D339" s="275"/>
      <c r="E339" s="324">
        <f t="shared" si="3150"/>
        <v>198</v>
      </c>
      <c r="F339" s="330"/>
      <c r="G339" s="275"/>
      <c r="H339" s="536"/>
      <c r="I339" s="548" t="s">
        <v>878</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109"/>
        <v>-6.7790507756432916E-2</v>
      </c>
      <c r="SK339" s="262"/>
      <c r="SL339" s="250"/>
      <c r="SM339" s="250"/>
      <c r="SN339" s="250"/>
    </row>
    <row r="340" spans="1:508" outlineLevel="3" x14ac:dyDescent="0.25">
      <c r="A340" s="250"/>
      <c r="B340" s="259"/>
      <c r="C340" s="444">
        <f t="shared" si="3151"/>
        <v>4</v>
      </c>
      <c r="D340" s="275"/>
      <c r="E340" s="324">
        <f t="shared" si="3150"/>
        <v>199</v>
      </c>
      <c r="F340" s="330"/>
      <c r="G340" s="275"/>
      <c r="H340" s="536"/>
      <c r="I340" s="551" t="s">
        <v>879</v>
      </c>
      <c r="J340" s="537"/>
      <c r="K340" s="795">
        <f>K337</f>
        <v>0</v>
      </c>
      <c r="L340" s="795">
        <f t="shared" ref="L340:BW340" si="3152">L337</f>
        <v>0</v>
      </c>
      <c r="M340" s="795">
        <f t="shared" si="3152"/>
        <v>0</v>
      </c>
      <c r="N340" s="795">
        <f t="shared" si="3152"/>
        <v>0</v>
      </c>
      <c r="O340" s="795">
        <f t="shared" si="3152"/>
        <v>0</v>
      </c>
      <c r="P340" s="795">
        <f t="shared" si="3152"/>
        <v>0</v>
      </c>
      <c r="Q340" s="795">
        <f t="shared" si="3152"/>
        <v>0</v>
      </c>
      <c r="R340" s="795">
        <f t="shared" si="3152"/>
        <v>0</v>
      </c>
      <c r="S340" s="795">
        <f t="shared" si="3152"/>
        <v>0</v>
      </c>
      <c r="T340" s="795">
        <f t="shared" si="3152"/>
        <v>0</v>
      </c>
      <c r="U340" s="795">
        <f t="shared" si="3152"/>
        <v>0</v>
      </c>
      <c r="V340" s="795">
        <f t="shared" si="3152"/>
        <v>0</v>
      </c>
      <c r="W340" s="795">
        <f t="shared" si="3152"/>
        <v>0</v>
      </c>
      <c r="X340" s="795">
        <f t="shared" si="3152"/>
        <v>0</v>
      </c>
      <c r="Y340" s="795">
        <f t="shared" si="3152"/>
        <v>0</v>
      </c>
      <c r="Z340" s="795">
        <f t="shared" si="3152"/>
        <v>0</v>
      </c>
      <c r="AA340" s="795">
        <f t="shared" si="3152"/>
        <v>0</v>
      </c>
      <c r="AB340" s="795">
        <f t="shared" si="3152"/>
        <v>0</v>
      </c>
      <c r="AC340" s="795">
        <f t="shared" si="3152"/>
        <v>0</v>
      </c>
      <c r="AD340" s="795">
        <f t="shared" si="3152"/>
        <v>0</v>
      </c>
      <c r="AE340" s="795">
        <f t="shared" si="3152"/>
        <v>0</v>
      </c>
      <c r="AF340" s="795">
        <f t="shared" si="3152"/>
        <v>0</v>
      </c>
      <c r="AG340" s="795">
        <f t="shared" si="3152"/>
        <v>0</v>
      </c>
      <c r="AH340" s="795">
        <f t="shared" si="3152"/>
        <v>0</v>
      </c>
      <c r="AI340" s="795">
        <f t="shared" si="3152"/>
        <v>0</v>
      </c>
      <c r="AJ340" s="795">
        <f t="shared" si="3152"/>
        <v>0</v>
      </c>
      <c r="AK340" s="795">
        <f t="shared" si="3152"/>
        <v>0</v>
      </c>
      <c r="AL340" s="795">
        <f t="shared" si="3152"/>
        <v>0</v>
      </c>
      <c r="AM340" s="795">
        <f t="shared" si="3152"/>
        <v>0</v>
      </c>
      <c r="AN340" s="795">
        <f t="shared" si="3152"/>
        <v>0</v>
      </c>
      <c r="AO340" s="795">
        <f t="shared" si="3152"/>
        <v>0</v>
      </c>
      <c r="AP340" s="795">
        <f t="shared" si="3152"/>
        <v>0</v>
      </c>
      <c r="AQ340" s="795">
        <f t="shared" si="3152"/>
        <v>0</v>
      </c>
      <c r="AR340" s="795">
        <f t="shared" si="3152"/>
        <v>0</v>
      </c>
      <c r="AS340" s="795">
        <f t="shared" si="3152"/>
        <v>0</v>
      </c>
      <c r="AT340" s="795">
        <f t="shared" si="3152"/>
        <v>0</v>
      </c>
      <c r="AU340" s="795">
        <f t="shared" si="3152"/>
        <v>0</v>
      </c>
      <c r="AV340" s="795">
        <f t="shared" si="3152"/>
        <v>0</v>
      </c>
      <c r="AW340" s="795">
        <f t="shared" si="3152"/>
        <v>0.25657278965864982</v>
      </c>
      <c r="AX340" s="795">
        <f t="shared" si="3152"/>
        <v>0.25657278965864982</v>
      </c>
      <c r="AY340" s="795">
        <f t="shared" si="3152"/>
        <v>0.25657278965864982</v>
      </c>
      <c r="AZ340" s="795">
        <f t="shared" si="3152"/>
        <v>0.25657278965864982</v>
      </c>
      <c r="BA340" s="795">
        <f t="shared" si="3152"/>
        <v>0.25657278965864982</v>
      </c>
      <c r="BB340" s="795">
        <f t="shared" si="3152"/>
        <v>0.62079796774352491</v>
      </c>
      <c r="BC340" s="795">
        <f t="shared" si="3152"/>
        <v>0.62079796774352491</v>
      </c>
      <c r="BD340" s="795">
        <f t="shared" si="3152"/>
        <v>0.62079796774352491</v>
      </c>
      <c r="BE340" s="795">
        <f t="shared" si="3152"/>
        <v>0.62079796774352491</v>
      </c>
      <c r="BF340" s="795">
        <f t="shared" si="3152"/>
        <v>0.54202677360186424</v>
      </c>
      <c r="BG340" s="795">
        <f t="shared" si="3152"/>
        <v>0.54202677360186424</v>
      </c>
      <c r="BH340" s="795">
        <f t="shared" si="3152"/>
        <v>0.54202677360186424</v>
      </c>
      <c r="BI340" s="795">
        <f t="shared" si="3152"/>
        <v>0.54202677360186424</v>
      </c>
      <c r="BJ340" s="795">
        <f t="shared" si="3152"/>
        <v>0.54202677360186424</v>
      </c>
      <c r="BK340" s="795">
        <f t="shared" si="3152"/>
        <v>0.54202677360186424</v>
      </c>
      <c r="BL340" s="795">
        <f t="shared" si="3152"/>
        <v>0.54202677360186424</v>
      </c>
      <c r="BM340" s="795">
        <f t="shared" si="3152"/>
        <v>0.54202677360186424</v>
      </c>
      <c r="BN340" s="795">
        <f t="shared" si="3152"/>
        <v>0.51794425018768564</v>
      </c>
      <c r="BO340" s="795">
        <f t="shared" si="3152"/>
        <v>0.51794425018768564</v>
      </c>
      <c r="BP340" s="795">
        <f t="shared" si="3152"/>
        <v>0.51794425018768564</v>
      </c>
      <c r="BQ340" s="795">
        <f t="shared" si="3152"/>
        <v>0.51794425018768564</v>
      </c>
      <c r="BR340" s="795">
        <f t="shared" si="3152"/>
        <v>0.51794425018768564</v>
      </c>
      <c r="BS340" s="795">
        <f t="shared" si="3152"/>
        <v>0.51794425018768564</v>
      </c>
      <c r="BT340" s="795">
        <f t="shared" si="3152"/>
        <v>0.51794425018768564</v>
      </c>
      <c r="BU340" s="795">
        <f t="shared" si="3152"/>
        <v>0.10958510928435672</v>
      </c>
      <c r="BV340" s="795">
        <f t="shared" si="3152"/>
        <v>0.10958510928435672</v>
      </c>
      <c r="BW340" s="795">
        <f t="shared" si="3152"/>
        <v>0.10958510928435672</v>
      </c>
      <c r="BX340" s="795">
        <f t="shared" ref="BX340:EI340" si="3153">BX337</f>
        <v>0.10958510928435672</v>
      </c>
      <c r="BY340" s="795">
        <f t="shared" si="3153"/>
        <v>9.227357365020783E-2</v>
      </c>
      <c r="BZ340" s="795">
        <f t="shared" si="3153"/>
        <v>9.227357365020783E-2</v>
      </c>
      <c r="CA340" s="795">
        <f t="shared" si="3153"/>
        <v>0.56131430757131717</v>
      </c>
      <c r="CB340" s="795">
        <f t="shared" si="3153"/>
        <v>0.56131430757131717</v>
      </c>
      <c r="CC340" s="795">
        <f t="shared" si="3153"/>
        <v>0.56131430757131717</v>
      </c>
      <c r="CD340" s="795">
        <f t="shared" si="3153"/>
        <v>-0.69428609938274999</v>
      </c>
      <c r="CE340" s="795">
        <f t="shared" si="3153"/>
        <v>-0.69428609938274999</v>
      </c>
      <c r="CF340" s="795">
        <f t="shared" si="3153"/>
        <v>-0.69428609938274999</v>
      </c>
      <c r="CG340" s="795">
        <f t="shared" si="3153"/>
        <v>-0.69428609938274999</v>
      </c>
      <c r="CH340" s="795">
        <f t="shared" si="3153"/>
        <v>0.47006152233337684</v>
      </c>
      <c r="CI340" s="795">
        <f t="shared" si="3153"/>
        <v>0.47006152233337684</v>
      </c>
      <c r="CJ340" s="795">
        <f t="shared" si="3153"/>
        <v>0.47006152233337684</v>
      </c>
      <c r="CK340" s="795">
        <f t="shared" si="3153"/>
        <v>0.47006152233337684</v>
      </c>
      <c r="CL340" s="795">
        <f t="shared" si="3153"/>
        <v>0.47006152233337684</v>
      </c>
      <c r="CM340" s="795">
        <f t="shared" si="3153"/>
        <v>0.47006152233337684</v>
      </c>
      <c r="CN340" s="795">
        <f t="shared" si="3153"/>
        <v>0.47006152233337684</v>
      </c>
      <c r="CO340" s="795">
        <f t="shared" si="3153"/>
        <v>0.47006152233337684</v>
      </c>
      <c r="CP340" s="795">
        <f t="shared" si="3153"/>
        <v>-1.9567475929520128E-2</v>
      </c>
      <c r="CQ340" s="795">
        <f t="shared" si="3153"/>
        <v>-1.9567475929520128E-2</v>
      </c>
      <c r="CR340" s="795">
        <f t="shared" si="3153"/>
        <v>-1.9567475929520128E-2</v>
      </c>
      <c r="CS340" s="795">
        <f t="shared" si="3153"/>
        <v>-1.9567475929520128E-2</v>
      </c>
      <c r="CT340" s="795">
        <f t="shared" si="3153"/>
        <v>-1.9567475929520128E-2</v>
      </c>
      <c r="CU340" s="795">
        <f t="shared" si="3153"/>
        <v>-1.9567475929520128E-2</v>
      </c>
      <c r="CV340" s="795">
        <f t="shared" si="3153"/>
        <v>-1.9567475929520128E-2</v>
      </c>
      <c r="CW340" s="795">
        <f t="shared" si="3153"/>
        <v>0.39005159102346987</v>
      </c>
      <c r="CX340" s="795">
        <f t="shared" si="3153"/>
        <v>0.39005159102346987</v>
      </c>
      <c r="CY340" s="795">
        <f t="shared" si="3153"/>
        <v>0.39005159102346987</v>
      </c>
      <c r="CZ340" s="795">
        <f t="shared" si="3153"/>
        <v>0.39005159102346987</v>
      </c>
      <c r="DA340" s="795">
        <f t="shared" si="3153"/>
        <v>0.39005159102346987</v>
      </c>
      <c r="DB340" s="795">
        <f t="shared" si="3153"/>
        <v>-0.21598637694288758</v>
      </c>
      <c r="DC340" s="795">
        <f t="shared" si="3153"/>
        <v>-0.21598637694288758</v>
      </c>
      <c r="DD340" s="795">
        <f t="shared" si="3153"/>
        <v>-0.21598637694288758</v>
      </c>
      <c r="DE340" s="795">
        <f t="shared" si="3153"/>
        <v>-0.21598637694288758</v>
      </c>
      <c r="DF340" s="795">
        <f t="shared" si="3153"/>
        <v>-0.12714208269673399</v>
      </c>
      <c r="DG340" s="795">
        <f t="shared" si="3153"/>
        <v>-0.12714208269673399</v>
      </c>
      <c r="DH340" s="795">
        <f t="shared" si="3153"/>
        <v>-0.12714208269673399</v>
      </c>
      <c r="DI340" s="795">
        <f t="shared" si="3153"/>
        <v>-0.12714208269673399</v>
      </c>
      <c r="DJ340" s="795">
        <f t="shared" si="3153"/>
        <v>-0.12714208269673399</v>
      </c>
      <c r="DK340" s="795">
        <f t="shared" si="3153"/>
        <v>-0.12714208269673399</v>
      </c>
      <c r="DL340" s="795">
        <f t="shared" si="3153"/>
        <v>-0.12714208269673399</v>
      </c>
      <c r="DM340" s="795">
        <f t="shared" si="3153"/>
        <v>-0.12714208269673399</v>
      </c>
      <c r="DN340" s="795">
        <f t="shared" si="3153"/>
        <v>-0.19529045498879682</v>
      </c>
      <c r="DO340" s="795">
        <f t="shared" si="3153"/>
        <v>-0.19529045498879682</v>
      </c>
      <c r="DP340" s="795">
        <f t="shared" si="3153"/>
        <v>-0.19529045498879682</v>
      </c>
      <c r="DQ340" s="795">
        <f t="shared" si="3153"/>
        <v>-0.19529045498879682</v>
      </c>
      <c r="DR340" s="795">
        <f t="shared" si="3153"/>
        <v>-0.19529045498879682</v>
      </c>
      <c r="DS340" s="795">
        <f t="shared" si="3153"/>
        <v>-0.19529045498879682</v>
      </c>
      <c r="DT340" s="795">
        <f t="shared" si="3153"/>
        <v>-0.19529045498879682</v>
      </c>
      <c r="DU340" s="795">
        <f t="shared" si="3153"/>
        <v>-9.9622826622138838E-2</v>
      </c>
      <c r="DV340" s="795">
        <f t="shared" si="3153"/>
        <v>-9.9622826622138838E-2</v>
      </c>
      <c r="DW340" s="795">
        <f t="shared" si="3153"/>
        <v>-9.9622826622138838E-2</v>
      </c>
      <c r="DX340" s="795">
        <f t="shared" si="3153"/>
        <v>-9.9622826622138838E-2</v>
      </c>
      <c r="DY340" s="795">
        <f t="shared" si="3153"/>
        <v>-9.227357365020783E-2</v>
      </c>
      <c r="DZ340" s="795">
        <f t="shared" si="3153"/>
        <v>-9.227357365020783E-2</v>
      </c>
      <c r="EA340" s="795">
        <f t="shared" si="3153"/>
        <v>-0.20680000805258913</v>
      </c>
      <c r="EB340" s="795">
        <f t="shared" si="3153"/>
        <v>-0.20680000805258913</v>
      </c>
      <c r="EC340" s="795">
        <f t="shared" si="3153"/>
        <v>-0.20680000805258913</v>
      </c>
      <c r="ED340" s="795">
        <f t="shared" si="3153"/>
        <v>1.0139698422490184E-2</v>
      </c>
      <c r="EE340" s="795">
        <f t="shared" si="3153"/>
        <v>1.0139698422490184E-2</v>
      </c>
      <c r="EF340" s="795">
        <f t="shared" si="3153"/>
        <v>1.0139698422490184E-2</v>
      </c>
      <c r="EG340" s="795">
        <f t="shared" si="3153"/>
        <v>1.0139698422490184E-2</v>
      </c>
      <c r="EH340" s="795">
        <f t="shared" si="3153"/>
        <v>-3.733056901577994</v>
      </c>
      <c r="EI340" s="795">
        <f t="shared" si="3153"/>
        <v>-3.733056901577994</v>
      </c>
      <c r="EJ340" s="795">
        <f t="shared" ref="EJ340:GU340" si="3154">EJ337</f>
        <v>-3.733056901577994</v>
      </c>
      <c r="EK340" s="795">
        <f t="shared" si="3154"/>
        <v>-3.733056901577994</v>
      </c>
      <c r="EL340" s="795">
        <f t="shared" si="3154"/>
        <v>-3.733056901577994</v>
      </c>
      <c r="EM340" s="795">
        <f t="shared" si="3154"/>
        <v>-3.733056901577994</v>
      </c>
      <c r="EN340" s="795">
        <f t="shared" si="3154"/>
        <v>-3.733056901577994</v>
      </c>
      <c r="EO340" s="795">
        <f t="shared" si="3154"/>
        <v>-3.733056901577994</v>
      </c>
      <c r="EP340" s="795">
        <f t="shared" si="3154"/>
        <v>-0.25926905606622874</v>
      </c>
      <c r="EQ340" s="795">
        <f t="shared" si="3154"/>
        <v>-0.25926905606622874</v>
      </c>
      <c r="ER340" s="795">
        <f t="shared" si="3154"/>
        <v>-0.25926905606622874</v>
      </c>
      <c r="ES340" s="795">
        <f t="shared" si="3154"/>
        <v>-0.25926905606622874</v>
      </c>
      <c r="ET340" s="795">
        <f t="shared" si="3154"/>
        <v>-0.25926905606622874</v>
      </c>
      <c r="EU340" s="795">
        <f t="shared" si="3154"/>
        <v>-0.25926905606622874</v>
      </c>
      <c r="EV340" s="795">
        <f t="shared" si="3154"/>
        <v>-0.25926905606622874</v>
      </c>
      <c r="EW340" s="795">
        <f t="shared" si="3154"/>
        <v>0.38624490291563873</v>
      </c>
      <c r="EX340" s="795">
        <f t="shared" si="3154"/>
        <v>0.38624490291563873</v>
      </c>
      <c r="EY340" s="795">
        <f t="shared" si="3154"/>
        <v>0.38624490291563873</v>
      </c>
      <c r="EZ340" s="795">
        <f t="shared" si="3154"/>
        <v>0.38624490291563873</v>
      </c>
      <c r="FA340" s="795">
        <f t="shared" si="3154"/>
        <v>0.38624490291563873</v>
      </c>
      <c r="FB340" s="795">
        <f t="shared" si="3154"/>
        <v>-1.2272708884593548</v>
      </c>
      <c r="FC340" s="795">
        <f t="shared" si="3154"/>
        <v>-1.2272708884593548</v>
      </c>
      <c r="FD340" s="795">
        <f t="shared" si="3154"/>
        <v>-1.2272708884593548</v>
      </c>
      <c r="FE340" s="795">
        <f t="shared" si="3154"/>
        <v>-1.2272708884593548</v>
      </c>
      <c r="FF340" s="795">
        <f t="shared" si="3154"/>
        <v>-1.2207931591540069</v>
      </c>
      <c r="FG340" s="795">
        <f t="shared" si="3154"/>
        <v>-1.2207931591540069</v>
      </c>
      <c r="FH340" s="795">
        <f t="shared" si="3154"/>
        <v>-1.2207931591540069</v>
      </c>
      <c r="FI340" s="795">
        <f t="shared" si="3154"/>
        <v>-1.2207931591540069</v>
      </c>
      <c r="FJ340" s="795">
        <f t="shared" si="3154"/>
        <v>-1.2207931591540069</v>
      </c>
      <c r="FK340" s="795">
        <f t="shared" si="3154"/>
        <v>-1.2207931591540069</v>
      </c>
      <c r="FL340" s="795">
        <f t="shared" si="3154"/>
        <v>-1.2207931591540069</v>
      </c>
      <c r="FM340" s="795">
        <f t="shared" si="3154"/>
        <v>-1.2207931591540069</v>
      </c>
      <c r="FN340" s="795">
        <f t="shared" si="3154"/>
        <v>-0.87456160277592954</v>
      </c>
      <c r="FO340" s="795">
        <f t="shared" si="3154"/>
        <v>-0.87456160277592954</v>
      </c>
      <c r="FP340" s="795">
        <f t="shared" si="3154"/>
        <v>-0.87456160277592954</v>
      </c>
      <c r="FQ340" s="795">
        <f t="shared" si="3154"/>
        <v>-0.87456160277592954</v>
      </c>
      <c r="FR340" s="795">
        <f t="shared" si="3154"/>
        <v>-0.87456160277592954</v>
      </c>
      <c r="FS340" s="795">
        <f t="shared" si="3154"/>
        <v>-0.87456160277592954</v>
      </c>
      <c r="FT340" s="795">
        <f t="shared" si="3154"/>
        <v>-0.87456160277592954</v>
      </c>
      <c r="FU340" s="795">
        <f t="shared" si="3154"/>
        <v>-9.9622826622134397E-3</v>
      </c>
      <c r="FV340" s="795">
        <f t="shared" si="3154"/>
        <v>-9.9622826622134397E-3</v>
      </c>
      <c r="FW340" s="795">
        <f t="shared" si="3154"/>
        <v>-9.9622826622134397E-3</v>
      </c>
      <c r="FX340" s="795">
        <f t="shared" si="3154"/>
        <v>-9.9622826622134397E-3</v>
      </c>
      <c r="FY340" s="795">
        <f t="shared" si="3154"/>
        <v>0</v>
      </c>
      <c r="FZ340" s="795">
        <f t="shared" si="3154"/>
        <v>0</v>
      </c>
      <c r="GA340" s="795">
        <f t="shared" si="3154"/>
        <v>-9.8476194310777032E-3</v>
      </c>
      <c r="GB340" s="795">
        <f t="shared" si="3154"/>
        <v>-9.8476194310777032E-3</v>
      </c>
      <c r="GC340" s="795">
        <f t="shared" si="3154"/>
        <v>-9.8476194310777032E-3</v>
      </c>
      <c r="GD340" s="795">
        <f t="shared" si="3154"/>
        <v>-0.71979072706279812</v>
      </c>
      <c r="GE340" s="795">
        <f t="shared" si="3154"/>
        <v>-0.71979072706279812</v>
      </c>
      <c r="GF340" s="795">
        <f t="shared" si="3154"/>
        <v>-0.71979072706279812</v>
      </c>
      <c r="GG340" s="795">
        <f t="shared" si="3154"/>
        <v>-0.71979072706279812</v>
      </c>
      <c r="GH340" s="795">
        <f t="shared" si="3154"/>
        <v>-4.1473848108513041</v>
      </c>
      <c r="GI340" s="795">
        <f t="shared" si="3154"/>
        <v>-4.1473848108513041</v>
      </c>
      <c r="GJ340" s="795">
        <f t="shared" si="3154"/>
        <v>-4.1473848108513041</v>
      </c>
      <c r="GK340" s="795">
        <f t="shared" si="3154"/>
        <v>-4.1473848108513041</v>
      </c>
      <c r="GL340" s="795">
        <f t="shared" si="3154"/>
        <v>-4.1473848108513041</v>
      </c>
      <c r="GM340" s="795">
        <f t="shared" si="3154"/>
        <v>-4.1473848108513041</v>
      </c>
      <c r="GN340" s="795">
        <f t="shared" si="3154"/>
        <v>-4.1473848108513041</v>
      </c>
      <c r="GO340" s="795">
        <f t="shared" si="3154"/>
        <v>-4.1473848108513041</v>
      </c>
      <c r="GP340" s="795">
        <f t="shared" si="3154"/>
        <v>-0.66529418160390996</v>
      </c>
      <c r="GQ340" s="795">
        <f t="shared" si="3154"/>
        <v>-0.66529418160390996</v>
      </c>
      <c r="GR340" s="795">
        <f t="shared" si="3154"/>
        <v>-0.66529418160390996</v>
      </c>
      <c r="GS340" s="795">
        <f t="shared" si="3154"/>
        <v>-0.66529418160390996</v>
      </c>
      <c r="GT340" s="795">
        <f t="shared" si="3154"/>
        <v>-0.66529418160390996</v>
      </c>
      <c r="GU340" s="795">
        <f t="shared" si="3154"/>
        <v>-0.66529418160390996</v>
      </c>
      <c r="GV340" s="795">
        <f t="shared" ref="GV340:JG340" si="3155">GV337</f>
        <v>-0.66529418160390996</v>
      </c>
      <c r="GW340" s="795">
        <f t="shared" si="3155"/>
        <v>0.3332120170304993</v>
      </c>
      <c r="GX340" s="795">
        <f t="shared" si="3155"/>
        <v>0.3332120170304993</v>
      </c>
      <c r="GY340" s="795">
        <f t="shared" si="3155"/>
        <v>0.3332120170304993</v>
      </c>
      <c r="GZ340" s="795">
        <f t="shared" si="3155"/>
        <v>0.3332120170304993</v>
      </c>
      <c r="HA340" s="795">
        <f t="shared" si="3155"/>
        <v>0.3332120170304993</v>
      </c>
      <c r="HB340" s="795">
        <f t="shared" si="3155"/>
        <v>-1.7487642651801085</v>
      </c>
      <c r="HC340" s="795">
        <f t="shared" si="3155"/>
        <v>-1.7487642651801085</v>
      </c>
      <c r="HD340" s="795">
        <f t="shared" si="3155"/>
        <v>-1.7487642651801085</v>
      </c>
      <c r="HE340" s="795">
        <f t="shared" si="3155"/>
        <v>-1.7487642651801085</v>
      </c>
      <c r="HF340" s="795">
        <f t="shared" si="3155"/>
        <v>-1.7084471971715587</v>
      </c>
      <c r="HG340" s="795">
        <f t="shared" si="3155"/>
        <v>-1.7084471971715587</v>
      </c>
      <c r="HH340" s="795">
        <f t="shared" si="3155"/>
        <v>-1.7084471971715587</v>
      </c>
      <c r="HI340" s="795">
        <f t="shared" si="3155"/>
        <v>-1.7084471971715587</v>
      </c>
      <c r="HJ340" s="795">
        <f t="shared" si="3155"/>
        <v>-1.7084471971715587</v>
      </c>
      <c r="HK340" s="795">
        <f t="shared" si="3155"/>
        <v>-1.7084471971715587</v>
      </c>
      <c r="HL340" s="795">
        <f t="shared" si="3155"/>
        <v>-1.7084471971715587</v>
      </c>
      <c r="HM340" s="795">
        <f t="shared" si="3155"/>
        <v>-1.7084471971715587</v>
      </c>
      <c r="HN340" s="795">
        <f t="shared" si="3155"/>
        <v>-0.82361626669189203</v>
      </c>
      <c r="HO340" s="795">
        <f t="shared" si="3155"/>
        <v>-0.82361626669189203</v>
      </c>
      <c r="HP340" s="795">
        <f t="shared" si="3155"/>
        <v>-0.82361626669189203</v>
      </c>
      <c r="HQ340" s="795">
        <f t="shared" si="3155"/>
        <v>-0.82361626669189203</v>
      </c>
      <c r="HR340" s="795">
        <f t="shared" si="3155"/>
        <v>-0.82361626669189203</v>
      </c>
      <c r="HS340" s="795">
        <f t="shared" si="3155"/>
        <v>-0.82361626669189203</v>
      </c>
      <c r="HT340" s="795">
        <f t="shared" si="3155"/>
        <v>-0.82361626669189203</v>
      </c>
      <c r="HU340" s="795">
        <f t="shared" si="3155"/>
        <v>1.992456532443132E-2</v>
      </c>
      <c r="HV340" s="795">
        <f t="shared" si="3155"/>
        <v>1.992456532443132E-2</v>
      </c>
      <c r="HW340" s="795">
        <f t="shared" si="3155"/>
        <v>1.992456532443132E-2</v>
      </c>
      <c r="HX340" s="795">
        <f t="shared" si="3155"/>
        <v>1.992456532443132E-2</v>
      </c>
      <c r="HY340" s="795">
        <f t="shared" si="3155"/>
        <v>2.3068393412554844E-2</v>
      </c>
      <c r="HZ340" s="795">
        <f t="shared" si="3155"/>
        <v>2.3068393412554844E-2</v>
      </c>
      <c r="IA340" s="795">
        <f t="shared" si="3155"/>
        <v>3.9390477724303707E-2</v>
      </c>
      <c r="IB340" s="795">
        <f t="shared" si="3155"/>
        <v>3.9390477724303707E-2</v>
      </c>
      <c r="IC340" s="795">
        <f t="shared" si="3155"/>
        <v>3.9390477724303707E-2</v>
      </c>
      <c r="ID340" s="795">
        <f t="shared" si="3155"/>
        <v>-0.7147931044824043</v>
      </c>
      <c r="IE340" s="795">
        <f t="shared" si="3155"/>
        <v>-0.7147931044824043</v>
      </c>
      <c r="IF340" s="795">
        <f t="shared" si="3155"/>
        <v>-0.7147931044824043</v>
      </c>
      <c r="IG340" s="795">
        <f t="shared" si="3155"/>
        <v>-0.7147931044824043</v>
      </c>
      <c r="IH340" s="795">
        <f t="shared" si="3155"/>
        <v>-3.3721771034766341</v>
      </c>
      <c r="II340" s="795">
        <f t="shared" si="3155"/>
        <v>-3.3721771034766341</v>
      </c>
      <c r="IJ340" s="795">
        <f t="shared" si="3155"/>
        <v>-3.3721771034766341</v>
      </c>
      <c r="IK340" s="795">
        <f t="shared" si="3155"/>
        <v>-3.3721771034766341</v>
      </c>
      <c r="IL340" s="795">
        <f t="shared" si="3155"/>
        <v>-3.3721771034766341</v>
      </c>
      <c r="IM340" s="795">
        <f t="shared" si="3155"/>
        <v>-3.3721771034766341</v>
      </c>
      <c r="IN340" s="795">
        <f t="shared" si="3155"/>
        <v>-3.3721771034766341</v>
      </c>
      <c r="IO340" s="795">
        <f t="shared" si="3155"/>
        <v>-3.3721771034766341</v>
      </c>
      <c r="IP340" s="795">
        <f t="shared" si="3155"/>
        <v>-0.66774011609509998</v>
      </c>
      <c r="IQ340" s="795">
        <f t="shared" si="3155"/>
        <v>-0.66774011609509998</v>
      </c>
      <c r="IR340" s="795">
        <f t="shared" si="3155"/>
        <v>-0.66774011609509998</v>
      </c>
      <c r="IS340" s="795">
        <f t="shared" si="3155"/>
        <v>-0.66774011609509998</v>
      </c>
      <c r="IT340" s="795">
        <f t="shared" si="3155"/>
        <v>-0.66774011609509998</v>
      </c>
      <c r="IU340" s="795">
        <f t="shared" si="3155"/>
        <v>-0.66774011609509998</v>
      </c>
      <c r="IV340" s="795">
        <f t="shared" si="3155"/>
        <v>-0.66774011609509998</v>
      </c>
      <c r="IW340" s="795">
        <f t="shared" si="3155"/>
        <v>9.2224088712098862E-2</v>
      </c>
      <c r="IX340" s="795">
        <f t="shared" si="3155"/>
        <v>9.2224088712098862E-2</v>
      </c>
      <c r="IY340" s="795">
        <f t="shared" si="3155"/>
        <v>9.2224088712098862E-2</v>
      </c>
      <c r="IZ340" s="795">
        <f t="shared" si="3155"/>
        <v>9.2224088712098862E-2</v>
      </c>
      <c r="JA340" s="795">
        <f t="shared" si="3155"/>
        <v>9.2224088712098862E-2</v>
      </c>
      <c r="JB340" s="795">
        <f t="shared" si="3155"/>
        <v>-1.3332222491353125</v>
      </c>
      <c r="JC340" s="795">
        <f t="shared" si="3155"/>
        <v>-1.3332222491353125</v>
      </c>
      <c r="JD340" s="795">
        <f t="shared" si="3155"/>
        <v>-1.3332222491353125</v>
      </c>
      <c r="JE340" s="795">
        <f t="shared" si="3155"/>
        <v>-1.3332222491353125</v>
      </c>
      <c r="JF340" s="795">
        <f t="shared" si="3155"/>
        <v>-1.2085507694263944</v>
      </c>
      <c r="JG340" s="795">
        <f t="shared" si="3155"/>
        <v>-1.2085507694263944</v>
      </c>
      <c r="JH340" s="795">
        <f t="shared" ref="JH340:LS340" si="3156">JH337</f>
        <v>-1.2085507694263944</v>
      </c>
      <c r="JI340" s="795">
        <f t="shared" si="3156"/>
        <v>-1.2085507694263944</v>
      </c>
      <c r="JJ340" s="795">
        <f t="shared" si="3156"/>
        <v>-1.2085507694263944</v>
      </c>
      <c r="JK340" s="795">
        <f t="shared" si="3156"/>
        <v>-1.2085507694263944</v>
      </c>
      <c r="JL340" s="795">
        <f t="shared" si="3156"/>
        <v>-1.2085507694263944</v>
      </c>
      <c r="JM340" s="795">
        <f t="shared" si="3156"/>
        <v>-1.2085507694263944</v>
      </c>
      <c r="JN340" s="795">
        <f t="shared" si="3156"/>
        <v>-0.90003427081794829</v>
      </c>
      <c r="JO340" s="795">
        <f t="shared" si="3156"/>
        <v>-0.90003427081794829</v>
      </c>
      <c r="JP340" s="795">
        <f t="shared" si="3156"/>
        <v>-0.90003427081794829</v>
      </c>
      <c r="JQ340" s="795">
        <f t="shared" si="3156"/>
        <v>-0.90003427081794829</v>
      </c>
      <c r="JR340" s="795">
        <f t="shared" si="3156"/>
        <v>-0.90003427081794829</v>
      </c>
      <c r="JS340" s="795">
        <f t="shared" si="3156"/>
        <v>-0.90003427081794829</v>
      </c>
      <c r="JT340" s="795">
        <f t="shared" si="3156"/>
        <v>-0.90003427081794829</v>
      </c>
      <c r="JU340" s="795">
        <f t="shared" si="3156"/>
        <v>-1.992456532443132E-2</v>
      </c>
      <c r="JV340" s="795">
        <f t="shared" si="3156"/>
        <v>-1.992456532443132E-2</v>
      </c>
      <c r="JW340" s="795">
        <f t="shared" si="3156"/>
        <v>-1.992456532443132E-2</v>
      </c>
      <c r="JX340" s="795">
        <f t="shared" si="3156"/>
        <v>-1.992456532443132E-2</v>
      </c>
      <c r="JY340" s="795">
        <f t="shared" si="3156"/>
        <v>-2.3068393412553956E-2</v>
      </c>
      <c r="JZ340" s="795">
        <f t="shared" si="3156"/>
        <v>-2.3068393412553956E-2</v>
      </c>
      <c r="KA340" s="795">
        <f t="shared" si="3156"/>
        <v>-3.9390477724301931E-2</v>
      </c>
      <c r="KB340" s="795">
        <f t="shared" si="3156"/>
        <v>-3.9390477724301931E-2</v>
      </c>
      <c r="KC340" s="795">
        <f t="shared" si="3156"/>
        <v>-3.9390477724301931E-2</v>
      </c>
      <c r="KD340" s="795">
        <f t="shared" si="3156"/>
        <v>5.313446717316328E-2</v>
      </c>
      <c r="KE340" s="795">
        <f t="shared" si="3156"/>
        <v>5.313446717316328E-2</v>
      </c>
      <c r="KF340" s="795">
        <f t="shared" si="3156"/>
        <v>5.313446717316328E-2</v>
      </c>
      <c r="KG340" s="795">
        <f t="shared" si="3156"/>
        <v>5.313446717316328E-2</v>
      </c>
      <c r="KH340" s="795">
        <f t="shared" si="3156"/>
        <v>-4.0794734197683056</v>
      </c>
      <c r="KI340" s="795">
        <f t="shared" si="3156"/>
        <v>-4.0794734197683056</v>
      </c>
      <c r="KJ340" s="795">
        <f t="shared" si="3156"/>
        <v>-4.0794734197683056</v>
      </c>
      <c r="KK340" s="795">
        <f t="shared" si="3156"/>
        <v>-4.0794734197683056</v>
      </c>
      <c r="KL340" s="795">
        <f t="shared" si="3156"/>
        <v>-4.0794734197683056</v>
      </c>
      <c r="KM340" s="795">
        <f t="shared" si="3156"/>
        <v>-4.0794734197683056</v>
      </c>
      <c r="KN340" s="795">
        <f t="shared" si="3156"/>
        <v>-4.0794734197683056</v>
      </c>
      <c r="KO340" s="795">
        <f t="shared" si="3156"/>
        <v>-4.0794734197683056</v>
      </c>
      <c r="KP340" s="795">
        <f t="shared" si="3156"/>
        <v>-0.31307961487241975</v>
      </c>
      <c r="KQ340" s="795">
        <f t="shared" si="3156"/>
        <v>-0.31307961487241975</v>
      </c>
      <c r="KR340" s="795">
        <f t="shared" si="3156"/>
        <v>-0.31307961487241975</v>
      </c>
      <c r="KS340" s="795">
        <f t="shared" si="3156"/>
        <v>-0.31307961487241975</v>
      </c>
      <c r="KT340" s="795">
        <f t="shared" si="3156"/>
        <v>-0.31307961487241975</v>
      </c>
      <c r="KU340" s="795">
        <f t="shared" si="3156"/>
        <v>-0.31307961487241975</v>
      </c>
      <c r="KV340" s="795">
        <f t="shared" si="3156"/>
        <v>-0.31307961487241975</v>
      </c>
      <c r="KW340" s="795">
        <f t="shared" si="3156"/>
        <v>0.29785853788946071</v>
      </c>
      <c r="KX340" s="795">
        <f t="shared" si="3156"/>
        <v>0.29785853788946071</v>
      </c>
      <c r="KY340" s="795">
        <f t="shared" si="3156"/>
        <v>0.29785853788946071</v>
      </c>
      <c r="KZ340" s="795">
        <f t="shared" si="3156"/>
        <v>0.29785853788946071</v>
      </c>
      <c r="LA340" s="795">
        <f t="shared" si="3156"/>
        <v>0.29785853788946071</v>
      </c>
      <c r="LB340" s="795">
        <f t="shared" si="3156"/>
        <v>-1.0960288611006943</v>
      </c>
      <c r="LC340" s="795">
        <f t="shared" si="3156"/>
        <v>-1.0960288611006943</v>
      </c>
      <c r="LD340" s="795">
        <f t="shared" si="3156"/>
        <v>-1.0960288611006943</v>
      </c>
      <c r="LE340" s="795">
        <f t="shared" si="3156"/>
        <v>-1.0960288611006943</v>
      </c>
      <c r="LF340" s="795">
        <f t="shared" si="3156"/>
        <v>-1.1681006332024824</v>
      </c>
      <c r="LG340" s="795">
        <f t="shared" si="3156"/>
        <v>-1.1681006332024824</v>
      </c>
      <c r="LH340" s="795">
        <f t="shared" si="3156"/>
        <v>-1.1681006332024824</v>
      </c>
      <c r="LI340" s="795">
        <f t="shared" si="3156"/>
        <v>-1.1681006332024824</v>
      </c>
      <c r="LJ340" s="795">
        <f t="shared" si="3156"/>
        <v>-1.1681006332024824</v>
      </c>
      <c r="LK340" s="795">
        <f t="shared" si="3156"/>
        <v>-1.1681006332024824</v>
      </c>
      <c r="LL340" s="795">
        <f t="shared" si="3156"/>
        <v>-1.1681006332024824</v>
      </c>
      <c r="LM340" s="795">
        <f t="shared" si="3156"/>
        <v>-1.1681006332024824</v>
      </c>
      <c r="LN340" s="795">
        <f t="shared" si="3156"/>
        <v>-0.83210715603923457</v>
      </c>
      <c r="LO340" s="795">
        <f t="shared" si="3156"/>
        <v>-0.83210715603923457</v>
      </c>
      <c r="LP340" s="795">
        <f t="shared" si="3156"/>
        <v>-0.83210715603923457</v>
      </c>
      <c r="LQ340" s="795">
        <f t="shared" si="3156"/>
        <v>-0.83210715603923457</v>
      </c>
      <c r="LR340" s="795">
        <f t="shared" si="3156"/>
        <v>-0.83210715603923457</v>
      </c>
      <c r="LS340" s="795">
        <f t="shared" si="3156"/>
        <v>-0.83210715603923457</v>
      </c>
      <c r="LT340" s="795">
        <f t="shared" ref="LT340:OE340" si="3157">LT337</f>
        <v>-0.83210715603923457</v>
      </c>
      <c r="LU340" s="795">
        <f t="shared" si="3157"/>
        <v>0</v>
      </c>
      <c r="LV340" s="795">
        <f t="shared" si="3157"/>
        <v>0</v>
      </c>
      <c r="LW340" s="795">
        <f t="shared" si="3157"/>
        <v>0</v>
      </c>
      <c r="LX340" s="795">
        <f t="shared" si="3157"/>
        <v>0</v>
      </c>
      <c r="LY340" s="795">
        <f t="shared" si="3157"/>
        <v>0</v>
      </c>
      <c r="LZ340" s="795">
        <f t="shared" si="3157"/>
        <v>0</v>
      </c>
      <c r="MA340" s="795">
        <f t="shared" si="3157"/>
        <v>0</v>
      </c>
      <c r="MB340" s="795">
        <f t="shared" si="3157"/>
        <v>0</v>
      </c>
      <c r="MC340" s="795">
        <f t="shared" si="3157"/>
        <v>0</v>
      </c>
      <c r="MD340" s="795">
        <f t="shared" si="3157"/>
        <v>-0.7380509333892018</v>
      </c>
      <c r="ME340" s="795">
        <f t="shared" si="3157"/>
        <v>-0.7380509333892018</v>
      </c>
      <c r="MF340" s="795">
        <f t="shared" si="3157"/>
        <v>-0.7380509333892018</v>
      </c>
      <c r="MG340" s="795">
        <f t="shared" si="3157"/>
        <v>-0.7380509333892018</v>
      </c>
      <c r="MH340" s="795">
        <f t="shared" si="3157"/>
        <v>-2.9998825255190136</v>
      </c>
      <c r="MI340" s="795">
        <f t="shared" si="3157"/>
        <v>-2.9998825255190136</v>
      </c>
      <c r="MJ340" s="795">
        <f t="shared" si="3157"/>
        <v>-2.9998825255190136</v>
      </c>
      <c r="MK340" s="795">
        <f t="shared" si="3157"/>
        <v>-2.9998825255190136</v>
      </c>
      <c r="ML340" s="795">
        <f t="shared" si="3157"/>
        <v>-2.9998825255190136</v>
      </c>
      <c r="MM340" s="795">
        <f t="shared" si="3157"/>
        <v>-2.9998825255190136</v>
      </c>
      <c r="MN340" s="795">
        <f t="shared" si="3157"/>
        <v>-2.9998825255190136</v>
      </c>
      <c r="MO340" s="795">
        <f t="shared" si="3157"/>
        <v>-2.9998825255190136</v>
      </c>
      <c r="MP340" s="795">
        <f t="shared" si="3157"/>
        <v>-0.17121541438335974</v>
      </c>
      <c r="MQ340" s="795">
        <f t="shared" si="3157"/>
        <v>-0.17121541438335974</v>
      </c>
      <c r="MR340" s="795">
        <f t="shared" si="3157"/>
        <v>-0.17121541438335974</v>
      </c>
      <c r="MS340" s="795">
        <f t="shared" si="3157"/>
        <v>-0.17121541438335974</v>
      </c>
      <c r="MT340" s="795">
        <f t="shared" si="3157"/>
        <v>-0.17121541438335974</v>
      </c>
      <c r="MU340" s="795">
        <f t="shared" si="3157"/>
        <v>-0.17121541438335974</v>
      </c>
      <c r="MV340" s="795">
        <f t="shared" si="3157"/>
        <v>-0.17121541438335974</v>
      </c>
      <c r="MW340" s="795">
        <f t="shared" si="3157"/>
        <v>0.3192323404768409</v>
      </c>
      <c r="MX340" s="795">
        <f t="shared" si="3157"/>
        <v>0.3192323404768409</v>
      </c>
      <c r="MY340" s="795">
        <f t="shared" si="3157"/>
        <v>0.3192323404768409</v>
      </c>
      <c r="MZ340" s="795">
        <f t="shared" si="3157"/>
        <v>0.3192323404768409</v>
      </c>
      <c r="NA340" s="795">
        <f t="shared" si="3157"/>
        <v>0.3192323404768409</v>
      </c>
      <c r="NB340" s="795">
        <f t="shared" si="3157"/>
        <v>0.10545346283172741</v>
      </c>
      <c r="NC340" s="795">
        <f t="shared" si="3157"/>
        <v>0.10545346283172741</v>
      </c>
      <c r="ND340" s="795">
        <f t="shared" si="3157"/>
        <v>0.10545346283172741</v>
      </c>
      <c r="NE340" s="795">
        <f t="shared" si="3157"/>
        <v>0.10545346283172741</v>
      </c>
      <c r="NF340" s="795">
        <f t="shared" si="3157"/>
        <v>-8.0300262755832463E-2</v>
      </c>
      <c r="NG340" s="795">
        <f t="shared" si="3157"/>
        <v>-8.0300262755832463E-2</v>
      </c>
      <c r="NH340" s="795">
        <f t="shared" si="3157"/>
        <v>-8.0300262755832463E-2</v>
      </c>
      <c r="NI340" s="795">
        <f t="shared" si="3157"/>
        <v>-8.0300262755832463E-2</v>
      </c>
      <c r="NJ340" s="795">
        <f t="shared" si="3157"/>
        <v>-8.0300262755832463E-2</v>
      </c>
      <c r="NK340" s="795">
        <f t="shared" si="3157"/>
        <v>-8.0300262755832463E-2</v>
      </c>
      <c r="NL340" s="795">
        <f t="shared" si="3157"/>
        <v>-8.0300262755832463E-2</v>
      </c>
      <c r="NM340" s="795">
        <f t="shared" si="3157"/>
        <v>-8.0300262755832463E-2</v>
      </c>
      <c r="NN340" s="795">
        <f t="shared" si="3157"/>
        <v>-0.83210715603923457</v>
      </c>
      <c r="NO340" s="795">
        <f t="shared" si="3157"/>
        <v>-0.83210715603923457</v>
      </c>
      <c r="NP340" s="795">
        <f t="shared" si="3157"/>
        <v>-0.83210715603923457</v>
      </c>
      <c r="NQ340" s="795">
        <f t="shared" si="3157"/>
        <v>-0.83210715603923457</v>
      </c>
      <c r="NR340" s="795">
        <f t="shared" si="3157"/>
        <v>-0.83210715603923457</v>
      </c>
      <c r="NS340" s="795">
        <f t="shared" si="3157"/>
        <v>-0.83210715603923457</v>
      </c>
      <c r="NT340" s="795">
        <f t="shared" si="3157"/>
        <v>-0.83210715603923457</v>
      </c>
      <c r="NU340" s="795">
        <f t="shared" si="3157"/>
        <v>0</v>
      </c>
      <c r="NV340" s="795">
        <f t="shared" si="3157"/>
        <v>0</v>
      </c>
      <c r="NW340" s="795">
        <f t="shared" si="3157"/>
        <v>0</v>
      </c>
      <c r="NX340" s="795">
        <f t="shared" si="3157"/>
        <v>0</v>
      </c>
      <c r="NY340" s="795">
        <f t="shared" si="3157"/>
        <v>0</v>
      </c>
      <c r="NZ340" s="795">
        <f t="shared" si="3157"/>
        <v>0</v>
      </c>
      <c r="OA340" s="795">
        <f t="shared" si="3157"/>
        <v>0</v>
      </c>
      <c r="OB340" s="795">
        <f t="shared" si="3157"/>
        <v>0</v>
      </c>
      <c r="OC340" s="795">
        <f t="shared" si="3157"/>
        <v>0</v>
      </c>
      <c r="OD340" s="795">
        <f t="shared" si="3157"/>
        <v>-0.7380509333892018</v>
      </c>
      <c r="OE340" s="795">
        <f t="shared" si="3157"/>
        <v>-0.7380509333892018</v>
      </c>
      <c r="OF340" s="795">
        <f t="shared" ref="OF340:QQ340" si="3158">OF337</f>
        <v>-0.7380509333892018</v>
      </c>
      <c r="OG340" s="795">
        <f t="shared" si="3158"/>
        <v>-0.7380509333892018</v>
      </c>
      <c r="OH340" s="795">
        <f t="shared" si="3158"/>
        <v>-2.9998825255190136</v>
      </c>
      <c r="OI340" s="795">
        <f t="shared" si="3158"/>
        <v>-2.9998825255190136</v>
      </c>
      <c r="OJ340" s="795">
        <f t="shared" si="3158"/>
        <v>-2.9998825255190136</v>
      </c>
      <c r="OK340" s="795">
        <f t="shared" si="3158"/>
        <v>-2.9998825255190136</v>
      </c>
      <c r="OL340" s="795">
        <f t="shared" si="3158"/>
        <v>-2.9998825255190136</v>
      </c>
      <c r="OM340" s="795">
        <f t="shared" si="3158"/>
        <v>-2.9998825255190136</v>
      </c>
      <c r="ON340" s="795">
        <f t="shared" si="3158"/>
        <v>-2.9998825255190136</v>
      </c>
      <c r="OO340" s="795">
        <f t="shared" si="3158"/>
        <v>-2.9998825255190136</v>
      </c>
      <c r="OP340" s="795">
        <f t="shared" si="3158"/>
        <v>-0.17121541438335974</v>
      </c>
      <c r="OQ340" s="795">
        <f t="shared" si="3158"/>
        <v>-0.17121541438335974</v>
      </c>
      <c r="OR340" s="795">
        <f t="shared" si="3158"/>
        <v>-0.17121541438335974</v>
      </c>
      <c r="OS340" s="795">
        <f t="shared" si="3158"/>
        <v>-0.17121541438335974</v>
      </c>
      <c r="OT340" s="795">
        <f t="shared" si="3158"/>
        <v>-0.17121541438335974</v>
      </c>
      <c r="OU340" s="795">
        <f t="shared" si="3158"/>
        <v>-0.17121541438335974</v>
      </c>
      <c r="OV340" s="795">
        <f t="shared" si="3158"/>
        <v>-0.17121541438335974</v>
      </c>
      <c r="OW340" s="795">
        <f t="shared" si="3158"/>
        <v>0.3192323404768409</v>
      </c>
      <c r="OX340" s="795">
        <f t="shared" si="3158"/>
        <v>0.3192323404768409</v>
      </c>
      <c r="OY340" s="795">
        <f t="shared" si="3158"/>
        <v>0.3192323404768409</v>
      </c>
      <c r="OZ340" s="795">
        <f t="shared" si="3158"/>
        <v>0.3192323404768409</v>
      </c>
      <c r="PA340" s="795">
        <f t="shared" si="3158"/>
        <v>0.3192323404768409</v>
      </c>
      <c r="PB340" s="795">
        <f t="shared" si="3158"/>
        <v>0.10545346283172741</v>
      </c>
      <c r="PC340" s="795">
        <f t="shared" si="3158"/>
        <v>0.10545346283172741</v>
      </c>
      <c r="PD340" s="795">
        <f t="shared" si="3158"/>
        <v>0.10545346283172741</v>
      </c>
      <c r="PE340" s="795">
        <f t="shared" si="3158"/>
        <v>0.10545346283172741</v>
      </c>
      <c r="PF340" s="795">
        <f t="shared" si="3158"/>
        <v>-8.0300262755832463E-2</v>
      </c>
      <c r="PG340" s="795">
        <f t="shared" si="3158"/>
        <v>-8.0300262755832463E-2</v>
      </c>
      <c r="PH340" s="795">
        <f t="shared" si="3158"/>
        <v>-8.0300262755832463E-2</v>
      </c>
      <c r="PI340" s="795">
        <f t="shared" si="3158"/>
        <v>-8.0300262755832463E-2</v>
      </c>
      <c r="PJ340" s="795">
        <f t="shared" si="3158"/>
        <v>-8.0300262755832463E-2</v>
      </c>
      <c r="PK340" s="795">
        <f t="shared" si="3158"/>
        <v>-8.0300262755832463E-2</v>
      </c>
      <c r="PL340" s="795">
        <f t="shared" si="3158"/>
        <v>-8.0300262755832463E-2</v>
      </c>
      <c r="PM340" s="795">
        <f t="shared" si="3158"/>
        <v>-8.0300262755832463E-2</v>
      </c>
      <c r="PN340" s="795">
        <f t="shared" si="3158"/>
        <v>-0.83210715603923457</v>
      </c>
      <c r="PO340" s="795">
        <f t="shared" si="3158"/>
        <v>-0.83210715603923457</v>
      </c>
      <c r="PP340" s="795">
        <f t="shared" si="3158"/>
        <v>-0.83210715603923457</v>
      </c>
      <c r="PQ340" s="795">
        <f t="shared" si="3158"/>
        <v>-0.83210715603923457</v>
      </c>
      <c r="PR340" s="795">
        <f t="shared" si="3158"/>
        <v>-0.83210715603923457</v>
      </c>
      <c r="PS340" s="795">
        <f t="shared" si="3158"/>
        <v>-0.83210715603923457</v>
      </c>
      <c r="PT340" s="795">
        <f t="shared" si="3158"/>
        <v>-0.83210715603923457</v>
      </c>
      <c r="PU340" s="795">
        <f t="shared" si="3158"/>
        <v>0</v>
      </c>
      <c r="PV340" s="795">
        <f t="shared" si="3158"/>
        <v>0</v>
      </c>
      <c r="PW340" s="795">
        <f t="shared" si="3158"/>
        <v>0</v>
      </c>
      <c r="PX340" s="795">
        <f t="shared" si="3158"/>
        <v>0</v>
      </c>
      <c r="PY340" s="795">
        <f t="shared" si="3158"/>
        <v>0</v>
      </c>
      <c r="PZ340" s="795">
        <f t="shared" si="3158"/>
        <v>0</v>
      </c>
      <c r="QA340" s="795">
        <f t="shared" si="3158"/>
        <v>0</v>
      </c>
      <c r="QB340" s="795">
        <f t="shared" si="3158"/>
        <v>0</v>
      </c>
      <c r="QC340" s="795">
        <f t="shared" si="3158"/>
        <v>0</v>
      </c>
      <c r="QD340" s="795">
        <f t="shared" si="3158"/>
        <v>-0.7380509333892018</v>
      </c>
      <c r="QE340" s="795">
        <f t="shared" si="3158"/>
        <v>-0.7380509333892018</v>
      </c>
      <c r="QF340" s="795">
        <f t="shared" si="3158"/>
        <v>-0.7380509333892018</v>
      </c>
      <c r="QG340" s="795">
        <f t="shared" si="3158"/>
        <v>-0.7380509333892018</v>
      </c>
      <c r="QH340" s="795">
        <f t="shared" si="3158"/>
        <v>-2.9998825255190136</v>
      </c>
      <c r="QI340" s="795">
        <f t="shared" si="3158"/>
        <v>-2.9998825255190136</v>
      </c>
      <c r="QJ340" s="795">
        <f t="shared" si="3158"/>
        <v>-2.9998825255190136</v>
      </c>
      <c r="QK340" s="795">
        <f t="shared" si="3158"/>
        <v>-2.9998825255190136</v>
      </c>
      <c r="QL340" s="795">
        <f t="shared" si="3158"/>
        <v>-2.9998825255190136</v>
      </c>
      <c r="QM340" s="795">
        <f t="shared" si="3158"/>
        <v>-2.9998825255190136</v>
      </c>
      <c r="QN340" s="795">
        <f t="shared" si="3158"/>
        <v>-2.9998825255190136</v>
      </c>
      <c r="QO340" s="795">
        <f t="shared" si="3158"/>
        <v>-2.9998825255190136</v>
      </c>
      <c r="QP340" s="795">
        <f t="shared" si="3158"/>
        <v>-0.17121541438335974</v>
      </c>
      <c r="QQ340" s="795">
        <f t="shared" si="3158"/>
        <v>-0.17121541438335974</v>
      </c>
      <c r="QR340" s="795">
        <f t="shared" ref="QR340:SI340" si="3159">QR337</f>
        <v>-0.17121541438335974</v>
      </c>
      <c r="QS340" s="795">
        <f t="shared" si="3159"/>
        <v>-0.17121541438335974</v>
      </c>
      <c r="QT340" s="795">
        <f t="shared" si="3159"/>
        <v>-0.17121541438335974</v>
      </c>
      <c r="QU340" s="795">
        <f t="shared" si="3159"/>
        <v>-0.17121541438335974</v>
      </c>
      <c r="QV340" s="795">
        <f t="shared" si="3159"/>
        <v>-0.17121541438335974</v>
      </c>
      <c r="QW340" s="795">
        <f t="shared" si="3159"/>
        <v>0.3192323404768409</v>
      </c>
      <c r="QX340" s="795">
        <f t="shared" si="3159"/>
        <v>0.3192323404768409</v>
      </c>
      <c r="QY340" s="795">
        <f t="shared" si="3159"/>
        <v>0.3192323404768409</v>
      </c>
      <c r="QZ340" s="795">
        <f t="shared" si="3159"/>
        <v>0.3192323404768409</v>
      </c>
      <c r="RA340" s="795">
        <f t="shared" si="3159"/>
        <v>0.3192323404768409</v>
      </c>
      <c r="RB340" s="795">
        <f t="shared" si="3159"/>
        <v>0.10545346283172741</v>
      </c>
      <c r="RC340" s="795">
        <f t="shared" si="3159"/>
        <v>0.10545346283172741</v>
      </c>
      <c r="RD340" s="795">
        <f t="shared" si="3159"/>
        <v>0.10545346283172741</v>
      </c>
      <c r="RE340" s="795">
        <f t="shared" si="3159"/>
        <v>0.10545346283172741</v>
      </c>
      <c r="RF340" s="795">
        <f t="shared" si="3159"/>
        <v>-8.0300262755832463E-2</v>
      </c>
      <c r="RG340" s="795">
        <f t="shared" si="3159"/>
        <v>-8.0300262755832463E-2</v>
      </c>
      <c r="RH340" s="795">
        <f t="shared" si="3159"/>
        <v>-8.0300262755832463E-2</v>
      </c>
      <c r="RI340" s="795">
        <f t="shared" si="3159"/>
        <v>-8.0300262755832463E-2</v>
      </c>
      <c r="RJ340" s="795">
        <f t="shared" si="3159"/>
        <v>-8.0300262755832463E-2</v>
      </c>
      <c r="RK340" s="795">
        <f t="shared" si="3159"/>
        <v>-8.0300262755832463E-2</v>
      </c>
      <c r="RL340" s="795">
        <f t="shared" si="3159"/>
        <v>-8.0300262755832463E-2</v>
      </c>
      <c r="RM340" s="795">
        <f t="shared" si="3159"/>
        <v>-8.0300262755832463E-2</v>
      </c>
      <c r="RN340" s="795">
        <f t="shared" si="3159"/>
        <v>-0.83210715603923457</v>
      </c>
      <c r="RO340" s="795">
        <f t="shared" si="3159"/>
        <v>-0.83210715603923457</v>
      </c>
      <c r="RP340" s="795">
        <f t="shared" si="3159"/>
        <v>-0.83210715603923457</v>
      </c>
      <c r="RQ340" s="795">
        <f t="shared" si="3159"/>
        <v>-0.83210715603923457</v>
      </c>
      <c r="RR340" s="795">
        <f t="shared" si="3159"/>
        <v>-0.83210715603923457</v>
      </c>
      <c r="RS340" s="795">
        <f t="shared" si="3159"/>
        <v>-0.83210715603923457</v>
      </c>
      <c r="RT340" s="795">
        <f t="shared" si="3159"/>
        <v>-0.83210715603923457</v>
      </c>
      <c r="RU340" s="795">
        <f t="shared" si="3159"/>
        <v>0</v>
      </c>
      <c r="RV340" s="795">
        <f t="shared" si="3159"/>
        <v>0</v>
      </c>
      <c r="RW340" s="795">
        <f t="shared" si="3159"/>
        <v>0</v>
      </c>
      <c r="RX340" s="795">
        <f t="shared" si="3159"/>
        <v>0</v>
      </c>
      <c r="RY340" s="795">
        <f t="shared" si="3159"/>
        <v>0</v>
      </c>
      <c r="RZ340" s="795">
        <f t="shared" si="3159"/>
        <v>0</v>
      </c>
      <c r="SA340" s="795">
        <f t="shared" si="3159"/>
        <v>0</v>
      </c>
      <c r="SB340" s="795">
        <f t="shared" si="3159"/>
        <v>0</v>
      </c>
      <c r="SC340" s="795">
        <f t="shared" si="3159"/>
        <v>0</v>
      </c>
      <c r="SD340" s="795">
        <f t="shared" si="3159"/>
        <v>-0.7380509333892018</v>
      </c>
      <c r="SE340" s="795">
        <f t="shared" si="3159"/>
        <v>-0.7380509333892018</v>
      </c>
      <c r="SF340" s="795">
        <f t="shared" si="3159"/>
        <v>-0.7380509333892018</v>
      </c>
      <c r="SG340" s="795">
        <f t="shared" si="3159"/>
        <v>-0.7380509333892018</v>
      </c>
      <c r="SH340" s="795">
        <f t="shared" si="3159"/>
        <v>-2.9998825255190136</v>
      </c>
      <c r="SI340" s="795">
        <f t="shared" si="3159"/>
        <v>-2.9998825255190136</v>
      </c>
      <c r="SJ340" s="275">
        <f t="shared" ref="SJ340:SJ342" si="3160">SI340</f>
        <v>-2.9998825255190136</v>
      </c>
      <c r="SK340" s="262"/>
      <c r="SL340" s="250"/>
      <c r="SM340" s="250"/>
      <c r="SN340" s="250"/>
    </row>
    <row r="341" spans="1:508" outlineLevel="3" x14ac:dyDescent="0.25">
      <c r="A341" s="250"/>
      <c r="B341" s="259"/>
      <c r="C341" s="444">
        <f>INT($C$29)+3</f>
        <v>4</v>
      </c>
      <c r="D341" s="275"/>
      <c r="E341" s="324">
        <f t="shared" si="3150"/>
        <v>200</v>
      </c>
      <c r="F341" s="330"/>
      <c r="G341" s="275"/>
      <c r="H341" s="536"/>
      <c r="I341" s="548" t="s">
        <v>875</v>
      </c>
      <c r="J341" s="537"/>
      <c r="K341" s="795">
        <f t="shared" ref="K341:BV341" si="3161">K338</f>
        <v>0</v>
      </c>
      <c r="L341" s="795">
        <f t="shared" si="3161"/>
        <v>0</v>
      </c>
      <c r="M341" s="795">
        <f t="shared" si="3161"/>
        <v>0</v>
      </c>
      <c r="N341" s="795">
        <f t="shared" si="3161"/>
        <v>0</v>
      </c>
      <c r="O341" s="795">
        <f t="shared" si="3161"/>
        <v>0</v>
      </c>
      <c r="P341" s="795">
        <f t="shared" si="3161"/>
        <v>0</v>
      </c>
      <c r="Q341" s="795">
        <f t="shared" si="3161"/>
        <v>0</v>
      </c>
      <c r="R341" s="795">
        <f t="shared" si="3161"/>
        <v>0</v>
      </c>
      <c r="S341" s="795">
        <f t="shared" si="3161"/>
        <v>0</v>
      </c>
      <c r="T341" s="795">
        <f t="shared" si="3161"/>
        <v>0</v>
      </c>
      <c r="U341" s="795">
        <f t="shared" si="3161"/>
        <v>0</v>
      </c>
      <c r="V341" s="795">
        <f t="shared" si="3161"/>
        <v>0</v>
      </c>
      <c r="W341" s="795">
        <f t="shared" si="3161"/>
        <v>0</v>
      </c>
      <c r="X341" s="795">
        <f t="shared" si="3161"/>
        <v>0</v>
      </c>
      <c r="Y341" s="795">
        <f t="shared" si="3161"/>
        <v>0</v>
      </c>
      <c r="Z341" s="795">
        <f t="shared" si="3161"/>
        <v>0</v>
      </c>
      <c r="AA341" s="795">
        <f t="shared" si="3161"/>
        <v>0</v>
      </c>
      <c r="AB341" s="795">
        <f t="shared" si="3161"/>
        <v>0</v>
      </c>
      <c r="AC341" s="795">
        <f t="shared" si="3161"/>
        <v>0</v>
      </c>
      <c r="AD341" s="795">
        <f t="shared" si="3161"/>
        <v>0</v>
      </c>
      <c r="AE341" s="795">
        <f t="shared" si="3161"/>
        <v>0</v>
      </c>
      <c r="AF341" s="795">
        <f t="shared" si="3161"/>
        <v>0</v>
      </c>
      <c r="AG341" s="795">
        <f t="shared" si="3161"/>
        <v>0</v>
      </c>
      <c r="AH341" s="795">
        <f t="shared" si="3161"/>
        <v>0</v>
      </c>
      <c r="AI341" s="795">
        <f t="shared" si="3161"/>
        <v>0</v>
      </c>
      <c r="AJ341" s="795">
        <f t="shared" si="3161"/>
        <v>0</v>
      </c>
      <c r="AK341" s="795">
        <f t="shared" si="3161"/>
        <v>0</v>
      </c>
      <c r="AL341" s="795">
        <f t="shared" si="3161"/>
        <v>0</v>
      </c>
      <c r="AM341" s="795">
        <f t="shared" si="3161"/>
        <v>0</v>
      </c>
      <c r="AN341" s="795">
        <f t="shared" si="3161"/>
        <v>0</v>
      </c>
      <c r="AO341" s="795">
        <f t="shared" si="3161"/>
        <v>0</v>
      </c>
      <c r="AP341" s="795">
        <f t="shared" si="3161"/>
        <v>0</v>
      </c>
      <c r="AQ341" s="795">
        <f t="shared" si="3161"/>
        <v>0</v>
      </c>
      <c r="AR341" s="795">
        <f t="shared" si="3161"/>
        <v>0</v>
      </c>
      <c r="AS341" s="795">
        <f t="shared" si="3161"/>
        <v>0</v>
      </c>
      <c r="AT341" s="795">
        <f t="shared" si="3161"/>
        <v>0</v>
      </c>
      <c r="AU341" s="795">
        <f t="shared" si="3161"/>
        <v>0</v>
      </c>
      <c r="AV341" s="795">
        <f t="shared" si="3161"/>
        <v>0</v>
      </c>
      <c r="AW341" s="795">
        <f t="shared" si="3161"/>
        <v>0.25657278965864982</v>
      </c>
      <c r="AX341" s="795">
        <f t="shared" si="3161"/>
        <v>0.25657278965864982</v>
      </c>
      <c r="AY341" s="795">
        <f t="shared" si="3161"/>
        <v>0.25657278965864982</v>
      </c>
      <c r="AZ341" s="795">
        <f t="shared" si="3161"/>
        <v>0.25657278965864982</v>
      </c>
      <c r="BA341" s="795">
        <f t="shared" si="3161"/>
        <v>0.25657278965864982</v>
      </c>
      <c r="BB341" s="795">
        <f t="shared" si="3161"/>
        <v>0.62079796774352491</v>
      </c>
      <c r="BC341" s="795">
        <f t="shared" si="3161"/>
        <v>0.62079796774352491</v>
      </c>
      <c r="BD341" s="795">
        <f t="shared" si="3161"/>
        <v>0.62079796774352491</v>
      </c>
      <c r="BE341" s="795">
        <f t="shared" si="3161"/>
        <v>0.62079796774352491</v>
      </c>
      <c r="BF341" s="795">
        <f t="shared" si="3161"/>
        <v>0.54202677360186424</v>
      </c>
      <c r="BG341" s="795">
        <f t="shared" si="3161"/>
        <v>0.54202677360186424</v>
      </c>
      <c r="BH341" s="795">
        <f t="shared" si="3161"/>
        <v>0.54202677360186424</v>
      </c>
      <c r="BI341" s="795">
        <f t="shared" si="3161"/>
        <v>0.54202677360186424</v>
      </c>
      <c r="BJ341" s="795">
        <f t="shared" si="3161"/>
        <v>0.54202677360186424</v>
      </c>
      <c r="BK341" s="795">
        <f t="shared" si="3161"/>
        <v>0.54202677360186424</v>
      </c>
      <c r="BL341" s="795">
        <f t="shared" si="3161"/>
        <v>0.54202677360186424</v>
      </c>
      <c r="BM341" s="795">
        <f t="shared" si="3161"/>
        <v>0.54202677360186424</v>
      </c>
      <c r="BN341" s="795">
        <f t="shared" si="3161"/>
        <v>0.54341691822970528</v>
      </c>
      <c r="BO341" s="795">
        <f t="shared" si="3161"/>
        <v>0.54341691822970528</v>
      </c>
      <c r="BP341" s="795">
        <f t="shared" si="3161"/>
        <v>0.54341691822970528</v>
      </c>
      <c r="BQ341" s="795">
        <f t="shared" si="3161"/>
        <v>0.54341691822970528</v>
      </c>
      <c r="BR341" s="795">
        <f t="shared" si="3161"/>
        <v>0.54341691822970528</v>
      </c>
      <c r="BS341" s="795">
        <f t="shared" si="3161"/>
        <v>0.54341691822970528</v>
      </c>
      <c r="BT341" s="795">
        <f t="shared" si="3161"/>
        <v>0.54341691822970528</v>
      </c>
      <c r="BU341" s="795">
        <f t="shared" si="3161"/>
        <v>0.11954739194657016</v>
      </c>
      <c r="BV341" s="795">
        <f t="shared" si="3161"/>
        <v>0.11954739194657016</v>
      </c>
      <c r="BW341" s="795">
        <f t="shared" ref="BW341:EH341" si="3162">BW338</f>
        <v>0.11954739194657016</v>
      </c>
      <c r="BX341" s="795">
        <f t="shared" si="3162"/>
        <v>0.11954739194657016</v>
      </c>
      <c r="BY341" s="795">
        <f t="shared" si="3162"/>
        <v>0.10380777035648237</v>
      </c>
      <c r="BZ341" s="795">
        <f t="shared" si="3162"/>
        <v>0.10380777035648237</v>
      </c>
      <c r="CA341" s="795">
        <f t="shared" si="3162"/>
        <v>0.18710476919043995</v>
      </c>
      <c r="CB341" s="795">
        <f t="shared" si="3162"/>
        <v>0.18710476919043995</v>
      </c>
      <c r="CC341" s="795">
        <f t="shared" si="3162"/>
        <v>0.18710476919043995</v>
      </c>
      <c r="CD341" s="795">
        <f t="shared" si="3162"/>
        <v>0</v>
      </c>
      <c r="CE341" s="795">
        <f t="shared" si="3162"/>
        <v>0</v>
      </c>
      <c r="CF341" s="795">
        <f t="shared" si="3162"/>
        <v>0</v>
      </c>
      <c r="CG341" s="795">
        <f t="shared" si="3162"/>
        <v>0</v>
      </c>
      <c r="CH341" s="795">
        <f t="shared" si="3162"/>
        <v>0</v>
      </c>
      <c r="CI341" s="795">
        <f t="shared" si="3162"/>
        <v>0</v>
      </c>
      <c r="CJ341" s="795">
        <f t="shared" si="3162"/>
        <v>0</v>
      </c>
      <c r="CK341" s="795">
        <f t="shared" si="3162"/>
        <v>0</v>
      </c>
      <c r="CL341" s="795">
        <f t="shared" si="3162"/>
        <v>0</v>
      </c>
      <c r="CM341" s="795">
        <f t="shared" si="3162"/>
        <v>0</v>
      </c>
      <c r="CN341" s="795">
        <f t="shared" si="3162"/>
        <v>0</v>
      </c>
      <c r="CO341" s="795">
        <f t="shared" si="3162"/>
        <v>0</v>
      </c>
      <c r="CP341" s="795">
        <f t="shared" si="3162"/>
        <v>0</v>
      </c>
      <c r="CQ341" s="795">
        <f t="shared" si="3162"/>
        <v>0</v>
      </c>
      <c r="CR341" s="795">
        <f t="shared" si="3162"/>
        <v>0</v>
      </c>
      <c r="CS341" s="795">
        <f t="shared" si="3162"/>
        <v>0</v>
      </c>
      <c r="CT341" s="795">
        <f t="shared" si="3162"/>
        <v>0</v>
      </c>
      <c r="CU341" s="795">
        <f t="shared" si="3162"/>
        <v>0</v>
      </c>
      <c r="CV341" s="795">
        <f t="shared" si="3162"/>
        <v>0</v>
      </c>
      <c r="CW341" s="795">
        <f t="shared" si="3162"/>
        <v>0</v>
      </c>
      <c r="CX341" s="795">
        <f t="shared" si="3162"/>
        <v>0</v>
      </c>
      <c r="CY341" s="795">
        <f t="shared" si="3162"/>
        <v>0</v>
      </c>
      <c r="CZ341" s="795">
        <f t="shared" si="3162"/>
        <v>0</v>
      </c>
      <c r="DA341" s="795">
        <f t="shared" si="3162"/>
        <v>0</v>
      </c>
      <c r="DB341" s="795">
        <f t="shared" si="3162"/>
        <v>0</v>
      </c>
      <c r="DC341" s="795">
        <f t="shared" si="3162"/>
        <v>0</v>
      </c>
      <c r="DD341" s="795">
        <f t="shared" si="3162"/>
        <v>0</v>
      </c>
      <c r="DE341" s="795">
        <f t="shared" si="3162"/>
        <v>0</v>
      </c>
      <c r="DF341" s="795">
        <f t="shared" si="3162"/>
        <v>0</v>
      </c>
      <c r="DG341" s="795">
        <f t="shared" si="3162"/>
        <v>0</v>
      </c>
      <c r="DH341" s="795">
        <f t="shared" si="3162"/>
        <v>0</v>
      </c>
      <c r="DI341" s="795">
        <f t="shared" si="3162"/>
        <v>0</v>
      </c>
      <c r="DJ341" s="795">
        <f t="shared" si="3162"/>
        <v>0</v>
      </c>
      <c r="DK341" s="795">
        <f t="shared" si="3162"/>
        <v>0</v>
      </c>
      <c r="DL341" s="795">
        <f t="shared" si="3162"/>
        <v>0</v>
      </c>
      <c r="DM341" s="795">
        <f t="shared" si="3162"/>
        <v>0</v>
      </c>
      <c r="DN341" s="795">
        <f t="shared" si="3162"/>
        <v>-0.18679956564145872</v>
      </c>
      <c r="DO341" s="795">
        <f t="shared" si="3162"/>
        <v>-0.18679956564145872</v>
      </c>
      <c r="DP341" s="795">
        <f t="shared" si="3162"/>
        <v>-0.18679956564145872</v>
      </c>
      <c r="DQ341" s="795">
        <f t="shared" si="3162"/>
        <v>-0.18679956564145872</v>
      </c>
      <c r="DR341" s="795">
        <f t="shared" si="3162"/>
        <v>-0.18679956564145872</v>
      </c>
      <c r="DS341" s="795">
        <f t="shared" si="3162"/>
        <v>-0.18679956564145872</v>
      </c>
      <c r="DT341" s="795">
        <f t="shared" si="3162"/>
        <v>-0.18679956564145872</v>
      </c>
      <c r="DU341" s="795">
        <f t="shared" si="3162"/>
        <v>-0.11954739194656838</v>
      </c>
      <c r="DV341" s="795">
        <f t="shared" si="3162"/>
        <v>-0.11954739194656838</v>
      </c>
      <c r="DW341" s="795">
        <f t="shared" si="3162"/>
        <v>-0.11954739194656838</v>
      </c>
      <c r="DX341" s="795">
        <f t="shared" si="3162"/>
        <v>-0.11954739194656838</v>
      </c>
      <c r="DY341" s="795">
        <f t="shared" si="3162"/>
        <v>-0.10380777035648237</v>
      </c>
      <c r="DZ341" s="795">
        <f t="shared" si="3162"/>
        <v>-0.10380777035648237</v>
      </c>
      <c r="EA341" s="795">
        <f t="shared" si="3162"/>
        <v>-0.2363428663458178</v>
      </c>
      <c r="EB341" s="795">
        <f t="shared" si="3162"/>
        <v>-0.2363428663458178</v>
      </c>
      <c r="EC341" s="795">
        <f t="shared" si="3162"/>
        <v>-0.2363428663458178</v>
      </c>
      <c r="ED341" s="795">
        <f t="shared" si="3162"/>
        <v>0.15049133871880649</v>
      </c>
      <c r="EE341" s="795">
        <f t="shared" si="3162"/>
        <v>0.15049133871880649</v>
      </c>
      <c r="EF341" s="795">
        <f t="shared" si="3162"/>
        <v>0.15049133871880649</v>
      </c>
      <c r="EG341" s="795">
        <f t="shared" si="3162"/>
        <v>0.15049133871880649</v>
      </c>
      <c r="EH341" s="795">
        <f t="shared" si="3162"/>
        <v>-1.1651179192802283</v>
      </c>
      <c r="EI341" s="795">
        <f t="shared" ref="EI341:GT341" si="3163">EI338</f>
        <v>-1.1651179192802283</v>
      </c>
      <c r="EJ341" s="795">
        <f t="shared" si="3163"/>
        <v>-1.1651179192802283</v>
      </c>
      <c r="EK341" s="795">
        <f t="shared" si="3163"/>
        <v>-1.1651179192802283</v>
      </c>
      <c r="EL341" s="795">
        <f t="shared" si="3163"/>
        <v>-1.1651179192802283</v>
      </c>
      <c r="EM341" s="795">
        <f t="shared" si="3163"/>
        <v>-1.1651179192802283</v>
      </c>
      <c r="EN341" s="795">
        <f t="shared" si="3163"/>
        <v>-1.1651179192802283</v>
      </c>
      <c r="EO341" s="795">
        <f t="shared" si="3163"/>
        <v>-1.1651179192802283</v>
      </c>
      <c r="EP341" s="795">
        <f t="shared" si="3163"/>
        <v>-5.1364624315009877E-2</v>
      </c>
      <c r="EQ341" s="795">
        <f t="shared" si="3163"/>
        <v>-5.1364624315009877E-2</v>
      </c>
      <c r="ER341" s="795">
        <f t="shared" si="3163"/>
        <v>-5.1364624315009877E-2</v>
      </c>
      <c r="ES341" s="795">
        <f t="shared" si="3163"/>
        <v>-5.1364624315009877E-2</v>
      </c>
      <c r="ET341" s="795">
        <f t="shared" si="3163"/>
        <v>-5.1364624315009877E-2</v>
      </c>
      <c r="EU341" s="795">
        <f t="shared" si="3163"/>
        <v>-5.1364624315009877E-2</v>
      </c>
      <c r="EV341" s="795">
        <f t="shared" si="3163"/>
        <v>-5.1364624315009877E-2</v>
      </c>
      <c r="EW341" s="795">
        <f t="shared" si="3163"/>
        <v>-1.8751065014990687E-2</v>
      </c>
      <c r="EX341" s="795">
        <f t="shared" si="3163"/>
        <v>-1.8751065014990687E-2</v>
      </c>
      <c r="EY341" s="795">
        <f t="shared" si="3163"/>
        <v>-1.8751065014990687E-2</v>
      </c>
      <c r="EZ341" s="795">
        <f t="shared" si="3163"/>
        <v>-1.8751065014990687E-2</v>
      </c>
      <c r="FA341" s="795">
        <f t="shared" si="3163"/>
        <v>-1.8751065014990687E-2</v>
      </c>
      <c r="FB341" s="795">
        <f t="shared" si="3163"/>
        <v>4.0210319053718635E-2</v>
      </c>
      <c r="FC341" s="795">
        <f t="shared" si="3163"/>
        <v>4.0210319053718635E-2</v>
      </c>
      <c r="FD341" s="795">
        <f t="shared" si="3163"/>
        <v>4.0210319053718635E-2</v>
      </c>
      <c r="FE341" s="795">
        <f t="shared" si="3163"/>
        <v>4.0210319053718635E-2</v>
      </c>
      <c r="FF341" s="795">
        <f t="shared" si="3163"/>
        <v>4.015013137791712E-2</v>
      </c>
      <c r="FG341" s="795">
        <f t="shared" si="3163"/>
        <v>4.015013137791712E-2</v>
      </c>
      <c r="FH341" s="795">
        <f t="shared" si="3163"/>
        <v>4.015013137791712E-2</v>
      </c>
      <c r="FI341" s="795">
        <f t="shared" si="3163"/>
        <v>4.015013137791712E-2</v>
      </c>
      <c r="FJ341" s="795">
        <f t="shared" si="3163"/>
        <v>4.015013137791712E-2</v>
      </c>
      <c r="FK341" s="795">
        <f t="shared" si="3163"/>
        <v>4.015013137791712E-2</v>
      </c>
      <c r="FL341" s="795">
        <f t="shared" si="3163"/>
        <v>4.015013137791712E-2</v>
      </c>
      <c r="FM341" s="795">
        <f t="shared" si="3163"/>
        <v>4.015013137791712E-2</v>
      </c>
      <c r="FN341" s="795">
        <f t="shared" si="3163"/>
        <v>2.5472668042015201E-2</v>
      </c>
      <c r="FO341" s="795">
        <f t="shared" si="3163"/>
        <v>2.5472668042015201E-2</v>
      </c>
      <c r="FP341" s="795">
        <f t="shared" si="3163"/>
        <v>2.5472668042015201E-2</v>
      </c>
      <c r="FQ341" s="795">
        <f t="shared" si="3163"/>
        <v>2.5472668042015201E-2</v>
      </c>
      <c r="FR341" s="795">
        <f t="shared" si="3163"/>
        <v>2.5472668042015201E-2</v>
      </c>
      <c r="FS341" s="795">
        <f t="shared" si="3163"/>
        <v>2.5472668042015201E-2</v>
      </c>
      <c r="FT341" s="795">
        <f t="shared" si="3163"/>
        <v>2.5472668042015201E-2</v>
      </c>
      <c r="FU341" s="795">
        <f t="shared" si="3163"/>
        <v>-9.9622826622134397E-3</v>
      </c>
      <c r="FV341" s="795">
        <f t="shared" si="3163"/>
        <v>-9.9622826622134397E-3</v>
      </c>
      <c r="FW341" s="795">
        <f t="shared" si="3163"/>
        <v>-9.9622826622134397E-3</v>
      </c>
      <c r="FX341" s="795">
        <f t="shared" si="3163"/>
        <v>-9.9622826622134397E-3</v>
      </c>
      <c r="FY341" s="795">
        <f t="shared" si="3163"/>
        <v>0</v>
      </c>
      <c r="FZ341" s="795">
        <f t="shared" si="3163"/>
        <v>0</v>
      </c>
      <c r="GA341" s="795">
        <f t="shared" si="3163"/>
        <v>-9.8476194310777032E-3</v>
      </c>
      <c r="GB341" s="795">
        <f t="shared" si="3163"/>
        <v>-9.8476194310777032E-3</v>
      </c>
      <c r="GC341" s="795">
        <f t="shared" si="3163"/>
        <v>-9.8476194310777032E-3</v>
      </c>
      <c r="GD341" s="795">
        <f t="shared" si="3163"/>
        <v>0.22024774974480454</v>
      </c>
      <c r="GE341" s="795">
        <f t="shared" si="3163"/>
        <v>0.22024774974480454</v>
      </c>
      <c r="GF341" s="795">
        <f t="shared" si="3163"/>
        <v>0.22024774974480454</v>
      </c>
      <c r="GG341" s="795">
        <f t="shared" si="3163"/>
        <v>0.22024774974480454</v>
      </c>
      <c r="GH341" s="795">
        <f t="shared" si="3163"/>
        <v>-1.6878780423234492</v>
      </c>
      <c r="GI341" s="795">
        <f t="shared" si="3163"/>
        <v>-1.6878780423234492</v>
      </c>
      <c r="GJ341" s="795">
        <f t="shared" si="3163"/>
        <v>-1.6878780423234492</v>
      </c>
      <c r="GK341" s="795">
        <f t="shared" si="3163"/>
        <v>-1.6878780423234492</v>
      </c>
      <c r="GL341" s="795">
        <f t="shared" si="3163"/>
        <v>-1.6878780423234492</v>
      </c>
      <c r="GM341" s="795">
        <f t="shared" si="3163"/>
        <v>-1.6878780423234492</v>
      </c>
      <c r="GN341" s="795">
        <f t="shared" si="3163"/>
        <v>-1.6878780423234492</v>
      </c>
      <c r="GO341" s="795">
        <f t="shared" si="3163"/>
        <v>-1.6878780423234492</v>
      </c>
      <c r="GP341" s="795">
        <f t="shared" si="3163"/>
        <v>-8.3161772700488967E-2</v>
      </c>
      <c r="GQ341" s="795">
        <f t="shared" si="3163"/>
        <v>-8.3161772700488967E-2</v>
      </c>
      <c r="GR341" s="795">
        <f t="shared" si="3163"/>
        <v>-8.3161772700488967E-2</v>
      </c>
      <c r="GS341" s="795">
        <f t="shared" si="3163"/>
        <v>-8.3161772700488967E-2</v>
      </c>
      <c r="GT341" s="795">
        <f t="shared" si="3163"/>
        <v>-8.3161772700488967E-2</v>
      </c>
      <c r="GU341" s="795">
        <f t="shared" ref="GU341:JF341" si="3164">GU338</f>
        <v>-8.3161772700488967E-2</v>
      </c>
      <c r="GV341" s="795">
        <f t="shared" si="3164"/>
        <v>-8.3161772700488967E-2</v>
      </c>
      <c r="GW341" s="795">
        <f t="shared" si="3164"/>
        <v>-5.9271178804269908E-2</v>
      </c>
      <c r="GX341" s="795">
        <f t="shared" si="3164"/>
        <v>-5.9271178804269908E-2</v>
      </c>
      <c r="GY341" s="795">
        <f t="shared" si="3164"/>
        <v>-5.9271178804269908E-2</v>
      </c>
      <c r="GZ341" s="795">
        <f t="shared" si="3164"/>
        <v>-5.9271178804269908E-2</v>
      </c>
      <c r="HA341" s="795">
        <f t="shared" si="3164"/>
        <v>-5.9271178804269908E-2</v>
      </c>
      <c r="HB341" s="795">
        <f t="shared" si="3164"/>
        <v>-0.58983483650654822</v>
      </c>
      <c r="HC341" s="795">
        <f t="shared" si="3164"/>
        <v>-0.58983483650654822</v>
      </c>
      <c r="HD341" s="795">
        <f t="shared" si="3164"/>
        <v>-0.58983483650654822</v>
      </c>
      <c r="HE341" s="795">
        <f t="shared" si="3164"/>
        <v>-0.58983483650654822</v>
      </c>
      <c r="HF341" s="795">
        <f t="shared" si="3164"/>
        <v>-0.57548521641679251</v>
      </c>
      <c r="HG341" s="795">
        <f t="shared" si="3164"/>
        <v>-0.57548521641679251</v>
      </c>
      <c r="HH341" s="795">
        <f t="shared" si="3164"/>
        <v>-0.57548521641679251</v>
      </c>
      <c r="HI341" s="795">
        <f t="shared" si="3164"/>
        <v>-0.57548521641679251</v>
      </c>
      <c r="HJ341" s="795">
        <f t="shared" si="3164"/>
        <v>-0.57548521641679251</v>
      </c>
      <c r="HK341" s="795">
        <f t="shared" si="3164"/>
        <v>-0.57548521641679251</v>
      </c>
      <c r="HL341" s="795">
        <f t="shared" si="3164"/>
        <v>-0.57548521641679251</v>
      </c>
      <c r="HM341" s="795">
        <f t="shared" si="3164"/>
        <v>-0.57548521641679251</v>
      </c>
      <c r="HN341" s="795">
        <f t="shared" si="3164"/>
        <v>-0.37359913128292099</v>
      </c>
      <c r="HO341" s="795">
        <f t="shared" si="3164"/>
        <v>-0.37359913128292099</v>
      </c>
      <c r="HP341" s="795">
        <f t="shared" si="3164"/>
        <v>-0.37359913128292099</v>
      </c>
      <c r="HQ341" s="795">
        <f t="shared" si="3164"/>
        <v>-0.37359913128292099</v>
      </c>
      <c r="HR341" s="795">
        <f t="shared" si="3164"/>
        <v>-0.37359913128292099</v>
      </c>
      <c r="HS341" s="795">
        <f t="shared" si="3164"/>
        <v>-0.37359913128292099</v>
      </c>
      <c r="HT341" s="795">
        <f t="shared" si="3164"/>
        <v>-0.37359913128292099</v>
      </c>
      <c r="HU341" s="795">
        <f t="shared" si="3164"/>
        <v>1.992456532443132E-2</v>
      </c>
      <c r="HV341" s="795">
        <f t="shared" si="3164"/>
        <v>1.992456532443132E-2</v>
      </c>
      <c r="HW341" s="795">
        <f t="shared" si="3164"/>
        <v>1.992456532443132E-2</v>
      </c>
      <c r="HX341" s="795">
        <f t="shared" si="3164"/>
        <v>1.992456532443132E-2</v>
      </c>
      <c r="HY341" s="795">
        <f t="shared" si="3164"/>
        <v>2.3068393412554844E-2</v>
      </c>
      <c r="HZ341" s="795">
        <f t="shared" si="3164"/>
        <v>2.3068393412554844E-2</v>
      </c>
      <c r="IA341" s="795">
        <f t="shared" si="3164"/>
        <v>4.9238097155378746E-2</v>
      </c>
      <c r="IB341" s="795">
        <f t="shared" si="3164"/>
        <v>4.9238097155378746E-2</v>
      </c>
      <c r="IC341" s="795">
        <f t="shared" si="3164"/>
        <v>4.9238097155378746E-2</v>
      </c>
      <c r="ID341" s="795">
        <f t="shared" si="3164"/>
        <v>-0.12758707080805731</v>
      </c>
      <c r="IE341" s="795">
        <f t="shared" si="3164"/>
        <v>-0.12758707080805731</v>
      </c>
      <c r="IF341" s="795">
        <f t="shared" si="3164"/>
        <v>-0.12758707080805731</v>
      </c>
      <c r="IG341" s="795">
        <f t="shared" si="3164"/>
        <v>-0.12758707080805731</v>
      </c>
      <c r="IH341" s="795">
        <f t="shared" si="3164"/>
        <v>-1.8723761413462556</v>
      </c>
      <c r="II341" s="795">
        <f t="shared" si="3164"/>
        <v>-1.8723761413462556</v>
      </c>
      <c r="IJ341" s="795">
        <f t="shared" si="3164"/>
        <v>-1.8723761413462556</v>
      </c>
      <c r="IK341" s="795">
        <f t="shared" si="3164"/>
        <v>-1.8723761413462556</v>
      </c>
      <c r="IL341" s="795">
        <f t="shared" si="3164"/>
        <v>-1.8723761413462556</v>
      </c>
      <c r="IM341" s="795">
        <f t="shared" si="3164"/>
        <v>-1.8723761413462556</v>
      </c>
      <c r="IN341" s="795">
        <f t="shared" si="3164"/>
        <v>-1.8723761413462556</v>
      </c>
      <c r="IO341" s="795">
        <f t="shared" si="3164"/>
        <v>-1.8723761413462556</v>
      </c>
      <c r="IP341" s="795">
        <f t="shared" si="3164"/>
        <v>-0.49897063620293025</v>
      </c>
      <c r="IQ341" s="795">
        <f t="shared" si="3164"/>
        <v>-0.49897063620293025</v>
      </c>
      <c r="IR341" s="795">
        <f t="shared" si="3164"/>
        <v>-0.49897063620293025</v>
      </c>
      <c r="IS341" s="795">
        <f t="shared" si="3164"/>
        <v>-0.49897063620293025</v>
      </c>
      <c r="IT341" s="795">
        <f t="shared" si="3164"/>
        <v>-0.49897063620293025</v>
      </c>
      <c r="IU341" s="795">
        <f t="shared" si="3164"/>
        <v>-0.49897063620293025</v>
      </c>
      <c r="IV341" s="795">
        <f t="shared" si="3164"/>
        <v>-0.49897063620293025</v>
      </c>
      <c r="IW341" s="795">
        <f t="shared" si="3164"/>
        <v>-0.25499159107421043</v>
      </c>
      <c r="IX341" s="795">
        <f t="shared" si="3164"/>
        <v>-0.25499159107421043</v>
      </c>
      <c r="IY341" s="795">
        <f t="shared" si="3164"/>
        <v>-0.25499159107421043</v>
      </c>
      <c r="IZ341" s="795">
        <f t="shared" si="3164"/>
        <v>-0.25499159107421043</v>
      </c>
      <c r="JA341" s="795">
        <f t="shared" si="3164"/>
        <v>-0.25499159107421043</v>
      </c>
      <c r="JB341" s="795">
        <f t="shared" si="3164"/>
        <v>-0.51871085276829731</v>
      </c>
      <c r="JC341" s="795">
        <f t="shared" si="3164"/>
        <v>-0.51871085276829731</v>
      </c>
      <c r="JD341" s="795">
        <f t="shared" si="3164"/>
        <v>-0.51871085276829731</v>
      </c>
      <c r="JE341" s="795">
        <f t="shared" si="3164"/>
        <v>-0.51871085276829731</v>
      </c>
      <c r="JF341" s="795">
        <f t="shared" si="3164"/>
        <v>-0.51526001934992127</v>
      </c>
      <c r="JG341" s="795">
        <f t="shared" ref="JG341:LR341" si="3165">JG338</f>
        <v>-0.51526001934992127</v>
      </c>
      <c r="JH341" s="795">
        <f t="shared" si="3165"/>
        <v>-0.51526001934992127</v>
      </c>
      <c r="JI341" s="795">
        <f t="shared" si="3165"/>
        <v>-0.51526001934992127</v>
      </c>
      <c r="JJ341" s="795">
        <f t="shared" si="3165"/>
        <v>-0.51526001934992127</v>
      </c>
      <c r="JK341" s="795">
        <f t="shared" si="3165"/>
        <v>-0.51526001934992127</v>
      </c>
      <c r="JL341" s="795">
        <f t="shared" si="3165"/>
        <v>-0.51526001934992127</v>
      </c>
      <c r="JM341" s="795">
        <f t="shared" si="3165"/>
        <v>-0.51526001934992127</v>
      </c>
      <c r="JN341" s="795">
        <f t="shared" si="3165"/>
        <v>-0.34812646324090224</v>
      </c>
      <c r="JO341" s="795">
        <f t="shared" si="3165"/>
        <v>-0.34812646324090224</v>
      </c>
      <c r="JP341" s="795">
        <f t="shared" si="3165"/>
        <v>-0.34812646324090224</v>
      </c>
      <c r="JQ341" s="795">
        <f t="shared" si="3165"/>
        <v>-0.34812646324090224</v>
      </c>
      <c r="JR341" s="795">
        <f t="shared" si="3165"/>
        <v>-0.34812646324090224</v>
      </c>
      <c r="JS341" s="795">
        <f t="shared" si="3165"/>
        <v>-0.34812646324090224</v>
      </c>
      <c r="JT341" s="795">
        <f t="shared" si="3165"/>
        <v>-0.34812646324090224</v>
      </c>
      <c r="JU341" s="795">
        <f t="shared" si="3165"/>
        <v>-1.992456532443132E-2</v>
      </c>
      <c r="JV341" s="795">
        <f t="shared" si="3165"/>
        <v>-1.992456532443132E-2</v>
      </c>
      <c r="JW341" s="795">
        <f t="shared" si="3165"/>
        <v>-1.992456532443132E-2</v>
      </c>
      <c r="JX341" s="795">
        <f t="shared" si="3165"/>
        <v>-1.992456532443132E-2</v>
      </c>
      <c r="JY341" s="795">
        <f t="shared" si="3165"/>
        <v>-2.3068393412553956E-2</v>
      </c>
      <c r="JZ341" s="795">
        <f t="shared" si="3165"/>
        <v>-2.3068393412553956E-2</v>
      </c>
      <c r="KA341" s="795">
        <f t="shared" si="3165"/>
        <v>-3.9390477724301931E-2</v>
      </c>
      <c r="KB341" s="795">
        <f t="shared" si="3165"/>
        <v>-3.9390477724301931E-2</v>
      </c>
      <c r="KC341" s="795">
        <f t="shared" si="3165"/>
        <v>-3.9390477724301931E-2</v>
      </c>
      <c r="KD341" s="795">
        <f t="shared" si="3165"/>
        <v>0.45772945692946099</v>
      </c>
      <c r="KE341" s="795">
        <f t="shared" si="3165"/>
        <v>0.45772945692946099</v>
      </c>
      <c r="KF341" s="795">
        <f t="shared" si="3165"/>
        <v>0.45772945692946099</v>
      </c>
      <c r="KG341" s="795">
        <f t="shared" si="3165"/>
        <v>0.45772945692946099</v>
      </c>
      <c r="KH341" s="795">
        <f t="shared" si="3165"/>
        <v>-2.343679918430345</v>
      </c>
      <c r="KI341" s="795">
        <f t="shared" si="3165"/>
        <v>-2.343679918430345</v>
      </c>
      <c r="KJ341" s="795">
        <f t="shared" si="3165"/>
        <v>-2.343679918430345</v>
      </c>
      <c r="KK341" s="795">
        <f t="shared" si="3165"/>
        <v>-2.343679918430345</v>
      </c>
      <c r="KL341" s="795">
        <f t="shared" si="3165"/>
        <v>-2.343679918430345</v>
      </c>
      <c r="KM341" s="795">
        <f t="shared" si="3165"/>
        <v>-2.343679918430345</v>
      </c>
      <c r="KN341" s="795">
        <f t="shared" si="3165"/>
        <v>-2.343679918430345</v>
      </c>
      <c r="KO341" s="795">
        <f t="shared" si="3165"/>
        <v>-2.343679918430345</v>
      </c>
      <c r="KP341" s="795">
        <f t="shared" si="3165"/>
        <v>-0.24214751462788975</v>
      </c>
      <c r="KQ341" s="795">
        <f t="shared" si="3165"/>
        <v>-0.24214751462788975</v>
      </c>
      <c r="KR341" s="795">
        <f t="shared" si="3165"/>
        <v>-0.24214751462788975</v>
      </c>
      <c r="KS341" s="795">
        <f t="shared" si="3165"/>
        <v>-0.24214751462788975</v>
      </c>
      <c r="KT341" s="795">
        <f t="shared" si="3165"/>
        <v>-0.24214751462788975</v>
      </c>
      <c r="KU341" s="795">
        <f t="shared" si="3165"/>
        <v>-0.24214751462788975</v>
      </c>
      <c r="KV341" s="795">
        <f t="shared" si="3165"/>
        <v>-0.24214751462788975</v>
      </c>
      <c r="KW341" s="795">
        <f t="shared" si="3165"/>
        <v>-0.2014483509458298</v>
      </c>
      <c r="KX341" s="795">
        <f t="shared" si="3165"/>
        <v>-0.2014483509458298</v>
      </c>
      <c r="KY341" s="795">
        <f t="shared" si="3165"/>
        <v>-0.2014483509458298</v>
      </c>
      <c r="KZ341" s="795">
        <f t="shared" si="3165"/>
        <v>-0.2014483509458298</v>
      </c>
      <c r="LA341" s="795">
        <f t="shared" si="3165"/>
        <v>-0.2014483509458298</v>
      </c>
      <c r="LB341" s="795">
        <f t="shared" si="3165"/>
        <v>-0.37579501696117568</v>
      </c>
      <c r="LC341" s="795">
        <f t="shared" si="3165"/>
        <v>-0.37579501696117568</v>
      </c>
      <c r="LD341" s="795">
        <f t="shared" si="3165"/>
        <v>-0.37579501696117568</v>
      </c>
      <c r="LE341" s="795">
        <f t="shared" si="3165"/>
        <v>-0.37579501696117568</v>
      </c>
      <c r="LF341" s="795">
        <f t="shared" si="3165"/>
        <v>-0.50187664222394801</v>
      </c>
      <c r="LG341" s="795">
        <f t="shared" si="3165"/>
        <v>-0.50187664222394801</v>
      </c>
      <c r="LH341" s="795">
        <f t="shared" si="3165"/>
        <v>-0.50187664222394801</v>
      </c>
      <c r="LI341" s="795">
        <f t="shared" si="3165"/>
        <v>-0.50187664222394801</v>
      </c>
      <c r="LJ341" s="795">
        <f t="shared" si="3165"/>
        <v>-0.50187664222394801</v>
      </c>
      <c r="LK341" s="795">
        <f t="shared" si="3165"/>
        <v>-0.50187664222394801</v>
      </c>
      <c r="LL341" s="795">
        <f t="shared" si="3165"/>
        <v>-0.50187664222394801</v>
      </c>
      <c r="LM341" s="795">
        <f t="shared" si="3165"/>
        <v>-0.50187664222394801</v>
      </c>
      <c r="LN341" s="795">
        <f t="shared" si="3165"/>
        <v>-0.3820900206302591</v>
      </c>
      <c r="LO341" s="795">
        <f t="shared" si="3165"/>
        <v>-0.3820900206302591</v>
      </c>
      <c r="LP341" s="795">
        <f t="shared" si="3165"/>
        <v>-0.3820900206302591</v>
      </c>
      <c r="LQ341" s="795">
        <f t="shared" si="3165"/>
        <v>-0.3820900206302591</v>
      </c>
      <c r="LR341" s="795">
        <f t="shared" si="3165"/>
        <v>-0.3820900206302591</v>
      </c>
      <c r="LS341" s="795">
        <f t="shared" ref="LS341:OD341" si="3166">LS338</f>
        <v>-0.3820900206302591</v>
      </c>
      <c r="LT341" s="795">
        <f t="shared" si="3166"/>
        <v>-0.3820900206302591</v>
      </c>
      <c r="LU341" s="795">
        <f t="shared" si="3166"/>
        <v>0</v>
      </c>
      <c r="LV341" s="795">
        <f t="shared" si="3166"/>
        <v>0</v>
      </c>
      <c r="LW341" s="795">
        <f t="shared" si="3166"/>
        <v>0</v>
      </c>
      <c r="LX341" s="795">
        <f t="shared" si="3166"/>
        <v>0</v>
      </c>
      <c r="LY341" s="795">
        <f t="shared" si="3166"/>
        <v>0</v>
      </c>
      <c r="LZ341" s="795">
        <f t="shared" si="3166"/>
        <v>0</v>
      </c>
      <c r="MA341" s="795">
        <f t="shared" si="3166"/>
        <v>0</v>
      </c>
      <c r="MB341" s="795">
        <f t="shared" si="3166"/>
        <v>0</v>
      </c>
      <c r="MC341" s="795">
        <f t="shared" si="3166"/>
        <v>0</v>
      </c>
      <c r="MD341" s="795">
        <f t="shared" si="3166"/>
        <v>-0.16848216827140838</v>
      </c>
      <c r="ME341" s="795">
        <f t="shared" si="3166"/>
        <v>-0.16848216827140838</v>
      </c>
      <c r="MF341" s="795">
        <f t="shared" si="3166"/>
        <v>-0.16848216827140838</v>
      </c>
      <c r="MG341" s="795">
        <f t="shared" si="3166"/>
        <v>-0.16848216827140838</v>
      </c>
      <c r="MH341" s="795">
        <f t="shared" si="3166"/>
        <v>-1.7968867427760973</v>
      </c>
      <c r="MI341" s="795">
        <f t="shared" si="3166"/>
        <v>-1.7968867427760973</v>
      </c>
      <c r="MJ341" s="795">
        <f t="shared" si="3166"/>
        <v>-1.7968867427760973</v>
      </c>
      <c r="MK341" s="795">
        <f t="shared" si="3166"/>
        <v>-1.7968867427760973</v>
      </c>
      <c r="ML341" s="795">
        <f t="shared" si="3166"/>
        <v>-1.7968867427760973</v>
      </c>
      <c r="MM341" s="795">
        <f t="shared" si="3166"/>
        <v>-1.7968867427760973</v>
      </c>
      <c r="MN341" s="795">
        <f t="shared" si="3166"/>
        <v>-1.7968867427760973</v>
      </c>
      <c r="MO341" s="795">
        <f t="shared" si="3166"/>
        <v>-1.7968867427760973</v>
      </c>
      <c r="MP341" s="795">
        <f t="shared" si="3166"/>
        <v>0.44516007739673036</v>
      </c>
      <c r="MQ341" s="795">
        <f t="shared" si="3166"/>
        <v>0.44516007739673036</v>
      </c>
      <c r="MR341" s="795">
        <f t="shared" si="3166"/>
        <v>0.44516007739673036</v>
      </c>
      <c r="MS341" s="795">
        <f t="shared" si="3166"/>
        <v>0.44516007739673036</v>
      </c>
      <c r="MT341" s="795">
        <f t="shared" si="3166"/>
        <v>0.44516007739673036</v>
      </c>
      <c r="MU341" s="795">
        <f t="shared" si="3166"/>
        <v>0.44516007739673036</v>
      </c>
      <c r="MV341" s="795">
        <f t="shared" si="3166"/>
        <v>0.44516007739673036</v>
      </c>
      <c r="MW341" s="795">
        <f t="shared" si="3166"/>
        <v>0.38092901612452046</v>
      </c>
      <c r="MX341" s="795">
        <f t="shared" si="3166"/>
        <v>0.38092901612452046</v>
      </c>
      <c r="MY341" s="795">
        <f t="shared" si="3166"/>
        <v>0.38092901612452046</v>
      </c>
      <c r="MZ341" s="795">
        <f t="shared" si="3166"/>
        <v>0.38092901612452046</v>
      </c>
      <c r="NA341" s="795">
        <f t="shared" si="3166"/>
        <v>0.38092901612452046</v>
      </c>
      <c r="NB341" s="795">
        <f t="shared" si="3166"/>
        <v>4.9951640288711019E-2</v>
      </c>
      <c r="NC341" s="795">
        <f t="shared" si="3166"/>
        <v>4.9951640288711019E-2</v>
      </c>
      <c r="ND341" s="795">
        <f t="shared" si="3166"/>
        <v>4.9951640288711019E-2</v>
      </c>
      <c r="NE341" s="795">
        <f t="shared" si="3166"/>
        <v>4.9951640288711019E-2</v>
      </c>
      <c r="NF341" s="795">
        <f t="shared" si="3166"/>
        <v>-8.0300262755832463E-2</v>
      </c>
      <c r="NG341" s="795">
        <f t="shared" si="3166"/>
        <v>-8.0300262755832463E-2</v>
      </c>
      <c r="NH341" s="795">
        <f t="shared" si="3166"/>
        <v>-8.0300262755832463E-2</v>
      </c>
      <c r="NI341" s="795">
        <f t="shared" si="3166"/>
        <v>-8.0300262755832463E-2</v>
      </c>
      <c r="NJ341" s="795">
        <f t="shared" si="3166"/>
        <v>-8.0300262755832463E-2</v>
      </c>
      <c r="NK341" s="795">
        <f t="shared" si="3166"/>
        <v>-8.0300262755832463E-2</v>
      </c>
      <c r="NL341" s="795">
        <f t="shared" si="3166"/>
        <v>-8.0300262755832463E-2</v>
      </c>
      <c r="NM341" s="795">
        <f t="shared" si="3166"/>
        <v>-8.0300262755832463E-2</v>
      </c>
      <c r="NN341" s="795">
        <f t="shared" si="3166"/>
        <v>-0.3820900206302591</v>
      </c>
      <c r="NO341" s="795">
        <f t="shared" si="3166"/>
        <v>-0.3820900206302591</v>
      </c>
      <c r="NP341" s="795">
        <f t="shared" si="3166"/>
        <v>-0.3820900206302591</v>
      </c>
      <c r="NQ341" s="795">
        <f t="shared" si="3166"/>
        <v>-0.3820900206302591</v>
      </c>
      <c r="NR341" s="795">
        <f t="shared" si="3166"/>
        <v>-0.3820900206302591</v>
      </c>
      <c r="NS341" s="795">
        <f t="shared" si="3166"/>
        <v>-0.3820900206302591</v>
      </c>
      <c r="NT341" s="795">
        <f t="shared" si="3166"/>
        <v>-0.3820900206302591</v>
      </c>
      <c r="NU341" s="795">
        <f t="shared" si="3166"/>
        <v>0</v>
      </c>
      <c r="NV341" s="795">
        <f t="shared" si="3166"/>
        <v>0</v>
      </c>
      <c r="NW341" s="795">
        <f t="shared" si="3166"/>
        <v>0</v>
      </c>
      <c r="NX341" s="795">
        <f t="shared" si="3166"/>
        <v>0</v>
      </c>
      <c r="NY341" s="795">
        <f t="shared" si="3166"/>
        <v>0</v>
      </c>
      <c r="NZ341" s="795">
        <f t="shared" si="3166"/>
        <v>0</v>
      </c>
      <c r="OA341" s="795">
        <f t="shared" si="3166"/>
        <v>0</v>
      </c>
      <c r="OB341" s="795">
        <f t="shared" si="3166"/>
        <v>0</v>
      </c>
      <c r="OC341" s="795">
        <f t="shared" si="3166"/>
        <v>0</v>
      </c>
      <c r="OD341" s="795">
        <f t="shared" si="3166"/>
        <v>-0.16848216827140838</v>
      </c>
      <c r="OE341" s="795">
        <f t="shared" ref="OE341:QP341" si="3167">OE338</f>
        <v>-0.16848216827140838</v>
      </c>
      <c r="OF341" s="795">
        <f t="shared" si="3167"/>
        <v>-0.16848216827140838</v>
      </c>
      <c r="OG341" s="795">
        <f t="shared" si="3167"/>
        <v>-0.16848216827140838</v>
      </c>
      <c r="OH341" s="795">
        <f t="shared" si="3167"/>
        <v>-1.7968867427760973</v>
      </c>
      <c r="OI341" s="795">
        <f t="shared" si="3167"/>
        <v>-1.7968867427760973</v>
      </c>
      <c r="OJ341" s="795">
        <f t="shared" si="3167"/>
        <v>-1.7968867427760973</v>
      </c>
      <c r="OK341" s="795">
        <f t="shared" si="3167"/>
        <v>-1.7968867427760973</v>
      </c>
      <c r="OL341" s="795">
        <f t="shared" si="3167"/>
        <v>-1.7968867427760973</v>
      </c>
      <c r="OM341" s="795">
        <f t="shared" si="3167"/>
        <v>-1.7968867427760973</v>
      </c>
      <c r="ON341" s="795">
        <f t="shared" si="3167"/>
        <v>-1.7968867427760973</v>
      </c>
      <c r="OO341" s="795">
        <f t="shared" si="3167"/>
        <v>-1.7968867427760973</v>
      </c>
      <c r="OP341" s="795">
        <f t="shared" si="3167"/>
        <v>0.44516007739673036</v>
      </c>
      <c r="OQ341" s="795">
        <f t="shared" si="3167"/>
        <v>0.44516007739673036</v>
      </c>
      <c r="OR341" s="795">
        <f t="shared" si="3167"/>
        <v>0.44516007739673036</v>
      </c>
      <c r="OS341" s="795">
        <f t="shared" si="3167"/>
        <v>0.44516007739673036</v>
      </c>
      <c r="OT341" s="795">
        <f t="shared" si="3167"/>
        <v>0.44516007739673036</v>
      </c>
      <c r="OU341" s="795">
        <f t="shared" si="3167"/>
        <v>0.44516007739673036</v>
      </c>
      <c r="OV341" s="795">
        <f t="shared" si="3167"/>
        <v>0.44516007739673036</v>
      </c>
      <c r="OW341" s="795">
        <f t="shared" si="3167"/>
        <v>0.38092901612452046</v>
      </c>
      <c r="OX341" s="795">
        <f t="shared" si="3167"/>
        <v>0.38092901612452046</v>
      </c>
      <c r="OY341" s="795">
        <f t="shared" si="3167"/>
        <v>0.38092901612452046</v>
      </c>
      <c r="OZ341" s="795">
        <f t="shared" si="3167"/>
        <v>0.38092901612452046</v>
      </c>
      <c r="PA341" s="795">
        <f t="shared" si="3167"/>
        <v>0.38092901612452046</v>
      </c>
      <c r="PB341" s="795">
        <f t="shared" si="3167"/>
        <v>4.9951640288711019E-2</v>
      </c>
      <c r="PC341" s="795">
        <f t="shared" si="3167"/>
        <v>4.9951640288711019E-2</v>
      </c>
      <c r="PD341" s="795">
        <f t="shared" si="3167"/>
        <v>4.9951640288711019E-2</v>
      </c>
      <c r="PE341" s="795">
        <f t="shared" si="3167"/>
        <v>4.9951640288711019E-2</v>
      </c>
      <c r="PF341" s="795">
        <f t="shared" si="3167"/>
        <v>-8.0300262755832463E-2</v>
      </c>
      <c r="PG341" s="795">
        <f t="shared" si="3167"/>
        <v>-8.0300262755832463E-2</v>
      </c>
      <c r="PH341" s="795">
        <f t="shared" si="3167"/>
        <v>-8.0300262755832463E-2</v>
      </c>
      <c r="PI341" s="795">
        <f t="shared" si="3167"/>
        <v>-8.0300262755832463E-2</v>
      </c>
      <c r="PJ341" s="795">
        <f t="shared" si="3167"/>
        <v>-8.0300262755832463E-2</v>
      </c>
      <c r="PK341" s="795">
        <f t="shared" si="3167"/>
        <v>-8.0300262755832463E-2</v>
      </c>
      <c r="PL341" s="795">
        <f t="shared" si="3167"/>
        <v>-8.0300262755832463E-2</v>
      </c>
      <c r="PM341" s="795">
        <f t="shared" si="3167"/>
        <v>-8.0300262755832463E-2</v>
      </c>
      <c r="PN341" s="795">
        <f t="shared" si="3167"/>
        <v>-0.3820900206302591</v>
      </c>
      <c r="PO341" s="795">
        <f t="shared" si="3167"/>
        <v>-0.3820900206302591</v>
      </c>
      <c r="PP341" s="795">
        <f t="shared" si="3167"/>
        <v>-0.3820900206302591</v>
      </c>
      <c r="PQ341" s="795">
        <f t="shared" si="3167"/>
        <v>-0.3820900206302591</v>
      </c>
      <c r="PR341" s="795">
        <f t="shared" si="3167"/>
        <v>-0.3820900206302591</v>
      </c>
      <c r="PS341" s="795">
        <f t="shared" si="3167"/>
        <v>-0.3820900206302591</v>
      </c>
      <c r="PT341" s="795">
        <f t="shared" si="3167"/>
        <v>-0.3820900206302591</v>
      </c>
      <c r="PU341" s="795">
        <f t="shared" si="3167"/>
        <v>0</v>
      </c>
      <c r="PV341" s="795">
        <f t="shared" si="3167"/>
        <v>0</v>
      </c>
      <c r="PW341" s="795">
        <f t="shared" si="3167"/>
        <v>0</v>
      </c>
      <c r="PX341" s="795">
        <f t="shared" si="3167"/>
        <v>0</v>
      </c>
      <c r="PY341" s="795">
        <f t="shared" si="3167"/>
        <v>0</v>
      </c>
      <c r="PZ341" s="795">
        <f t="shared" si="3167"/>
        <v>0</v>
      </c>
      <c r="QA341" s="795">
        <f t="shared" si="3167"/>
        <v>0</v>
      </c>
      <c r="QB341" s="795">
        <f t="shared" si="3167"/>
        <v>0</v>
      </c>
      <c r="QC341" s="795">
        <f t="shared" si="3167"/>
        <v>0</v>
      </c>
      <c r="QD341" s="795">
        <f t="shared" si="3167"/>
        <v>-0.16848216827140838</v>
      </c>
      <c r="QE341" s="795">
        <f t="shared" si="3167"/>
        <v>-0.16848216827140838</v>
      </c>
      <c r="QF341" s="795">
        <f t="shared" si="3167"/>
        <v>-0.16848216827140838</v>
      </c>
      <c r="QG341" s="795">
        <f t="shared" si="3167"/>
        <v>-0.16848216827140838</v>
      </c>
      <c r="QH341" s="795">
        <f t="shared" si="3167"/>
        <v>-1.7968867427760973</v>
      </c>
      <c r="QI341" s="795">
        <f t="shared" si="3167"/>
        <v>-1.7968867427760973</v>
      </c>
      <c r="QJ341" s="795">
        <f t="shared" si="3167"/>
        <v>-1.7968867427760973</v>
      </c>
      <c r="QK341" s="795">
        <f t="shared" si="3167"/>
        <v>-1.7968867427760973</v>
      </c>
      <c r="QL341" s="795">
        <f t="shared" si="3167"/>
        <v>-1.7968867427760973</v>
      </c>
      <c r="QM341" s="795">
        <f t="shared" si="3167"/>
        <v>-1.7968867427760973</v>
      </c>
      <c r="QN341" s="795">
        <f t="shared" si="3167"/>
        <v>-1.7968867427760973</v>
      </c>
      <c r="QO341" s="795">
        <f t="shared" si="3167"/>
        <v>-1.7968867427760973</v>
      </c>
      <c r="QP341" s="795">
        <f t="shared" si="3167"/>
        <v>0.44516007739673036</v>
      </c>
      <c r="QQ341" s="795">
        <f t="shared" ref="QQ341:SI341" si="3168">QQ338</f>
        <v>0.44516007739673036</v>
      </c>
      <c r="QR341" s="795">
        <f t="shared" si="3168"/>
        <v>0.44516007739673036</v>
      </c>
      <c r="QS341" s="795">
        <f t="shared" si="3168"/>
        <v>0.44516007739673036</v>
      </c>
      <c r="QT341" s="795">
        <f t="shared" si="3168"/>
        <v>0.44516007739673036</v>
      </c>
      <c r="QU341" s="795">
        <f t="shared" si="3168"/>
        <v>0.44516007739673036</v>
      </c>
      <c r="QV341" s="795">
        <f t="shared" si="3168"/>
        <v>0.44516007739673036</v>
      </c>
      <c r="QW341" s="795">
        <f t="shared" si="3168"/>
        <v>0.38092901612452046</v>
      </c>
      <c r="QX341" s="795">
        <f t="shared" si="3168"/>
        <v>0.38092901612452046</v>
      </c>
      <c r="QY341" s="795">
        <f t="shared" si="3168"/>
        <v>0.38092901612452046</v>
      </c>
      <c r="QZ341" s="795">
        <f t="shared" si="3168"/>
        <v>0.38092901612452046</v>
      </c>
      <c r="RA341" s="795">
        <f t="shared" si="3168"/>
        <v>0.38092901612452046</v>
      </c>
      <c r="RB341" s="795">
        <f t="shared" si="3168"/>
        <v>4.9951640288711019E-2</v>
      </c>
      <c r="RC341" s="795">
        <f t="shared" si="3168"/>
        <v>4.9951640288711019E-2</v>
      </c>
      <c r="RD341" s="795">
        <f t="shared" si="3168"/>
        <v>4.9951640288711019E-2</v>
      </c>
      <c r="RE341" s="795">
        <f t="shared" si="3168"/>
        <v>4.9951640288711019E-2</v>
      </c>
      <c r="RF341" s="795">
        <f t="shared" si="3168"/>
        <v>-8.0300262755832463E-2</v>
      </c>
      <c r="RG341" s="795">
        <f t="shared" si="3168"/>
        <v>-8.0300262755832463E-2</v>
      </c>
      <c r="RH341" s="795">
        <f t="shared" si="3168"/>
        <v>-8.0300262755832463E-2</v>
      </c>
      <c r="RI341" s="795">
        <f t="shared" si="3168"/>
        <v>-8.0300262755832463E-2</v>
      </c>
      <c r="RJ341" s="795">
        <f t="shared" si="3168"/>
        <v>-8.0300262755832463E-2</v>
      </c>
      <c r="RK341" s="795">
        <f t="shared" si="3168"/>
        <v>-8.0300262755832463E-2</v>
      </c>
      <c r="RL341" s="795">
        <f t="shared" si="3168"/>
        <v>-8.0300262755832463E-2</v>
      </c>
      <c r="RM341" s="795">
        <f t="shared" si="3168"/>
        <v>-8.0300262755832463E-2</v>
      </c>
      <c r="RN341" s="795">
        <f t="shared" si="3168"/>
        <v>-0.3820900206302591</v>
      </c>
      <c r="RO341" s="795">
        <f t="shared" si="3168"/>
        <v>-0.3820900206302591</v>
      </c>
      <c r="RP341" s="795">
        <f t="shared" si="3168"/>
        <v>-0.3820900206302591</v>
      </c>
      <c r="RQ341" s="795">
        <f t="shared" si="3168"/>
        <v>-0.3820900206302591</v>
      </c>
      <c r="RR341" s="795">
        <f t="shared" si="3168"/>
        <v>-0.3820900206302591</v>
      </c>
      <c r="RS341" s="795">
        <f t="shared" si="3168"/>
        <v>-0.3820900206302591</v>
      </c>
      <c r="RT341" s="795">
        <f t="shared" si="3168"/>
        <v>-0.3820900206302591</v>
      </c>
      <c r="RU341" s="795">
        <f t="shared" si="3168"/>
        <v>0</v>
      </c>
      <c r="RV341" s="795">
        <f t="shared" si="3168"/>
        <v>0</v>
      </c>
      <c r="RW341" s="795">
        <f t="shared" si="3168"/>
        <v>0</v>
      </c>
      <c r="RX341" s="795">
        <f t="shared" si="3168"/>
        <v>0</v>
      </c>
      <c r="RY341" s="795">
        <f t="shared" si="3168"/>
        <v>0</v>
      </c>
      <c r="RZ341" s="795">
        <f t="shared" si="3168"/>
        <v>0</v>
      </c>
      <c r="SA341" s="795">
        <f t="shared" si="3168"/>
        <v>0</v>
      </c>
      <c r="SB341" s="795">
        <f t="shared" si="3168"/>
        <v>0</v>
      </c>
      <c r="SC341" s="795">
        <f t="shared" si="3168"/>
        <v>0</v>
      </c>
      <c r="SD341" s="795">
        <f t="shared" si="3168"/>
        <v>-0.16848216827140838</v>
      </c>
      <c r="SE341" s="795">
        <f t="shared" si="3168"/>
        <v>-0.16848216827140838</v>
      </c>
      <c r="SF341" s="795">
        <f t="shared" si="3168"/>
        <v>-0.16848216827140838</v>
      </c>
      <c r="SG341" s="795">
        <f t="shared" si="3168"/>
        <v>-0.16848216827140838</v>
      </c>
      <c r="SH341" s="795">
        <f t="shared" si="3168"/>
        <v>-1.7968867427760973</v>
      </c>
      <c r="SI341" s="795">
        <f t="shared" si="3168"/>
        <v>-1.7968867427760973</v>
      </c>
      <c r="SJ341" s="275">
        <f t="shared" si="3160"/>
        <v>-1.7968867427760973</v>
      </c>
      <c r="SK341" s="262"/>
      <c r="SL341" s="250"/>
      <c r="SM341" s="250"/>
      <c r="SN341" s="250"/>
    </row>
    <row r="342" spans="1:508" outlineLevel="3" x14ac:dyDescent="0.25">
      <c r="A342" s="250"/>
      <c r="B342" s="259"/>
      <c r="C342" s="444">
        <f>INT($C$29)+3</f>
        <v>4</v>
      </c>
      <c r="D342" s="275"/>
      <c r="E342" s="324">
        <f t="shared" si="3150"/>
        <v>201</v>
      </c>
      <c r="F342" s="330"/>
      <c r="G342" s="275"/>
      <c r="H342" s="536"/>
      <c r="I342" s="548" t="s">
        <v>876</v>
      </c>
      <c r="J342" s="537"/>
      <c r="K342" s="795">
        <f t="shared" ref="K342:BV342" si="3169">K339</f>
        <v>0</v>
      </c>
      <c r="L342" s="795">
        <f t="shared" si="3169"/>
        <v>0</v>
      </c>
      <c r="M342" s="795">
        <f t="shared" si="3169"/>
        <v>0</v>
      </c>
      <c r="N342" s="795">
        <f t="shared" si="3169"/>
        <v>0</v>
      </c>
      <c r="O342" s="795">
        <f t="shared" si="3169"/>
        <v>0</v>
      </c>
      <c r="P342" s="795">
        <f t="shared" si="3169"/>
        <v>0</v>
      </c>
      <c r="Q342" s="795">
        <f t="shared" si="3169"/>
        <v>0</v>
      </c>
      <c r="R342" s="795">
        <f t="shared" si="3169"/>
        <v>0</v>
      </c>
      <c r="S342" s="795">
        <f t="shared" si="3169"/>
        <v>0</v>
      </c>
      <c r="T342" s="795">
        <f t="shared" si="3169"/>
        <v>0</v>
      </c>
      <c r="U342" s="795">
        <f t="shared" si="3169"/>
        <v>0</v>
      </c>
      <c r="V342" s="795">
        <f t="shared" si="3169"/>
        <v>0</v>
      </c>
      <c r="W342" s="795">
        <f t="shared" si="3169"/>
        <v>0</v>
      </c>
      <c r="X342" s="795">
        <f t="shared" si="3169"/>
        <v>0</v>
      </c>
      <c r="Y342" s="795">
        <f t="shared" si="3169"/>
        <v>0</v>
      </c>
      <c r="Z342" s="795">
        <f t="shared" si="3169"/>
        <v>0</v>
      </c>
      <c r="AA342" s="795">
        <f t="shared" si="3169"/>
        <v>0</v>
      </c>
      <c r="AB342" s="795">
        <f t="shared" si="3169"/>
        <v>0</v>
      </c>
      <c r="AC342" s="795">
        <f t="shared" si="3169"/>
        <v>0</v>
      </c>
      <c r="AD342" s="795">
        <f t="shared" si="3169"/>
        <v>0</v>
      </c>
      <c r="AE342" s="795">
        <f t="shared" si="3169"/>
        <v>0</v>
      </c>
      <c r="AF342" s="795">
        <f t="shared" si="3169"/>
        <v>0</v>
      </c>
      <c r="AG342" s="795">
        <f t="shared" si="3169"/>
        <v>0</v>
      </c>
      <c r="AH342" s="795">
        <f t="shared" si="3169"/>
        <v>0</v>
      </c>
      <c r="AI342" s="795">
        <f t="shared" si="3169"/>
        <v>0</v>
      </c>
      <c r="AJ342" s="795">
        <f t="shared" si="3169"/>
        <v>0</v>
      </c>
      <c r="AK342" s="795">
        <f t="shared" si="3169"/>
        <v>0</v>
      </c>
      <c r="AL342" s="795">
        <f t="shared" si="3169"/>
        <v>0</v>
      </c>
      <c r="AM342" s="795">
        <f t="shared" si="3169"/>
        <v>0</v>
      </c>
      <c r="AN342" s="795">
        <f t="shared" si="3169"/>
        <v>0</v>
      </c>
      <c r="AO342" s="795">
        <f t="shared" si="3169"/>
        <v>0</v>
      </c>
      <c r="AP342" s="795">
        <f t="shared" si="3169"/>
        <v>0</v>
      </c>
      <c r="AQ342" s="795">
        <f t="shared" si="3169"/>
        <v>0</v>
      </c>
      <c r="AR342" s="795">
        <f t="shared" si="3169"/>
        <v>0</v>
      </c>
      <c r="AS342" s="795">
        <f t="shared" si="3169"/>
        <v>0</v>
      </c>
      <c r="AT342" s="795">
        <f t="shared" si="3169"/>
        <v>0</v>
      </c>
      <c r="AU342" s="795">
        <f t="shared" si="3169"/>
        <v>0</v>
      </c>
      <c r="AV342" s="795">
        <f t="shared" si="3169"/>
        <v>0</v>
      </c>
      <c r="AW342" s="795">
        <f t="shared" si="3169"/>
        <v>0.25657278965864982</v>
      </c>
      <c r="AX342" s="795">
        <f t="shared" si="3169"/>
        <v>0.25657278965864982</v>
      </c>
      <c r="AY342" s="795">
        <f t="shared" si="3169"/>
        <v>0.25657278965864982</v>
      </c>
      <c r="AZ342" s="795">
        <f t="shared" si="3169"/>
        <v>0.25657278965864982</v>
      </c>
      <c r="BA342" s="795">
        <f t="shared" si="3169"/>
        <v>0.25657278965864982</v>
      </c>
      <c r="BB342" s="795">
        <f t="shared" si="3169"/>
        <v>0.62079796774352491</v>
      </c>
      <c r="BC342" s="795">
        <f t="shared" si="3169"/>
        <v>0.62079796774352491</v>
      </c>
      <c r="BD342" s="795">
        <f t="shared" si="3169"/>
        <v>0.62079796774352491</v>
      </c>
      <c r="BE342" s="795">
        <f t="shared" si="3169"/>
        <v>0.62079796774352491</v>
      </c>
      <c r="BF342" s="795">
        <f t="shared" si="3169"/>
        <v>0.54202677360186424</v>
      </c>
      <c r="BG342" s="795">
        <f t="shared" si="3169"/>
        <v>0.54202677360186424</v>
      </c>
      <c r="BH342" s="795">
        <f t="shared" si="3169"/>
        <v>0.54202677360186424</v>
      </c>
      <c r="BI342" s="795">
        <f t="shared" si="3169"/>
        <v>0.54202677360186424</v>
      </c>
      <c r="BJ342" s="795">
        <f t="shared" si="3169"/>
        <v>0.54202677360186424</v>
      </c>
      <c r="BK342" s="795">
        <f t="shared" si="3169"/>
        <v>0.54202677360186424</v>
      </c>
      <c r="BL342" s="795">
        <f t="shared" si="3169"/>
        <v>0.54202677360186424</v>
      </c>
      <c r="BM342" s="795">
        <f t="shared" si="3169"/>
        <v>0.54202677360186424</v>
      </c>
      <c r="BN342" s="795">
        <f t="shared" si="3169"/>
        <v>0.56888958627172315</v>
      </c>
      <c r="BO342" s="795">
        <f t="shared" si="3169"/>
        <v>0.56888958627172315</v>
      </c>
      <c r="BP342" s="795">
        <f t="shared" si="3169"/>
        <v>0.56888958627172315</v>
      </c>
      <c r="BQ342" s="795">
        <f t="shared" si="3169"/>
        <v>0.56888958627172315</v>
      </c>
      <c r="BR342" s="795">
        <f t="shared" si="3169"/>
        <v>0.56888958627172315</v>
      </c>
      <c r="BS342" s="795">
        <f t="shared" si="3169"/>
        <v>0.56888958627172315</v>
      </c>
      <c r="BT342" s="795">
        <f t="shared" si="3169"/>
        <v>0.56888958627172315</v>
      </c>
      <c r="BU342" s="795">
        <f t="shared" si="3169"/>
        <v>0.1394719572709997</v>
      </c>
      <c r="BV342" s="795">
        <f t="shared" si="3169"/>
        <v>0.1394719572709997</v>
      </c>
      <c r="BW342" s="795">
        <f t="shared" ref="BW342:EH342" si="3170">BW339</f>
        <v>0.1394719572709997</v>
      </c>
      <c r="BX342" s="795">
        <f t="shared" si="3170"/>
        <v>0.1394719572709997</v>
      </c>
      <c r="BY342" s="795">
        <f t="shared" si="3170"/>
        <v>0.1153419670627569</v>
      </c>
      <c r="BZ342" s="795">
        <f t="shared" si="3170"/>
        <v>0.1153419670627569</v>
      </c>
      <c r="CA342" s="795">
        <f t="shared" si="3170"/>
        <v>0.20680000805258825</v>
      </c>
      <c r="CB342" s="795">
        <f t="shared" si="3170"/>
        <v>0.20680000805258825</v>
      </c>
      <c r="CC342" s="795">
        <f t="shared" si="3170"/>
        <v>0.20680000805258825</v>
      </c>
      <c r="CD342" s="795">
        <f t="shared" si="3170"/>
        <v>0</v>
      </c>
      <c r="CE342" s="795">
        <f t="shared" si="3170"/>
        <v>0</v>
      </c>
      <c r="CF342" s="795">
        <f t="shared" si="3170"/>
        <v>0</v>
      </c>
      <c r="CG342" s="795">
        <f t="shared" si="3170"/>
        <v>0</v>
      </c>
      <c r="CH342" s="795">
        <f t="shared" si="3170"/>
        <v>0</v>
      </c>
      <c r="CI342" s="795">
        <f t="shared" si="3170"/>
        <v>0</v>
      </c>
      <c r="CJ342" s="795">
        <f t="shared" si="3170"/>
        <v>0</v>
      </c>
      <c r="CK342" s="795">
        <f t="shared" si="3170"/>
        <v>0</v>
      </c>
      <c r="CL342" s="795">
        <f t="shared" si="3170"/>
        <v>0</v>
      </c>
      <c r="CM342" s="795">
        <f t="shared" si="3170"/>
        <v>0</v>
      </c>
      <c r="CN342" s="795">
        <f t="shared" si="3170"/>
        <v>0</v>
      </c>
      <c r="CO342" s="795">
        <f t="shared" si="3170"/>
        <v>0</v>
      </c>
      <c r="CP342" s="795">
        <f t="shared" si="3170"/>
        <v>0</v>
      </c>
      <c r="CQ342" s="795">
        <f t="shared" si="3170"/>
        <v>0</v>
      </c>
      <c r="CR342" s="795">
        <f t="shared" si="3170"/>
        <v>0</v>
      </c>
      <c r="CS342" s="795">
        <f t="shared" si="3170"/>
        <v>0</v>
      </c>
      <c r="CT342" s="795">
        <f t="shared" si="3170"/>
        <v>0</v>
      </c>
      <c r="CU342" s="795">
        <f t="shared" si="3170"/>
        <v>0</v>
      </c>
      <c r="CV342" s="795">
        <f t="shared" si="3170"/>
        <v>0</v>
      </c>
      <c r="CW342" s="795">
        <f t="shared" si="3170"/>
        <v>0</v>
      </c>
      <c r="CX342" s="795">
        <f t="shared" si="3170"/>
        <v>0</v>
      </c>
      <c r="CY342" s="795">
        <f t="shared" si="3170"/>
        <v>0</v>
      </c>
      <c r="CZ342" s="795">
        <f t="shared" si="3170"/>
        <v>0</v>
      </c>
      <c r="DA342" s="795">
        <f t="shared" si="3170"/>
        <v>0</v>
      </c>
      <c r="DB342" s="795">
        <f t="shared" si="3170"/>
        <v>0</v>
      </c>
      <c r="DC342" s="795">
        <f t="shared" si="3170"/>
        <v>0</v>
      </c>
      <c r="DD342" s="795">
        <f t="shared" si="3170"/>
        <v>0</v>
      </c>
      <c r="DE342" s="795">
        <f t="shared" si="3170"/>
        <v>0</v>
      </c>
      <c r="DF342" s="795">
        <f t="shared" si="3170"/>
        <v>0</v>
      </c>
      <c r="DG342" s="795">
        <f t="shared" si="3170"/>
        <v>0</v>
      </c>
      <c r="DH342" s="795">
        <f t="shared" si="3170"/>
        <v>0</v>
      </c>
      <c r="DI342" s="795">
        <f t="shared" si="3170"/>
        <v>0</v>
      </c>
      <c r="DJ342" s="795">
        <f t="shared" si="3170"/>
        <v>0</v>
      </c>
      <c r="DK342" s="795">
        <f t="shared" si="3170"/>
        <v>0</v>
      </c>
      <c r="DL342" s="795">
        <f t="shared" si="3170"/>
        <v>0</v>
      </c>
      <c r="DM342" s="795">
        <f t="shared" si="3170"/>
        <v>0</v>
      </c>
      <c r="DN342" s="795">
        <f t="shared" si="3170"/>
        <v>-0.25472668042017244</v>
      </c>
      <c r="DO342" s="795">
        <f t="shared" si="3170"/>
        <v>-0.25472668042017244</v>
      </c>
      <c r="DP342" s="795">
        <f t="shared" si="3170"/>
        <v>-0.25472668042017244</v>
      </c>
      <c r="DQ342" s="795">
        <f t="shared" si="3170"/>
        <v>-0.25472668042017244</v>
      </c>
      <c r="DR342" s="795">
        <f t="shared" si="3170"/>
        <v>-0.25472668042017244</v>
      </c>
      <c r="DS342" s="795">
        <f t="shared" si="3170"/>
        <v>-0.25472668042017244</v>
      </c>
      <c r="DT342" s="795">
        <f t="shared" si="3170"/>
        <v>-0.25472668042017244</v>
      </c>
      <c r="DU342" s="795">
        <f t="shared" si="3170"/>
        <v>-0.15939652259542569</v>
      </c>
      <c r="DV342" s="795">
        <f t="shared" si="3170"/>
        <v>-0.15939652259542569</v>
      </c>
      <c r="DW342" s="795">
        <f t="shared" si="3170"/>
        <v>-0.15939652259542569</v>
      </c>
      <c r="DX342" s="795">
        <f t="shared" si="3170"/>
        <v>-0.15939652259542569</v>
      </c>
      <c r="DY342" s="795">
        <f t="shared" si="3170"/>
        <v>-0.14994455718158628</v>
      </c>
      <c r="DZ342" s="795">
        <f t="shared" si="3170"/>
        <v>-0.14994455718158628</v>
      </c>
      <c r="EA342" s="795">
        <f t="shared" si="3170"/>
        <v>-0.32497144122549937</v>
      </c>
      <c r="EB342" s="795">
        <f t="shared" si="3170"/>
        <v>-0.32497144122549937</v>
      </c>
      <c r="EC342" s="795">
        <f t="shared" si="3170"/>
        <v>-0.32497144122549937</v>
      </c>
      <c r="ED342" s="795">
        <f t="shared" si="3170"/>
        <v>0.46324798301820191</v>
      </c>
      <c r="EE342" s="795">
        <f t="shared" si="3170"/>
        <v>0.46324798301820191</v>
      </c>
      <c r="EF342" s="795">
        <f t="shared" si="3170"/>
        <v>0.46324798301820191</v>
      </c>
      <c r="EG342" s="795">
        <f t="shared" si="3170"/>
        <v>0.46324798301820191</v>
      </c>
      <c r="EH342" s="795">
        <f t="shared" si="3170"/>
        <v>0.38815351714272417</v>
      </c>
      <c r="EI342" s="795">
        <f t="shared" ref="EI342:GT342" si="3171">EI339</f>
        <v>0.38815351714272417</v>
      </c>
      <c r="EJ342" s="795">
        <f t="shared" si="3171"/>
        <v>0.38815351714272417</v>
      </c>
      <c r="EK342" s="795">
        <f t="shared" si="3171"/>
        <v>0.38815351714272417</v>
      </c>
      <c r="EL342" s="795">
        <f t="shared" si="3171"/>
        <v>0.38815351714272417</v>
      </c>
      <c r="EM342" s="795">
        <f t="shared" si="3171"/>
        <v>0.38815351714272417</v>
      </c>
      <c r="EN342" s="795">
        <f t="shared" si="3171"/>
        <v>0.38815351714272417</v>
      </c>
      <c r="EO342" s="795">
        <f t="shared" si="3171"/>
        <v>0.38815351714272417</v>
      </c>
      <c r="EP342" s="795">
        <f t="shared" si="3171"/>
        <v>-2.4459344911909042E-2</v>
      </c>
      <c r="EQ342" s="795">
        <f t="shared" si="3171"/>
        <v>-2.4459344911909042E-2</v>
      </c>
      <c r="ER342" s="795">
        <f t="shared" si="3171"/>
        <v>-2.4459344911909042E-2</v>
      </c>
      <c r="ES342" s="795">
        <f t="shared" si="3171"/>
        <v>-2.4459344911909042E-2</v>
      </c>
      <c r="ET342" s="795">
        <f t="shared" si="3171"/>
        <v>-2.4459344911909042E-2</v>
      </c>
      <c r="EU342" s="795">
        <f t="shared" si="3171"/>
        <v>-2.4459344911909042E-2</v>
      </c>
      <c r="EV342" s="795">
        <f t="shared" si="3171"/>
        <v>-2.4459344911909042E-2</v>
      </c>
      <c r="EW342" s="795">
        <f t="shared" si="3171"/>
        <v>1.059442980319858E-2</v>
      </c>
      <c r="EX342" s="795">
        <f t="shared" si="3171"/>
        <v>1.059442980319858E-2</v>
      </c>
      <c r="EY342" s="795">
        <f t="shared" si="3171"/>
        <v>1.059442980319858E-2</v>
      </c>
      <c r="EZ342" s="795">
        <f t="shared" si="3171"/>
        <v>1.059442980319858E-2</v>
      </c>
      <c r="FA342" s="795">
        <f t="shared" si="3171"/>
        <v>1.059442980319858E-2</v>
      </c>
      <c r="FB342" s="795">
        <f t="shared" si="3171"/>
        <v>-0.1228681456967422</v>
      </c>
      <c r="FC342" s="795">
        <f t="shared" si="3171"/>
        <v>-0.1228681456967422</v>
      </c>
      <c r="FD342" s="795">
        <f t="shared" si="3171"/>
        <v>-0.1228681456967422</v>
      </c>
      <c r="FE342" s="795">
        <f t="shared" si="3171"/>
        <v>-0.1228681456967422</v>
      </c>
      <c r="FF342" s="795">
        <f t="shared" si="3171"/>
        <v>-0.12045039413374692</v>
      </c>
      <c r="FG342" s="795">
        <f t="shared" si="3171"/>
        <v>-0.12045039413374692</v>
      </c>
      <c r="FH342" s="795">
        <f t="shared" si="3171"/>
        <v>-0.12045039413374692</v>
      </c>
      <c r="FI342" s="795">
        <f t="shared" si="3171"/>
        <v>-0.12045039413374692</v>
      </c>
      <c r="FJ342" s="795">
        <f t="shared" si="3171"/>
        <v>-0.12045039413374692</v>
      </c>
      <c r="FK342" s="795">
        <f t="shared" si="3171"/>
        <v>-0.12045039413374692</v>
      </c>
      <c r="FL342" s="795">
        <f t="shared" si="3171"/>
        <v>-0.12045039413374692</v>
      </c>
      <c r="FM342" s="795">
        <f t="shared" si="3171"/>
        <v>-0.12045039413374692</v>
      </c>
      <c r="FN342" s="795">
        <f t="shared" si="3171"/>
        <v>-5.9436225431373835E-2</v>
      </c>
      <c r="FO342" s="795">
        <f t="shared" si="3171"/>
        <v>-5.9436225431373835E-2</v>
      </c>
      <c r="FP342" s="795">
        <f t="shared" si="3171"/>
        <v>-5.9436225431373835E-2</v>
      </c>
      <c r="FQ342" s="795">
        <f t="shared" si="3171"/>
        <v>-5.9436225431373835E-2</v>
      </c>
      <c r="FR342" s="795">
        <f t="shared" si="3171"/>
        <v>-5.9436225431373835E-2</v>
      </c>
      <c r="FS342" s="795">
        <f t="shared" si="3171"/>
        <v>-5.9436225431373835E-2</v>
      </c>
      <c r="FT342" s="795">
        <f t="shared" si="3171"/>
        <v>-5.9436225431373835E-2</v>
      </c>
      <c r="FU342" s="795">
        <f t="shared" si="3171"/>
        <v>-1.9924565324425991E-2</v>
      </c>
      <c r="FV342" s="795">
        <f t="shared" si="3171"/>
        <v>-1.9924565324425991E-2</v>
      </c>
      <c r="FW342" s="795">
        <f t="shared" si="3171"/>
        <v>-1.9924565324425991E-2</v>
      </c>
      <c r="FX342" s="795">
        <f t="shared" si="3171"/>
        <v>-1.9924565324425991E-2</v>
      </c>
      <c r="FY342" s="795">
        <f t="shared" si="3171"/>
        <v>-1.1534196706279864E-2</v>
      </c>
      <c r="FZ342" s="795">
        <f t="shared" si="3171"/>
        <v>-1.1534196706279864E-2</v>
      </c>
      <c r="GA342" s="795">
        <f t="shared" si="3171"/>
        <v>-4.9238097155381411E-2</v>
      </c>
      <c r="GB342" s="795">
        <f t="shared" si="3171"/>
        <v>-4.9238097155381411E-2</v>
      </c>
      <c r="GC342" s="795">
        <f t="shared" si="3171"/>
        <v>-4.9238097155381411E-2</v>
      </c>
      <c r="GD342" s="795">
        <f t="shared" si="3171"/>
        <v>0.31619873174118052</v>
      </c>
      <c r="GE342" s="795">
        <f t="shared" si="3171"/>
        <v>0.31619873174118052</v>
      </c>
      <c r="GF342" s="795">
        <f t="shared" si="3171"/>
        <v>0.31619873174118052</v>
      </c>
      <c r="GG342" s="795">
        <f t="shared" si="3171"/>
        <v>0.31619873174118052</v>
      </c>
      <c r="GH342" s="795">
        <f t="shared" si="3171"/>
        <v>-1.1295594122359205</v>
      </c>
      <c r="GI342" s="795">
        <f t="shared" si="3171"/>
        <v>-1.1295594122359205</v>
      </c>
      <c r="GJ342" s="795">
        <f t="shared" si="3171"/>
        <v>-1.1295594122359205</v>
      </c>
      <c r="GK342" s="795">
        <f t="shared" si="3171"/>
        <v>-1.1295594122359205</v>
      </c>
      <c r="GL342" s="795">
        <f t="shared" si="3171"/>
        <v>-1.1295594122359205</v>
      </c>
      <c r="GM342" s="795">
        <f t="shared" si="3171"/>
        <v>-1.1295594122359205</v>
      </c>
      <c r="GN342" s="795">
        <f t="shared" si="3171"/>
        <v>-1.1295594122359205</v>
      </c>
      <c r="GO342" s="795">
        <f t="shared" si="3171"/>
        <v>-1.1295594122359205</v>
      </c>
      <c r="GP342" s="795">
        <f t="shared" si="3171"/>
        <v>9.783737964763084E-2</v>
      </c>
      <c r="GQ342" s="795">
        <f t="shared" si="3171"/>
        <v>9.783737964763084E-2</v>
      </c>
      <c r="GR342" s="795">
        <f t="shared" si="3171"/>
        <v>9.783737964763084E-2</v>
      </c>
      <c r="GS342" s="795">
        <f t="shared" si="3171"/>
        <v>9.783737964763084E-2</v>
      </c>
      <c r="GT342" s="795">
        <f t="shared" si="3171"/>
        <v>9.783737964763084E-2</v>
      </c>
      <c r="GU342" s="795">
        <f t="shared" ref="GU342:JF342" si="3172">GU339</f>
        <v>9.783737964763084E-2</v>
      </c>
      <c r="GV342" s="795">
        <f t="shared" si="3172"/>
        <v>9.783737964763084E-2</v>
      </c>
      <c r="GW342" s="795">
        <f t="shared" si="3172"/>
        <v>0.11696185718633068</v>
      </c>
      <c r="GX342" s="795">
        <f t="shared" si="3172"/>
        <v>0.11696185718633068</v>
      </c>
      <c r="GY342" s="795">
        <f t="shared" si="3172"/>
        <v>0.11696185718633068</v>
      </c>
      <c r="GZ342" s="795">
        <f t="shared" si="3172"/>
        <v>0.11696185718633068</v>
      </c>
      <c r="HA342" s="795">
        <f t="shared" si="3172"/>
        <v>0.11696185718633068</v>
      </c>
      <c r="HB342" s="795">
        <f t="shared" si="3172"/>
        <v>-3.3301093525808234E-2</v>
      </c>
      <c r="HC342" s="795">
        <f t="shared" si="3172"/>
        <v>-3.3301093525808234E-2</v>
      </c>
      <c r="HD342" s="795">
        <f t="shared" si="3172"/>
        <v>-3.3301093525808234E-2</v>
      </c>
      <c r="HE342" s="795">
        <f t="shared" si="3172"/>
        <v>-3.3301093525808234E-2</v>
      </c>
      <c r="HF342" s="795">
        <f t="shared" si="3172"/>
        <v>-3.3458442814929157E-2</v>
      </c>
      <c r="HG342" s="795">
        <f t="shared" si="3172"/>
        <v>-3.3458442814929157E-2</v>
      </c>
      <c r="HH342" s="795">
        <f t="shared" si="3172"/>
        <v>-3.3458442814929157E-2</v>
      </c>
      <c r="HI342" s="795">
        <f t="shared" si="3172"/>
        <v>-3.3458442814929157E-2</v>
      </c>
      <c r="HJ342" s="795">
        <f t="shared" si="3172"/>
        <v>-3.3458442814929157E-2</v>
      </c>
      <c r="HK342" s="795">
        <f t="shared" si="3172"/>
        <v>-3.3458442814929157E-2</v>
      </c>
      <c r="HL342" s="795">
        <f t="shared" si="3172"/>
        <v>-3.3458442814929157E-2</v>
      </c>
      <c r="HM342" s="795">
        <f t="shared" si="3172"/>
        <v>-3.3458442814929157E-2</v>
      </c>
      <c r="HN342" s="795">
        <f t="shared" si="3172"/>
        <v>3.3963557389357746E-2</v>
      </c>
      <c r="HO342" s="795">
        <f t="shared" si="3172"/>
        <v>3.3963557389357746E-2</v>
      </c>
      <c r="HP342" s="795">
        <f t="shared" si="3172"/>
        <v>3.3963557389357746E-2</v>
      </c>
      <c r="HQ342" s="795">
        <f t="shared" si="3172"/>
        <v>3.3963557389357746E-2</v>
      </c>
      <c r="HR342" s="795">
        <f t="shared" si="3172"/>
        <v>3.3963557389357746E-2</v>
      </c>
      <c r="HS342" s="795">
        <f t="shared" si="3172"/>
        <v>3.3963557389357746E-2</v>
      </c>
      <c r="HT342" s="795">
        <f t="shared" si="3172"/>
        <v>3.3963557389357746E-2</v>
      </c>
      <c r="HU342" s="795">
        <f t="shared" si="3172"/>
        <v>0</v>
      </c>
      <c r="HV342" s="795">
        <f t="shared" si="3172"/>
        <v>0</v>
      </c>
      <c r="HW342" s="795">
        <f t="shared" si="3172"/>
        <v>0</v>
      </c>
      <c r="HX342" s="795">
        <f t="shared" si="3172"/>
        <v>0</v>
      </c>
      <c r="HY342" s="795">
        <f t="shared" si="3172"/>
        <v>0</v>
      </c>
      <c r="HZ342" s="795">
        <f t="shared" si="3172"/>
        <v>0</v>
      </c>
      <c r="IA342" s="795">
        <f t="shared" si="3172"/>
        <v>-9.8476194310777032E-3</v>
      </c>
      <c r="IB342" s="795">
        <f t="shared" si="3172"/>
        <v>-9.8476194310777032E-3</v>
      </c>
      <c r="IC342" s="795">
        <f t="shared" si="3172"/>
        <v>-9.8476194310777032E-3</v>
      </c>
      <c r="ID342" s="795">
        <f t="shared" si="3172"/>
        <v>0.53767627689256248</v>
      </c>
      <c r="IE342" s="795">
        <f t="shared" si="3172"/>
        <v>0.53767627689256248</v>
      </c>
      <c r="IF342" s="795">
        <f t="shared" si="3172"/>
        <v>0.53767627689256248</v>
      </c>
      <c r="IG342" s="795">
        <f t="shared" si="3172"/>
        <v>0.53767627689256248</v>
      </c>
      <c r="IH342" s="795">
        <f t="shared" si="3172"/>
        <v>-0.23378408430687081</v>
      </c>
      <c r="II342" s="795">
        <f t="shared" si="3172"/>
        <v>-0.23114132350293026</v>
      </c>
      <c r="IJ342" s="795">
        <f t="shared" si="3172"/>
        <v>-0.23114132350293026</v>
      </c>
      <c r="IK342" s="795">
        <f t="shared" si="3172"/>
        <v>-0.23114132350293026</v>
      </c>
      <c r="IL342" s="795">
        <f t="shared" si="3172"/>
        <v>-0.23114132350293026</v>
      </c>
      <c r="IM342" s="795">
        <f t="shared" si="3172"/>
        <v>-0.23114132350293026</v>
      </c>
      <c r="IN342" s="795">
        <f t="shared" si="3172"/>
        <v>-0.23114132350293026</v>
      </c>
      <c r="IO342" s="795">
        <f t="shared" si="3172"/>
        <v>-0.23114132350293026</v>
      </c>
      <c r="IP342" s="795">
        <f t="shared" si="3172"/>
        <v>-0.45494381536150108</v>
      </c>
      <c r="IQ342" s="795">
        <f t="shared" si="3172"/>
        <v>-0.45494381536150108</v>
      </c>
      <c r="IR342" s="795">
        <f t="shared" si="3172"/>
        <v>-0.45494381536150108</v>
      </c>
      <c r="IS342" s="795">
        <f t="shared" si="3172"/>
        <v>-0.45494381536150108</v>
      </c>
      <c r="IT342" s="795">
        <f t="shared" si="3172"/>
        <v>-0.45494381536150108</v>
      </c>
      <c r="IU342" s="795">
        <f t="shared" si="3172"/>
        <v>-0.45494381536150108</v>
      </c>
      <c r="IV342" s="795">
        <f t="shared" si="3172"/>
        <v>-0.45494381536150108</v>
      </c>
      <c r="IW342" s="795">
        <f t="shared" si="3172"/>
        <v>-0.26459077350852134</v>
      </c>
      <c r="IX342" s="795">
        <f t="shared" si="3172"/>
        <v>-0.26459077350852134</v>
      </c>
      <c r="IY342" s="795">
        <f t="shared" si="3172"/>
        <v>-0.26459077350852134</v>
      </c>
      <c r="IZ342" s="795">
        <f t="shared" si="3172"/>
        <v>-0.26459077350852134</v>
      </c>
      <c r="JA342" s="795">
        <f t="shared" si="3172"/>
        <v>-0.26459077350852134</v>
      </c>
      <c r="JB342" s="795">
        <f t="shared" si="3172"/>
        <v>-7.8536465942056211E-3</v>
      </c>
      <c r="JC342" s="795">
        <f t="shared" si="3172"/>
        <v>-7.8536465942056211E-3</v>
      </c>
      <c r="JD342" s="795">
        <f t="shared" si="3172"/>
        <v>-7.8536465942056211E-3</v>
      </c>
      <c r="JE342" s="795">
        <f t="shared" si="3172"/>
        <v>-7.8536465942056211E-3</v>
      </c>
      <c r="JF342" s="795">
        <f t="shared" si="3172"/>
        <v>-0.21413403401554909</v>
      </c>
      <c r="JG342" s="795">
        <f t="shared" ref="JG342:LR342" si="3173">JG339</f>
        <v>-0.21413403401554909</v>
      </c>
      <c r="JH342" s="795">
        <f t="shared" si="3173"/>
        <v>-0.21413403401554909</v>
      </c>
      <c r="JI342" s="795">
        <f t="shared" si="3173"/>
        <v>-0.21413403401554909</v>
      </c>
      <c r="JJ342" s="795">
        <f t="shared" si="3173"/>
        <v>-0.21413403401554909</v>
      </c>
      <c r="JK342" s="795">
        <f t="shared" si="3173"/>
        <v>-0.21413403401554909</v>
      </c>
      <c r="JL342" s="795">
        <f t="shared" si="3173"/>
        <v>-0.21413403401554909</v>
      </c>
      <c r="JM342" s="795">
        <f t="shared" si="3173"/>
        <v>-0.21413403401554909</v>
      </c>
      <c r="JN342" s="795">
        <f t="shared" si="3173"/>
        <v>0.15283600825210275</v>
      </c>
      <c r="JO342" s="795">
        <f t="shared" si="3173"/>
        <v>0.15283600825210275</v>
      </c>
      <c r="JP342" s="795">
        <f t="shared" si="3173"/>
        <v>0.15283600825210275</v>
      </c>
      <c r="JQ342" s="795">
        <f t="shared" si="3173"/>
        <v>0.15283600825210275</v>
      </c>
      <c r="JR342" s="795">
        <f t="shared" si="3173"/>
        <v>0.15283600825210275</v>
      </c>
      <c r="JS342" s="795">
        <f t="shared" si="3173"/>
        <v>0.15283600825210275</v>
      </c>
      <c r="JT342" s="795">
        <f t="shared" si="3173"/>
        <v>0.15283600825210275</v>
      </c>
      <c r="JU342" s="795">
        <f t="shared" si="3173"/>
        <v>-1.992456532443132E-2</v>
      </c>
      <c r="JV342" s="795">
        <f t="shared" si="3173"/>
        <v>-1.992456532443132E-2</v>
      </c>
      <c r="JW342" s="795">
        <f t="shared" si="3173"/>
        <v>-1.992456532443132E-2</v>
      </c>
      <c r="JX342" s="795">
        <f t="shared" si="3173"/>
        <v>-1.992456532443132E-2</v>
      </c>
      <c r="JY342" s="795">
        <f t="shared" si="3173"/>
        <v>-2.3068393412553956E-2</v>
      </c>
      <c r="JZ342" s="795">
        <f t="shared" si="3173"/>
        <v>-2.3068393412553956E-2</v>
      </c>
      <c r="KA342" s="795">
        <f t="shared" si="3173"/>
        <v>-3.9390477724301931E-2</v>
      </c>
      <c r="KB342" s="795">
        <f t="shared" si="3173"/>
        <v>-3.9390477724301931E-2</v>
      </c>
      <c r="KC342" s="795">
        <f t="shared" si="3173"/>
        <v>-3.9390477724301931E-2</v>
      </c>
      <c r="KD342" s="795">
        <f t="shared" si="3173"/>
        <v>0.44434232363259163</v>
      </c>
      <c r="KE342" s="795">
        <f t="shared" si="3173"/>
        <v>0.44434232363259163</v>
      </c>
      <c r="KF342" s="795">
        <f t="shared" si="3173"/>
        <v>0.44434232363259163</v>
      </c>
      <c r="KG342" s="795">
        <f t="shared" si="3173"/>
        <v>0.44434232363259163</v>
      </c>
      <c r="KH342" s="795">
        <f t="shared" si="3173"/>
        <v>-5.8311173683728512E-2</v>
      </c>
      <c r="KI342" s="795">
        <f t="shared" si="3173"/>
        <v>-5.8311173683728512E-2</v>
      </c>
      <c r="KJ342" s="795">
        <f t="shared" si="3173"/>
        <v>-5.8311173683728512E-2</v>
      </c>
      <c r="KK342" s="795">
        <f t="shared" si="3173"/>
        <v>-5.8311173683728512E-2</v>
      </c>
      <c r="KL342" s="795">
        <f t="shared" si="3173"/>
        <v>-5.8311173683728512E-2</v>
      </c>
      <c r="KM342" s="795">
        <f t="shared" si="3173"/>
        <v>-5.8311173683728512E-2</v>
      </c>
      <c r="KN342" s="795">
        <f t="shared" si="3173"/>
        <v>-5.8311173683728512E-2</v>
      </c>
      <c r="KO342" s="795">
        <f t="shared" si="3173"/>
        <v>-5.8311173683728512E-2</v>
      </c>
      <c r="KP342" s="795">
        <f t="shared" si="3173"/>
        <v>-5.6256493297381027E-2</v>
      </c>
      <c r="KQ342" s="795">
        <f t="shared" si="3173"/>
        <v>-5.6256493297381027E-2</v>
      </c>
      <c r="KR342" s="795">
        <f t="shared" si="3173"/>
        <v>-5.6256493297381027E-2</v>
      </c>
      <c r="KS342" s="795">
        <f t="shared" si="3173"/>
        <v>-5.6256493297381027E-2</v>
      </c>
      <c r="KT342" s="795">
        <f t="shared" si="3173"/>
        <v>-5.6256493297381027E-2</v>
      </c>
      <c r="KU342" s="795">
        <f t="shared" si="3173"/>
        <v>-5.6256493297381027E-2</v>
      </c>
      <c r="KV342" s="795">
        <f t="shared" si="3173"/>
        <v>-5.6256493297381027E-2</v>
      </c>
      <c r="KW342" s="795">
        <f t="shared" si="3173"/>
        <v>-2.309544404196906E-2</v>
      </c>
      <c r="KX342" s="795">
        <f t="shared" si="3173"/>
        <v>-2.309544404196906E-2</v>
      </c>
      <c r="KY342" s="795">
        <f t="shared" si="3173"/>
        <v>-2.309544404196906E-2</v>
      </c>
      <c r="KZ342" s="795">
        <f t="shared" si="3173"/>
        <v>-2.309544404196906E-2</v>
      </c>
      <c r="LA342" s="795">
        <f t="shared" si="3173"/>
        <v>-2.309544404196906E-2</v>
      </c>
      <c r="LB342" s="795">
        <f t="shared" si="3173"/>
        <v>-0.44860882228283039</v>
      </c>
      <c r="LC342" s="795">
        <f t="shared" si="3173"/>
        <v>-0.44860882228283039</v>
      </c>
      <c r="LD342" s="795">
        <f t="shared" si="3173"/>
        <v>-0.44860882228283039</v>
      </c>
      <c r="LE342" s="795">
        <f t="shared" si="3173"/>
        <v>-0.44860882228283039</v>
      </c>
      <c r="LF342" s="795">
        <f t="shared" si="3173"/>
        <v>-0.53533508503888072</v>
      </c>
      <c r="LG342" s="795">
        <f t="shared" si="3173"/>
        <v>-0.53533508503888072</v>
      </c>
      <c r="LH342" s="795">
        <f t="shared" si="3173"/>
        <v>-0.53533508503888072</v>
      </c>
      <c r="LI342" s="795">
        <f t="shared" si="3173"/>
        <v>-0.53533508503888072</v>
      </c>
      <c r="LJ342" s="795">
        <f t="shared" si="3173"/>
        <v>-0.53533508503888072</v>
      </c>
      <c r="LK342" s="795">
        <f t="shared" si="3173"/>
        <v>-0.53533508503888072</v>
      </c>
      <c r="LL342" s="795">
        <f t="shared" si="3173"/>
        <v>-0.53533508503888072</v>
      </c>
      <c r="LM342" s="795">
        <f t="shared" si="3173"/>
        <v>-0.53533508503888072</v>
      </c>
      <c r="LN342" s="795">
        <f t="shared" si="3173"/>
        <v>-0.34812646324090224</v>
      </c>
      <c r="LO342" s="795">
        <f t="shared" si="3173"/>
        <v>-0.34812646324090224</v>
      </c>
      <c r="LP342" s="795">
        <f t="shared" si="3173"/>
        <v>-0.34812646324090224</v>
      </c>
      <c r="LQ342" s="795">
        <f t="shared" si="3173"/>
        <v>-0.34812646324090224</v>
      </c>
      <c r="LR342" s="795">
        <f t="shared" si="3173"/>
        <v>-0.34812646324090224</v>
      </c>
      <c r="LS342" s="795">
        <f t="shared" ref="LS342:OD342" si="3174">LS339</f>
        <v>-0.34812646324090224</v>
      </c>
      <c r="LT342" s="795">
        <f t="shared" si="3174"/>
        <v>-0.34812646324090224</v>
      </c>
      <c r="LU342" s="795">
        <f t="shared" si="3174"/>
        <v>0</v>
      </c>
      <c r="LV342" s="795">
        <f t="shared" si="3174"/>
        <v>0</v>
      </c>
      <c r="LW342" s="795">
        <f t="shared" si="3174"/>
        <v>0</v>
      </c>
      <c r="LX342" s="795">
        <f t="shared" si="3174"/>
        <v>0</v>
      </c>
      <c r="LY342" s="795">
        <f t="shared" si="3174"/>
        <v>0</v>
      </c>
      <c r="LZ342" s="795">
        <f t="shared" si="3174"/>
        <v>0</v>
      </c>
      <c r="MA342" s="795">
        <f t="shared" si="3174"/>
        <v>0</v>
      </c>
      <c r="MB342" s="795">
        <f t="shared" si="3174"/>
        <v>0</v>
      </c>
      <c r="MC342" s="795">
        <f t="shared" si="3174"/>
        <v>0</v>
      </c>
      <c r="MD342" s="795">
        <f t="shared" si="3174"/>
        <v>0.59477165347928285</v>
      </c>
      <c r="ME342" s="795">
        <f t="shared" si="3174"/>
        <v>0.59477165347928285</v>
      </c>
      <c r="MF342" s="795">
        <f t="shared" si="3174"/>
        <v>0.59477165347928285</v>
      </c>
      <c r="MG342" s="795">
        <f t="shared" si="3174"/>
        <v>0.59477165347928285</v>
      </c>
      <c r="MH342" s="795">
        <f t="shared" si="3174"/>
        <v>-6.7790507756432916E-2</v>
      </c>
      <c r="MI342" s="795">
        <f t="shared" si="3174"/>
        <v>-6.7790507756432916E-2</v>
      </c>
      <c r="MJ342" s="795">
        <f t="shared" si="3174"/>
        <v>-6.7790507756432916E-2</v>
      </c>
      <c r="MK342" s="795">
        <f t="shared" si="3174"/>
        <v>-6.7790507756432916E-2</v>
      </c>
      <c r="ML342" s="795">
        <f t="shared" si="3174"/>
        <v>-6.7790507756432916E-2</v>
      </c>
      <c r="MM342" s="795">
        <f t="shared" si="3174"/>
        <v>-6.7790507756432916E-2</v>
      </c>
      <c r="MN342" s="795">
        <f t="shared" si="3174"/>
        <v>-6.7790507756432916E-2</v>
      </c>
      <c r="MO342" s="795">
        <f t="shared" si="3174"/>
        <v>-6.7790507756432916E-2</v>
      </c>
      <c r="MP342" s="795">
        <f t="shared" si="3174"/>
        <v>0.85363113742559982</v>
      </c>
      <c r="MQ342" s="795">
        <f t="shared" si="3174"/>
        <v>0.85363113742559982</v>
      </c>
      <c r="MR342" s="795">
        <f t="shared" si="3174"/>
        <v>0.85363113742559982</v>
      </c>
      <c r="MS342" s="795">
        <f t="shared" si="3174"/>
        <v>0.85363113742559982</v>
      </c>
      <c r="MT342" s="795">
        <f t="shared" si="3174"/>
        <v>0.85363113742559982</v>
      </c>
      <c r="MU342" s="795">
        <f t="shared" si="3174"/>
        <v>0.85363113742559982</v>
      </c>
      <c r="MV342" s="795">
        <f t="shared" si="3174"/>
        <v>0.85363113742559982</v>
      </c>
      <c r="MW342" s="795">
        <f t="shared" si="3174"/>
        <v>0.35520141998073029</v>
      </c>
      <c r="MX342" s="795">
        <f t="shared" si="3174"/>
        <v>0.35520141998073029</v>
      </c>
      <c r="MY342" s="795">
        <f t="shared" si="3174"/>
        <v>0.35520141998073029</v>
      </c>
      <c r="MZ342" s="795">
        <f t="shared" si="3174"/>
        <v>0.35520141998073029</v>
      </c>
      <c r="NA342" s="795">
        <f t="shared" si="3174"/>
        <v>0.35520141998073029</v>
      </c>
      <c r="NB342" s="795">
        <f t="shared" si="3174"/>
        <v>4.9951640288711019E-2</v>
      </c>
      <c r="NC342" s="795">
        <f t="shared" si="3174"/>
        <v>4.9951640288711019E-2</v>
      </c>
      <c r="ND342" s="795">
        <f t="shared" si="3174"/>
        <v>4.9951640288711019E-2</v>
      </c>
      <c r="NE342" s="795">
        <f t="shared" si="3174"/>
        <v>4.9951640288711019E-2</v>
      </c>
      <c r="NF342" s="795">
        <f t="shared" si="3174"/>
        <v>-6.6916885629844103E-3</v>
      </c>
      <c r="NG342" s="795">
        <f t="shared" si="3174"/>
        <v>-6.6916885629844103E-3</v>
      </c>
      <c r="NH342" s="795">
        <f t="shared" si="3174"/>
        <v>-6.6916885629844103E-3</v>
      </c>
      <c r="NI342" s="795">
        <f t="shared" si="3174"/>
        <v>-6.6916885629844103E-3</v>
      </c>
      <c r="NJ342" s="795">
        <f t="shared" si="3174"/>
        <v>-6.6916885629844103E-3</v>
      </c>
      <c r="NK342" s="795">
        <f t="shared" si="3174"/>
        <v>-6.6916885629844103E-3</v>
      </c>
      <c r="NL342" s="795">
        <f t="shared" si="3174"/>
        <v>-6.6916885629844103E-3</v>
      </c>
      <c r="NM342" s="795">
        <f t="shared" si="3174"/>
        <v>-6.6916885629844103E-3</v>
      </c>
      <c r="NN342" s="795">
        <f t="shared" si="3174"/>
        <v>-0.34812646324090224</v>
      </c>
      <c r="NO342" s="795">
        <f t="shared" si="3174"/>
        <v>-0.34812646324090224</v>
      </c>
      <c r="NP342" s="795">
        <f t="shared" si="3174"/>
        <v>-0.34812646324090224</v>
      </c>
      <c r="NQ342" s="795">
        <f t="shared" si="3174"/>
        <v>-0.34812646324090224</v>
      </c>
      <c r="NR342" s="795">
        <f t="shared" si="3174"/>
        <v>-0.34812646324090224</v>
      </c>
      <c r="NS342" s="795">
        <f t="shared" si="3174"/>
        <v>-0.34812646324090224</v>
      </c>
      <c r="NT342" s="795">
        <f t="shared" si="3174"/>
        <v>-0.34812646324090224</v>
      </c>
      <c r="NU342" s="795">
        <f t="shared" si="3174"/>
        <v>0</v>
      </c>
      <c r="NV342" s="795">
        <f t="shared" si="3174"/>
        <v>0</v>
      </c>
      <c r="NW342" s="795">
        <f t="shared" si="3174"/>
        <v>0</v>
      </c>
      <c r="NX342" s="795">
        <f t="shared" si="3174"/>
        <v>0</v>
      </c>
      <c r="NY342" s="795">
        <f t="shared" si="3174"/>
        <v>0</v>
      </c>
      <c r="NZ342" s="795">
        <f t="shared" si="3174"/>
        <v>0</v>
      </c>
      <c r="OA342" s="795">
        <f t="shared" si="3174"/>
        <v>0</v>
      </c>
      <c r="OB342" s="795">
        <f t="shared" si="3174"/>
        <v>0</v>
      </c>
      <c r="OC342" s="795">
        <f t="shared" si="3174"/>
        <v>0</v>
      </c>
      <c r="OD342" s="795">
        <f t="shared" si="3174"/>
        <v>0.59477165347928285</v>
      </c>
      <c r="OE342" s="795">
        <f t="shared" ref="OE342:QP342" si="3175">OE339</f>
        <v>0.59477165347928285</v>
      </c>
      <c r="OF342" s="795">
        <f t="shared" si="3175"/>
        <v>0.59477165347928285</v>
      </c>
      <c r="OG342" s="795">
        <f t="shared" si="3175"/>
        <v>0.59477165347928285</v>
      </c>
      <c r="OH342" s="795">
        <f t="shared" si="3175"/>
        <v>-6.7790507756432916E-2</v>
      </c>
      <c r="OI342" s="795">
        <f t="shared" si="3175"/>
        <v>-6.7790507756432916E-2</v>
      </c>
      <c r="OJ342" s="795">
        <f t="shared" si="3175"/>
        <v>-6.7790507756432916E-2</v>
      </c>
      <c r="OK342" s="795">
        <f t="shared" si="3175"/>
        <v>-6.7790507756432916E-2</v>
      </c>
      <c r="OL342" s="795">
        <f t="shared" si="3175"/>
        <v>-6.7790507756432916E-2</v>
      </c>
      <c r="OM342" s="795">
        <f t="shared" si="3175"/>
        <v>-6.7790507756432916E-2</v>
      </c>
      <c r="ON342" s="795">
        <f t="shared" si="3175"/>
        <v>-6.7790507756432916E-2</v>
      </c>
      <c r="OO342" s="795">
        <f t="shared" si="3175"/>
        <v>-6.7790507756432916E-2</v>
      </c>
      <c r="OP342" s="795">
        <f t="shared" si="3175"/>
        <v>0.85363113742559982</v>
      </c>
      <c r="OQ342" s="795">
        <f t="shared" si="3175"/>
        <v>0.85363113742559982</v>
      </c>
      <c r="OR342" s="795">
        <f t="shared" si="3175"/>
        <v>0.85363113742559982</v>
      </c>
      <c r="OS342" s="795">
        <f t="shared" si="3175"/>
        <v>0.85363113742559982</v>
      </c>
      <c r="OT342" s="795">
        <f t="shared" si="3175"/>
        <v>0.85363113742559982</v>
      </c>
      <c r="OU342" s="795">
        <f t="shared" si="3175"/>
        <v>0.85363113742559982</v>
      </c>
      <c r="OV342" s="795">
        <f t="shared" si="3175"/>
        <v>0.85363113742559982</v>
      </c>
      <c r="OW342" s="795">
        <f t="shared" si="3175"/>
        <v>0.35520141998073029</v>
      </c>
      <c r="OX342" s="795">
        <f t="shared" si="3175"/>
        <v>0.35520141998073029</v>
      </c>
      <c r="OY342" s="795">
        <f t="shared" si="3175"/>
        <v>0.35520141998073029</v>
      </c>
      <c r="OZ342" s="795">
        <f t="shared" si="3175"/>
        <v>0.35520141998073029</v>
      </c>
      <c r="PA342" s="795">
        <f t="shared" si="3175"/>
        <v>0.35520141998073029</v>
      </c>
      <c r="PB342" s="795">
        <f t="shared" si="3175"/>
        <v>4.9951640288711019E-2</v>
      </c>
      <c r="PC342" s="795">
        <f t="shared" si="3175"/>
        <v>4.9951640288711019E-2</v>
      </c>
      <c r="PD342" s="795">
        <f t="shared" si="3175"/>
        <v>4.9951640288711019E-2</v>
      </c>
      <c r="PE342" s="795">
        <f t="shared" si="3175"/>
        <v>4.9951640288711019E-2</v>
      </c>
      <c r="PF342" s="795">
        <f t="shared" si="3175"/>
        <v>-6.6916885629844103E-3</v>
      </c>
      <c r="PG342" s="795">
        <f t="shared" si="3175"/>
        <v>-6.6916885629844103E-3</v>
      </c>
      <c r="PH342" s="795">
        <f t="shared" si="3175"/>
        <v>-6.6916885629844103E-3</v>
      </c>
      <c r="PI342" s="795">
        <f t="shared" si="3175"/>
        <v>-6.6916885629844103E-3</v>
      </c>
      <c r="PJ342" s="795">
        <f t="shared" si="3175"/>
        <v>-6.6916885629844103E-3</v>
      </c>
      <c r="PK342" s="795">
        <f t="shared" si="3175"/>
        <v>-6.6916885629844103E-3</v>
      </c>
      <c r="PL342" s="795">
        <f t="shared" si="3175"/>
        <v>-6.6916885629844103E-3</v>
      </c>
      <c r="PM342" s="795">
        <f t="shared" si="3175"/>
        <v>-6.6916885629844103E-3</v>
      </c>
      <c r="PN342" s="795">
        <f t="shared" si="3175"/>
        <v>-0.34812646324090224</v>
      </c>
      <c r="PO342" s="795">
        <f t="shared" si="3175"/>
        <v>-0.34812646324090224</v>
      </c>
      <c r="PP342" s="795">
        <f t="shared" si="3175"/>
        <v>-0.34812646324090224</v>
      </c>
      <c r="PQ342" s="795">
        <f t="shared" si="3175"/>
        <v>-0.34812646324090224</v>
      </c>
      <c r="PR342" s="795">
        <f t="shared" si="3175"/>
        <v>-0.34812646324090224</v>
      </c>
      <c r="PS342" s="795">
        <f t="shared" si="3175"/>
        <v>-0.34812646324090224</v>
      </c>
      <c r="PT342" s="795">
        <f t="shared" si="3175"/>
        <v>-0.34812646324090224</v>
      </c>
      <c r="PU342" s="795">
        <f t="shared" si="3175"/>
        <v>0</v>
      </c>
      <c r="PV342" s="795">
        <f t="shared" si="3175"/>
        <v>0</v>
      </c>
      <c r="PW342" s="795">
        <f t="shared" si="3175"/>
        <v>0</v>
      </c>
      <c r="PX342" s="795">
        <f t="shared" si="3175"/>
        <v>0</v>
      </c>
      <c r="PY342" s="795">
        <f t="shared" si="3175"/>
        <v>0</v>
      </c>
      <c r="PZ342" s="795">
        <f t="shared" si="3175"/>
        <v>0</v>
      </c>
      <c r="QA342" s="795">
        <f t="shared" si="3175"/>
        <v>0</v>
      </c>
      <c r="QB342" s="795">
        <f t="shared" si="3175"/>
        <v>0</v>
      </c>
      <c r="QC342" s="795">
        <f t="shared" si="3175"/>
        <v>0</v>
      </c>
      <c r="QD342" s="795">
        <f t="shared" si="3175"/>
        <v>0.59477165347928285</v>
      </c>
      <c r="QE342" s="795">
        <f t="shared" si="3175"/>
        <v>0.59477165347928285</v>
      </c>
      <c r="QF342" s="795">
        <f t="shared" si="3175"/>
        <v>0.59477165347928285</v>
      </c>
      <c r="QG342" s="795">
        <f t="shared" si="3175"/>
        <v>0.59477165347928285</v>
      </c>
      <c r="QH342" s="795">
        <f t="shared" si="3175"/>
        <v>-6.7790507756432916E-2</v>
      </c>
      <c r="QI342" s="795">
        <f t="shared" si="3175"/>
        <v>-6.7790507756432916E-2</v>
      </c>
      <c r="QJ342" s="795">
        <f t="shared" si="3175"/>
        <v>-6.7790507756432916E-2</v>
      </c>
      <c r="QK342" s="795">
        <f t="shared" si="3175"/>
        <v>-6.7790507756432916E-2</v>
      </c>
      <c r="QL342" s="795">
        <f t="shared" si="3175"/>
        <v>-6.7790507756432916E-2</v>
      </c>
      <c r="QM342" s="795">
        <f t="shared" si="3175"/>
        <v>-6.7790507756432916E-2</v>
      </c>
      <c r="QN342" s="795">
        <f t="shared" si="3175"/>
        <v>-6.7790507756432916E-2</v>
      </c>
      <c r="QO342" s="795">
        <f t="shared" si="3175"/>
        <v>-6.7790507756432916E-2</v>
      </c>
      <c r="QP342" s="795">
        <f t="shared" si="3175"/>
        <v>0.85363113742559982</v>
      </c>
      <c r="QQ342" s="795">
        <f t="shared" ref="QQ342:SI342" si="3176">QQ339</f>
        <v>0.85363113742559982</v>
      </c>
      <c r="QR342" s="795">
        <f t="shared" si="3176"/>
        <v>0.85363113742559982</v>
      </c>
      <c r="QS342" s="795">
        <f t="shared" si="3176"/>
        <v>0.85363113742559982</v>
      </c>
      <c r="QT342" s="795">
        <f t="shared" si="3176"/>
        <v>0.85363113742559982</v>
      </c>
      <c r="QU342" s="795">
        <f t="shared" si="3176"/>
        <v>0.85363113742559982</v>
      </c>
      <c r="QV342" s="795">
        <f t="shared" si="3176"/>
        <v>0.85363113742559982</v>
      </c>
      <c r="QW342" s="795">
        <f t="shared" si="3176"/>
        <v>0.35520141998073029</v>
      </c>
      <c r="QX342" s="795">
        <f t="shared" si="3176"/>
        <v>0.35520141998073029</v>
      </c>
      <c r="QY342" s="795">
        <f t="shared" si="3176"/>
        <v>0.35520141998073029</v>
      </c>
      <c r="QZ342" s="795">
        <f t="shared" si="3176"/>
        <v>0.35520141998073029</v>
      </c>
      <c r="RA342" s="795">
        <f t="shared" si="3176"/>
        <v>0.35520141998073029</v>
      </c>
      <c r="RB342" s="795">
        <f t="shared" si="3176"/>
        <v>4.9951640288711019E-2</v>
      </c>
      <c r="RC342" s="795">
        <f t="shared" si="3176"/>
        <v>4.9951640288711019E-2</v>
      </c>
      <c r="RD342" s="795">
        <f t="shared" si="3176"/>
        <v>4.9951640288711019E-2</v>
      </c>
      <c r="RE342" s="795">
        <f t="shared" si="3176"/>
        <v>4.9951640288711019E-2</v>
      </c>
      <c r="RF342" s="795">
        <f t="shared" si="3176"/>
        <v>-6.6916885629844103E-3</v>
      </c>
      <c r="RG342" s="795">
        <f t="shared" si="3176"/>
        <v>-6.6916885629844103E-3</v>
      </c>
      <c r="RH342" s="795">
        <f t="shared" si="3176"/>
        <v>-6.6916885629844103E-3</v>
      </c>
      <c r="RI342" s="795">
        <f t="shared" si="3176"/>
        <v>-6.6916885629844103E-3</v>
      </c>
      <c r="RJ342" s="795">
        <f t="shared" si="3176"/>
        <v>-6.6916885629844103E-3</v>
      </c>
      <c r="RK342" s="795">
        <f t="shared" si="3176"/>
        <v>-6.6916885629844103E-3</v>
      </c>
      <c r="RL342" s="795">
        <f t="shared" si="3176"/>
        <v>-6.6916885629844103E-3</v>
      </c>
      <c r="RM342" s="795">
        <f t="shared" si="3176"/>
        <v>-6.6916885629844103E-3</v>
      </c>
      <c r="RN342" s="795">
        <f t="shared" si="3176"/>
        <v>-0.34812646324090224</v>
      </c>
      <c r="RO342" s="795">
        <f t="shared" si="3176"/>
        <v>-0.34812646324090224</v>
      </c>
      <c r="RP342" s="795">
        <f t="shared" si="3176"/>
        <v>-0.34812646324090224</v>
      </c>
      <c r="RQ342" s="795">
        <f t="shared" si="3176"/>
        <v>-0.34812646324090224</v>
      </c>
      <c r="RR342" s="795">
        <f t="shared" si="3176"/>
        <v>-0.34812646324090224</v>
      </c>
      <c r="RS342" s="795">
        <f t="shared" si="3176"/>
        <v>-0.34812646324090224</v>
      </c>
      <c r="RT342" s="795">
        <f t="shared" si="3176"/>
        <v>-0.34812646324090224</v>
      </c>
      <c r="RU342" s="795">
        <f t="shared" si="3176"/>
        <v>0</v>
      </c>
      <c r="RV342" s="795">
        <f t="shared" si="3176"/>
        <v>0</v>
      </c>
      <c r="RW342" s="795">
        <f t="shared" si="3176"/>
        <v>0</v>
      </c>
      <c r="RX342" s="795">
        <f t="shared" si="3176"/>
        <v>0</v>
      </c>
      <c r="RY342" s="795">
        <f t="shared" si="3176"/>
        <v>0</v>
      </c>
      <c r="RZ342" s="795">
        <f t="shared" si="3176"/>
        <v>0</v>
      </c>
      <c r="SA342" s="795">
        <f t="shared" si="3176"/>
        <v>0</v>
      </c>
      <c r="SB342" s="795">
        <f t="shared" si="3176"/>
        <v>0</v>
      </c>
      <c r="SC342" s="795">
        <f t="shared" si="3176"/>
        <v>0</v>
      </c>
      <c r="SD342" s="795">
        <f t="shared" si="3176"/>
        <v>0.59477165347928285</v>
      </c>
      <c r="SE342" s="795">
        <f t="shared" si="3176"/>
        <v>0.59477165347928285</v>
      </c>
      <c r="SF342" s="795">
        <f t="shared" si="3176"/>
        <v>0.59477165347928285</v>
      </c>
      <c r="SG342" s="795">
        <f t="shared" si="3176"/>
        <v>0.59477165347928285</v>
      </c>
      <c r="SH342" s="795">
        <f t="shared" si="3176"/>
        <v>-6.7790507756432916E-2</v>
      </c>
      <c r="SI342" s="795">
        <f t="shared" si="3176"/>
        <v>-6.7790507756432916E-2</v>
      </c>
      <c r="SJ342" s="275">
        <f t="shared" si="3160"/>
        <v>-6.7790507756432916E-2</v>
      </c>
      <c r="SK342" s="262"/>
      <c r="SL342" s="250"/>
      <c r="SM342" s="250"/>
      <c r="SN342" s="250"/>
    </row>
    <row r="343" spans="1:508" outlineLevel="3" x14ac:dyDescent="0.25">
      <c r="A343" s="250"/>
      <c r="B343" s="259"/>
      <c r="C343" s="444">
        <f>INT($C$29)+3</f>
        <v>4</v>
      </c>
      <c r="D343" s="275"/>
      <c r="E343" s="324">
        <f t="shared" si="3150"/>
        <v>202</v>
      </c>
      <c r="F343" s="330"/>
      <c r="G343" s="275"/>
      <c r="H343" s="536"/>
      <c r="I343" s="548" t="s">
        <v>877</v>
      </c>
      <c r="J343" s="537"/>
      <c r="K343" s="796">
        <f>K342</f>
        <v>0</v>
      </c>
      <c r="L343" s="796">
        <f t="shared" ref="L343" si="3177">L342</f>
        <v>0</v>
      </c>
      <c r="M343" s="796">
        <f t="shared" ref="M343" si="3178">M342</f>
        <v>0</v>
      </c>
      <c r="N343" s="796">
        <f t="shared" ref="N343" si="3179">N342</f>
        <v>0</v>
      </c>
      <c r="O343" s="796">
        <f t="shared" ref="O343" si="3180">O342</f>
        <v>0</v>
      </c>
      <c r="P343" s="796">
        <f t="shared" ref="P343" si="3181">P342</f>
        <v>0</v>
      </c>
      <c r="Q343" s="796">
        <f t="shared" ref="Q343" si="3182">Q342</f>
        <v>0</v>
      </c>
      <c r="R343" s="796">
        <f t="shared" ref="R343" si="3183">R342</f>
        <v>0</v>
      </c>
      <c r="S343" s="796">
        <f t="shared" ref="S343" si="3184">S342</f>
        <v>0</v>
      </c>
      <c r="T343" s="796">
        <f t="shared" ref="T343" si="3185">T342</f>
        <v>0</v>
      </c>
      <c r="U343" s="796">
        <f t="shared" ref="U343" si="3186">U342</f>
        <v>0</v>
      </c>
      <c r="V343" s="796">
        <f t="shared" ref="V343" si="3187">V342</f>
        <v>0</v>
      </c>
      <c r="W343" s="796">
        <f t="shared" ref="W343" si="3188">W342</f>
        <v>0</v>
      </c>
      <c r="X343" s="796">
        <f t="shared" ref="X343" si="3189">X342</f>
        <v>0</v>
      </c>
      <c r="Y343" s="796">
        <f t="shared" ref="Y343" si="3190">Y342</f>
        <v>0</v>
      </c>
      <c r="Z343" s="796">
        <f t="shared" ref="Z343" si="3191">Z342</f>
        <v>0</v>
      </c>
      <c r="AA343" s="796">
        <f t="shared" ref="AA343" si="3192">AA342</f>
        <v>0</v>
      </c>
      <c r="AB343" s="796">
        <f t="shared" ref="AB343" si="3193">AB342</f>
        <v>0</v>
      </c>
      <c r="AC343" s="796">
        <f t="shared" ref="AC343" si="3194">AC342</f>
        <v>0</v>
      </c>
      <c r="AD343" s="796">
        <f t="shared" ref="AD343" si="3195">AD342</f>
        <v>0</v>
      </c>
      <c r="AE343" s="796">
        <f t="shared" ref="AE343" si="3196">AE342</f>
        <v>0</v>
      </c>
      <c r="AF343" s="796">
        <f t="shared" ref="AF343" si="3197">AF342</f>
        <v>0</v>
      </c>
      <c r="AG343" s="796">
        <f t="shared" ref="AG343" si="3198">AG342</f>
        <v>0</v>
      </c>
      <c r="AH343" s="796">
        <f t="shared" ref="AH343" si="3199">AH342</f>
        <v>0</v>
      </c>
      <c r="AI343" s="796">
        <f t="shared" ref="AI343" si="3200">AI342</f>
        <v>0</v>
      </c>
      <c r="AJ343" s="796">
        <f t="shared" ref="AJ343" si="3201">AJ342</f>
        <v>0</v>
      </c>
      <c r="AK343" s="796">
        <f t="shared" ref="AK343" si="3202">AK342</f>
        <v>0</v>
      </c>
      <c r="AL343" s="796">
        <f t="shared" ref="AL343" si="3203">AL342</f>
        <v>0</v>
      </c>
      <c r="AM343" s="796">
        <f t="shared" ref="AM343" si="3204">AM342</f>
        <v>0</v>
      </c>
      <c r="AN343" s="796">
        <f t="shared" ref="AN343" si="3205">AN342</f>
        <v>0</v>
      </c>
      <c r="AO343" s="796">
        <f t="shared" ref="AO343" si="3206">AO342</f>
        <v>0</v>
      </c>
      <c r="AP343" s="796">
        <f t="shared" ref="AP343" si="3207">AP342</f>
        <v>0</v>
      </c>
      <c r="AQ343" s="796">
        <f t="shared" ref="AQ343" si="3208">AQ342</f>
        <v>0</v>
      </c>
      <c r="AR343" s="796">
        <f t="shared" ref="AR343" si="3209">AR342</f>
        <v>0</v>
      </c>
      <c r="AS343" s="796">
        <f t="shared" ref="AS343" si="3210">AS342</f>
        <v>0</v>
      </c>
      <c r="AT343" s="796">
        <f t="shared" ref="AT343" si="3211">AT342</f>
        <v>0</v>
      </c>
      <c r="AU343" s="796">
        <f t="shared" ref="AU343" si="3212">AU342</f>
        <v>0</v>
      </c>
      <c r="AV343" s="796">
        <f t="shared" ref="AV343" si="3213">AV342</f>
        <v>0</v>
      </c>
      <c r="AW343" s="796">
        <f t="shared" ref="AW343" si="3214">AW342</f>
        <v>0.25657278965864982</v>
      </c>
      <c r="AX343" s="796">
        <f t="shared" ref="AX343" si="3215">AX342</f>
        <v>0.25657278965864982</v>
      </c>
      <c r="AY343" s="796">
        <f t="shared" ref="AY343" si="3216">AY342</f>
        <v>0.25657278965864982</v>
      </c>
      <c r="AZ343" s="796">
        <f t="shared" ref="AZ343" si="3217">AZ342</f>
        <v>0.25657278965864982</v>
      </c>
      <c r="BA343" s="796">
        <f t="shared" ref="BA343" si="3218">BA342</f>
        <v>0.25657278965864982</v>
      </c>
      <c r="BB343" s="796">
        <f t="shared" ref="BB343" si="3219">BB342</f>
        <v>0.62079796774352491</v>
      </c>
      <c r="BC343" s="796">
        <f t="shared" ref="BC343" si="3220">BC342</f>
        <v>0.62079796774352491</v>
      </c>
      <c r="BD343" s="796">
        <f t="shared" ref="BD343" si="3221">BD342</f>
        <v>0.62079796774352491</v>
      </c>
      <c r="BE343" s="796">
        <f t="shared" ref="BE343" si="3222">BE342</f>
        <v>0.62079796774352491</v>
      </c>
      <c r="BF343" s="796">
        <f t="shared" ref="BF343" si="3223">BF342</f>
        <v>0.54202677360186424</v>
      </c>
      <c r="BG343" s="796">
        <f t="shared" ref="BG343" si="3224">BG342</f>
        <v>0.54202677360186424</v>
      </c>
      <c r="BH343" s="796">
        <f t="shared" ref="BH343" si="3225">BH342</f>
        <v>0.54202677360186424</v>
      </c>
      <c r="BI343" s="796">
        <f t="shared" ref="BI343" si="3226">BI342</f>
        <v>0.54202677360186424</v>
      </c>
      <c r="BJ343" s="796">
        <f t="shared" ref="BJ343" si="3227">BJ342</f>
        <v>0.54202677360186424</v>
      </c>
      <c r="BK343" s="796">
        <f t="shared" ref="BK343" si="3228">BK342</f>
        <v>0.54202677360186424</v>
      </c>
      <c r="BL343" s="796">
        <f t="shared" ref="BL343" si="3229">BL342</f>
        <v>0.54202677360186424</v>
      </c>
      <c r="BM343" s="796">
        <f t="shared" ref="BM343" si="3230">BM342</f>
        <v>0.54202677360186424</v>
      </c>
      <c r="BN343" s="796">
        <f t="shared" ref="BN343" si="3231">BN342</f>
        <v>0.56888958627172315</v>
      </c>
      <c r="BO343" s="796">
        <f t="shared" ref="BO343" si="3232">BO342</f>
        <v>0.56888958627172315</v>
      </c>
      <c r="BP343" s="796">
        <f t="shared" ref="BP343" si="3233">BP342</f>
        <v>0.56888958627172315</v>
      </c>
      <c r="BQ343" s="796">
        <f t="shared" ref="BQ343" si="3234">BQ342</f>
        <v>0.56888958627172315</v>
      </c>
      <c r="BR343" s="796">
        <f t="shared" ref="BR343" si="3235">BR342</f>
        <v>0.56888958627172315</v>
      </c>
      <c r="BS343" s="796">
        <f t="shared" ref="BS343" si="3236">BS342</f>
        <v>0.56888958627172315</v>
      </c>
      <c r="BT343" s="796">
        <f t="shared" ref="BT343" si="3237">BT342</f>
        <v>0.56888958627172315</v>
      </c>
      <c r="BU343" s="796">
        <f t="shared" ref="BU343" si="3238">BU342</f>
        <v>0.1394719572709997</v>
      </c>
      <c r="BV343" s="796">
        <f t="shared" ref="BV343" si="3239">BV342</f>
        <v>0.1394719572709997</v>
      </c>
      <c r="BW343" s="796">
        <f t="shared" ref="BW343" si="3240">BW342</f>
        <v>0.1394719572709997</v>
      </c>
      <c r="BX343" s="796">
        <f t="shared" ref="BX343" si="3241">BX342</f>
        <v>0.1394719572709997</v>
      </c>
      <c r="BY343" s="796">
        <f t="shared" ref="BY343" si="3242">BY342</f>
        <v>0.1153419670627569</v>
      </c>
      <c r="BZ343" s="796">
        <f t="shared" ref="BZ343" si="3243">BZ342</f>
        <v>0.1153419670627569</v>
      </c>
      <c r="CA343" s="796">
        <f t="shared" ref="CA343" si="3244">CA342</f>
        <v>0.20680000805258825</v>
      </c>
      <c r="CB343" s="796">
        <f t="shared" ref="CB343" si="3245">CB342</f>
        <v>0.20680000805258825</v>
      </c>
      <c r="CC343" s="796">
        <f t="shared" ref="CC343" si="3246">CC342</f>
        <v>0.20680000805258825</v>
      </c>
      <c r="CD343" s="796">
        <f t="shared" ref="CD343" si="3247">CD342</f>
        <v>0</v>
      </c>
      <c r="CE343" s="796">
        <f t="shared" ref="CE343" si="3248">CE342</f>
        <v>0</v>
      </c>
      <c r="CF343" s="796">
        <f t="shared" ref="CF343" si="3249">CF342</f>
        <v>0</v>
      </c>
      <c r="CG343" s="796">
        <f t="shared" ref="CG343" si="3250">CG342</f>
        <v>0</v>
      </c>
      <c r="CH343" s="796">
        <f t="shared" ref="CH343" si="3251">CH342</f>
        <v>0</v>
      </c>
      <c r="CI343" s="796">
        <f t="shared" ref="CI343" si="3252">CI342</f>
        <v>0</v>
      </c>
      <c r="CJ343" s="796">
        <f t="shared" ref="CJ343" si="3253">CJ342</f>
        <v>0</v>
      </c>
      <c r="CK343" s="796">
        <f t="shared" ref="CK343" si="3254">CK342</f>
        <v>0</v>
      </c>
      <c r="CL343" s="796">
        <f t="shared" ref="CL343" si="3255">CL342</f>
        <v>0</v>
      </c>
      <c r="CM343" s="796">
        <f t="shared" ref="CM343" si="3256">CM342</f>
        <v>0</v>
      </c>
      <c r="CN343" s="796">
        <f t="shared" ref="CN343" si="3257">CN342</f>
        <v>0</v>
      </c>
      <c r="CO343" s="796">
        <f t="shared" ref="CO343" si="3258">CO342</f>
        <v>0</v>
      </c>
      <c r="CP343" s="796">
        <f t="shared" ref="CP343" si="3259">CP342</f>
        <v>0</v>
      </c>
      <c r="CQ343" s="796">
        <f t="shared" ref="CQ343" si="3260">CQ342</f>
        <v>0</v>
      </c>
      <c r="CR343" s="796">
        <f t="shared" ref="CR343" si="3261">CR342</f>
        <v>0</v>
      </c>
      <c r="CS343" s="796">
        <f t="shared" ref="CS343" si="3262">CS342</f>
        <v>0</v>
      </c>
      <c r="CT343" s="796">
        <f t="shared" ref="CT343" si="3263">CT342</f>
        <v>0</v>
      </c>
      <c r="CU343" s="796">
        <f t="shared" ref="CU343" si="3264">CU342</f>
        <v>0</v>
      </c>
      <c r="CV343" s="796">
        <f t="shared" ref="CV343" si="3265">CV342</f>
        <v>0</v>
      </c>
      <c r="CW343" s="796">
        <f t="shared" ref="CW343" si="3266">CW342</f>
        <v>0</v>
      </c>
      <c r="CX343" s="796">
        <f t="shared" ref="CX343" si="3267">CX342</f>
        <v>0</v>
      </c>
      <c r="CY343" s="796">
        <f t="shared" ref="CY343" si="3268">CY342</f>
        <v>0</v>
      </c>
      <c r="CZ343" s="796">
        <f t="shared" ref="CZ343" si="3269">CZ342</f>
        <v>0</v>
      </c>
      <c r="DA343" s="796">
        <f t="shared" ref="DA343" si="3270">DA342</f>
        <v>0</v>
      </c>
      <c r="DB343" s="796">
        <f t="shared" ref="DB343" si="3271">DB342</f>
        <v>0</v>
      </c>
      <c r="DC343" s="796">
        <f t="shared" ref="DC343" si="3272">DC342</f>
        <v>0</v>
      </c>
      <c r="DD343" s="796">
        <f t="shared" ref="DD343" si="3273">DD342</f>
        <v>0</v>
      </c>
      <c r="DE343" s="796">
        <f t="shared" ref="DE343" si="3274">DE342</f>
        <v>0</v>
      </c>
      <c r="DF343" s="796">
        <f t="shared" ref="DF343" si="3275">DF342</f>
        <v>0</v>
      </c>
      <c r="DG343" s="796">
        <f t="shared" ref="DG343" si="3276">DG342</f>
        <v>0</v>
      </c>
      <c r="DH343" s="796">
        <f t="shared" ref="DH343" si="3277">DH342</f>
        <v>0</v>
      </c>
      <c r="DI343" s="796">
        <f t="shared" ref="DI343" si="3278">DI342</f>
        <v>0</v>
      </c>
      <c r="DJ343" s="796">
        <f t="shared" ref="DJ343" si="3279">DJ342</f>
        <v>0</v>
      </c>
      <c r="DK343" s="796">
        <f t="shared" ref="DK343" si="3280">DK342</f>
        <v>0</v>
      </c>
      <c r="DL343" s="796">
        <f t="shared" ref="DL343" si="3281">DL342</f>
        <v>0</v>
      </c>
      <c r="DM343" s="796">
        <f t="shared" ref="DM343" si="3282">DM342</f>
        <v>0</v>
      </c>
      <c r="DN343" s="796">
        <f t="shared" ref="DN343" si="3283">DN342</f>
        <v>-0.25472668042017244</v>
      </c>
      <c r="DO343" s="796">
        <f t="shared" ref="DO343" si="3284">DO342</f>
        <v>-0.25472668042017244</v>
      </c>
      <c r="DP343" s="796">
        <f t="shared" ref="DP343" si="3285">DP342</f>
        <v>-0.25472668042017244</v>
      </c>
      <c r="DQ343" s="796">
        <f t="shared" ref="DQ343" si="3286">DQ342</f>
        <v>-0.25472668042017244</v>
      </c>
      <c r="DR343" s="796">
        <f t="shared" ref="DR343" si="3287">DR342</f>
        <v>-0.25472668042017244</v>
      </c>
      <c r="DS343" s="796">
        <f t="shared" ref="DS343" si="3288">DS342</f>
        <v>-0.25472668042017244</v>
      </c>
      <c r="DT343" s="796">
        <f t="shared" ref="DT343" si="3289">DT342</f>
        <v>-0.25472668042017244</v>
      </c>
      <c r="DU343" s="796">
        <f t="shared" ref="DU343" si="3290">DU342</f>
        <v>-0.15939652259542569</v>
      </c>
      <c r="DV343" s="796">
        <f t="shared" ref="DV343" si="3291">DV342</f>
        <v>-0.15939652259542569</v>
      </c>
      <c r="DW343" s="796">
        <f t="shared" ref="DW343" si="3292">DW342</f>
        <v>-0.15939652259542569</v>
      </c>
      <c r="DX343" s="796">
        <f t="shared" ref="DX343" si="3293">DX342</f>
        <v>-0.15939652259542569</v>
      </c>
      <c r="DY343" s="796">
        <f t="shared" ref="DY343" si="3294">DY342</f>
        <v>-0.14994455718158628</v>
      </c>
      <c r="DZ343" s="796">
        <f t="shared" ref="DZ343" si="3295">DZ342</f>
        <v>-0.14994455718158628</v>
      </c>
      <c r="EA343" s="796">
        <f t="shared" ref="EA343" si="3296">EA342</f>
        <v>-0.32497144122549937</v>
      </c>
      <c r="EB343" s="796">
        <f t="shared" ref="EB343" si="3297">EB342</f>
        <v>-0.32497144122549937</v>
      </c>
      <c r="EC343" s="796">
        <f t="shared" ref="EC343" si="3298">EC342</f>
        <v>-0.32497144122549937</v>
      </c>
      <c r="ED343" s="796">
        <f t="shared" ref="ED343" si="3299">ED342</f>
        <v>0.46324798301820191</v>
      </c>
      <c r="EE343" s="796">
        <f t="shared" ref="EE343" si="3300">EE342</f>
        <v>0.46324798301820191</v>
      </c>
      <c r="EF343" s="796">
        <f t="shared" ref="EF343" si="3301">EF342</f>
        <v>0.46324798301820191</v>
      </c>
      <c r="EG343" s="796">
        <f t="shared" ref="EG343" si="3302">EG342</f>
        <v>0.46324798301820191</v>
      </c>
      <c r="EH343" s="796">
        <f t="shared" ref="EH343" si="3303">EH342</f>
        <v>0.38815351714272417</v>
      </c>
      <c r="EI343" s="796">
        <f t="shared" ref="EI343" si="3304">EI342</f>
        <v>0.38815351714272417</v>
      </c>
      <c r="EJ343" s="796">
        <f t="shared" ref="EJ343" si="3305">EJ342</f>
        <v>0.38815351714272417</v>
      </c>
      <c r="EK343" s="796">
        <f t="shared" ref="EK343" si="3306">EK342</f>
        <v>0.38815351714272417</v>
      </c>
      <c r="EL343" s="796">
        <f t="shared" ref="EL343" si="3307">EL342</f>
        <v>0.38815351714272417</v>
      </c>
      <c r="EM343" s="796">
        <f t="shared" ref="EM343" si="3308">EM342</f>
        <v>0.38815351714272417</v>
      </c>
      <c r="EN343" s="796">
        <f t="shared" ref="EN343" si="3309">EN342</f>
        <v>0.38815351714272417</v>
      </c>
      <c r="EO343" s="796">
        <f t="shared" ref="EO343" si="3310">EO342</f>
        <v>0.38815351714272417</v>
      </c>
      <c r="EP343" s="796">
        <f t="shared" ref="EP343" si="3311">EP342</f>
        <v>-2.4459344911909042E-2</v>
      </c>
      <c r="EQ343" s="796">
        <f t="shared" ref="EQ343" si="3312">EQ342</f>
        <v>-2.4459344911909042E-2</v>
      </c>
      <c r="ER343" s="796">
        <f t="shared" ref="ER343" si="3313">ER342</f>
        <v>-2.4459344911909042E-2</v>
      </c>
      <c r="ES343" s="796">
        <f t="shared" ref="ES343" si="3314">ES342</f>
        <v>-2.4459344911909042E-2</v>
      </c>
      <c r="ET343" s="796">
        <f t="shared" ref="ET343" si="3315">ET342</f>
        <v>-2.4459344911909042E-2</v>
      </c>
      <c r="EU343" s="796">
        <f t="shared" ref="EU343" si="3316">EU342</f>
        <v>-2.4459344911909042E-2</v>
      </c>
      <c r="EV343" s="796">
        <f t="shared" ref="EV343" si="3317">EV342</f>
        <v>-2.4459344911909042E-2</v>
      </c>
      <c r="EW343" s="796">
        <f t="shared" ref="EW343" si="3318">EW342</f>
        <v>1.059442980319858E-2</v>
      </c>
      <c r="EX343" s="796">
        <f t="shared" ref="EX343" si="3319">EX342</f>
        <v>1.059442980319858E-2</v>
      </c>
      <c r="EY343" s="796">
        <f t="shared" ref="EY343" si="3320">EY342</f>
        <v>1.059442980319858E-2</v>
      </c>
      <c r="EZ343" s="796">
        <f t="shared" ref="EZ343" si="3321">EZ342</f>
        <v>1.059442980319858E-2</v>
      </c>
      <c r="FA343" s="796">
        <f t="shared" ref="FA343" si="3322">FA342</f>
        <v>1.059442980319858E-2</v>
      </c>
      <c r="FB343" s="796">
        <f t="shared" ref="FB343" si="3323">FB342</f>
        <v>-0.1228681456967422</v>
      </c>
      <c r="FC343" s="796">
        <f t="shared" ref="FC343" si="3324">FC342</f>
        <v>-0.1228681456967422</v>
      </c>
      <c r="FD343" s="796">
        <f t="shared" ref="FD343" si="3325">FD342</f>
        <v>-0.1228681456967422</v>
      </c>
      <c r="FE343" s="796">
        <f t="shared" ref="FE343" si="3326">FE342</f>
        <v>-0.1228681456967422</v>
      </c>
      <c r="FF343" s="796">
        <f t="shared" ref="FF343" si="3327">FF342</f>
        <v>-0.12045039413374692</v>
      </c>
      <c r="FG343" s="796">
        <f t="shared" ref="FG343" si="3328">FG342</f>
        <v>-0.12045039413374692</v>
      </c>
      <c r="FH343" s="796">
        <f t="shared" ref="FH343" si="3329">FH342</f>
        <v>-0.12045039413374692</v>
      </c>
      <c r="FI343" s="796">
        <f t="shared" ref="FI343" si="3330">FI342</f>
        <v>-0.12045039413374692</v>
      </c>
      <c r="FJ343" s="796">
        <f t="shared" ref="FJ343" si="3331">FJ342</f>
        <v>-0.12045039413374692</v>
      </c>
      <c r="FK343" s="796">
        <f t="shared" ref="FK343" si="3332">FK342</f>
        <v>-0.12045039413374692</v>
      </c>
      <c r="FL343" s="796">
        <f t="shared" ref="FL343" si="3333">FL342</f>
        <v>-0.12045039413374692</v>
      </c>
      <c r="FM343" s="796">
        <f t="shared" ref="FM343" si="3334">FM342</f>
        <v>-0.12045039413374692</v>
      </c>
      <c r="FN343" s="796">
        <f t="shared" ref="FN343" si="3335">FN342</f>
        <v>-5.9436225431373835E-2</v>
      </c>
      <c r="FO343" s="796">
        <f t="shared" ref="FO343" si="3336">FO342</f>
        <v>-5.9436225431373835E-2</v>
      </c>
      <c r="FP343" s="796">
        <f t="shared" ref="FP343" si="3337">FP342</f>
        <v>-5.9436225431373835E-2</v>
      </c>
      <c r="FQ343" s="796">
        <f t="shared" ref="FQ343" si="3338">FQ342</f>
        <v>-5.9436225431373835E-2</v>
      </c>
      <c r="FR343" s="796">
        <f t="shared" ref="FR343" si="3339">FR342</f>
        <v>-5.9436225431373835E-2</v>
      </c>
      <c r="FS343" s="796">
        <f t="shared" ref="FS343" si="3340">FS342</f>
        <v>-5.9436225431373835E-2</v>
      </c>
      <c r="FT343" s="796">
        <f t="shared" ref="FT343" si="3341">FT342</f>
        <v>-5.9436225431373835E-2</v>
      </c>
      <c r="FU343" s="796">
        <f t="shared" ref="FU343" si="3342">FU342</f>
        <v>-1.9924565324425991E-2</v>
      </c>
      <c r="FV343" s="796">
        <f t="shared" ref="FV343" si="3343">FV342</f>
        <v>-1.9924565324425991E-2</v>
      </c>
      <c r="FW343" s="796">
        <f t="shared" ref="FW343" si="3344">FW342</f>
        <v>-1.9924565324425991E-2</v>
      </c>
      <c r="FX343" s="796">
        <f t="shared" ref="FX343" si="3345">FX342</f>
        <v>-1.9924565324425991E-2</v>
      </c>
      <c r="FY343" s="796">
        <f t="shared" ref="FY343" si="3346">FY342</f>
        <v>-1.1534196706279864E-2</v>
      </c>
      <c r="FZ343" s="796">
        <f t="shared" ref="FZ343" si="3347">FZ342</f>
        <v>-1.1534196706279864E-2</v>
      </c>
      <c r="GA343" s="796">
        <f t="shared" ref="GA343" si="3348">GA342</f>
        <v>-4.9238097155381411E-2</v>
      </c>
      <c r="GB343" s="796">
        <f t="shared" ref="GB343" si="3349">GB342</f>
        <v>-4.9238097155381411E-2</v>
      </c>
      <c r="GC343" s="796">
        <f t="shared" ref="GC343" si="3350">GC342</f>
        <v>-4.9238097155381411E-2</v>
      </c>
      <c r="GD343" s="796">
        <f t="shared" ref="GD343" si="3351">GD342</f>
        <v>0.31619873174118052</v>
      </c>
      <c r="GE343" s="796">
        <f t="shared" ref="GE343" si="3352">GE342</f>
        <v>0.31619873174118052</v>
      </c>
      <c r="GF343" s="796">
        <f t="shared" ref="GF343" si="3353">GF342</f>
        <v>0.31619873174118052</v>
      </c>
      <c r="GG343" s="796">
        <f t="shared" ref="GG343" si="3354">GG342</f>
        <v>0.31619873174118052</v>
      </c>
      <c r="GH343" s="796">
        <f t="shared" ref="GH343" si="3355">GH342</f>
        <v>-1.1295594122359205</v>
      </c>
      <c r="GI343" s="796">
        <f t="shared" ref="GI343" si="3356">GI342</f>
        <v>-1.1295594122359205</v>
      </c>
      <c r="GJ343" s="796">
        <f t="shared" ref="GJ343" si="3357">GJ342</f>
        <v>-1.1295594122359205</v>
      </c>
      <c r="GK343" s="796">
        <f t="shared" ref="GK343" si="3358">GK342</f>
        <v>-1.1295594122359205</v>
      </c>
      <c r="GL343" s="796">
        <f t="shared" ref="GL343" si="3359">GL342</f>
        <v>-1.1295594122359205</v>
      </c>
      <c r="GM343" s="796">
        <f t="shared" ref="GM343" si="3360">GM342</f>
        <v>-1.1295594122359205</v>
      </c>
      <c r="GN343" s="796">
        <f t="shared" ref="GN343" si="3361">GN342</f>
        <v>-1.1295594122359205</v>
      </c>
      <c r="GO343" s="796">
        <f t="shared" ref="GO343" si="3362">GO342</f>
        <v>-1.1295594122359205</v>
      </c>
      <c r="GP343" s="796">
        <f t="shared" ref="GP343" si="3363">GP342</f>
        <v>9.783737964763084E-2</v>
      </c>
      <c r="GQ343" s="796">
        <f t="shared" ref="GQ343" si="3364">GQ342</f>
        <v>9.783737964763084E-2</v>
      </c>
      <c r="GR343" s="796">
        <f t="shared" ref="GR343" si="3365">GR342</f>
        <v>9.783737964763084E-2</v>
      </c>
      <c r="GS343" s="796">
        <f t="shared" ref="GS343" si="3366">GS342</f>
        <v>9.783737964763084E-2</v>
      </c>
      <c r="GT343" s="796">
        <f t="shared" ref="GT343" si="3367">GT342</f>
        <v>9.783737964763084E-2</v>
      </c>
      <c r="GU343" s="796">
        <f t="shared" ref="GU343" si="3368">GU342</f>
        <v>9.783737964763084E-2</v>
      </c>
      <c r="GV343" s="796">
        <f t="shared" ref="GV343" si="3369">GV342</f>
        <v>9.783737964763084E-2</v>
      </c>
      <c r="GW343" s="796">
        <f t="shared" ref="GW343" si="3370">GW342</f>
        <v>0.11696185718633068</v>
      </c>
      <c r="GX343" s="796">
        <f t="shared" ref="GX343" si="3371">GX342</f>
        <v>0.11696185718633068</v>
      </c>
      <c r="GY343" s="796">
        <f t="shared" ref="GY343" si="3372">GY342</f>
        <v>0.11696185718633068</v>
      </c>
      <c r="GZ343" s="796">
        <f t="shared" ref="GZ343" si="3373">GZ342</f>
        <v>0.11696185718633068</v>
      </c>
      <c r="HA343" s="796">
        <f t="shared" ref="HA343" si="3374">HA342</f>
        <v>0.11696185718633068</v>
      </c>
      <c r="HB343" s="796">
        <f t="shared" ref="HB343" si="3375">HB342</f>
        <v>-3.3301093525808234E-2</v>
      </c>
      <c r="HC343" s="796">
        <f t="shared" ref="HC343" si="3376">HC342</f>
        <v>-3.3301093525808234E-2</v>
      </c>
      <c r="HD343" s="796">
        <f t="shared" ref="HD343" si="3377">HD342</f>
        <v>-3.3301093525808234E-2</v>
      </c>
      <c r="HE343" s="796">
        <f t="shared" ref="HE343" si="3378">HE342</f>
        <v>-3.3301093525808234E-2</v>
      </c>
      <c r="HF343" s="796">
        <f t="shared" ref="HF343" si="3379">HF342</f>
        <v>-3.3458442814929157E-2</v>
      </c>
      <c r="HG343" s="796">
        <f t="shared" ref="HG343" si="3380">HG342</f>
        <v>-3.3458442814929157E-2</v>
      </c>
      <c r="HH343" s="796">
        <f t="shared" ref="HH343" si="3381">HH342</f>
        <v>-3.3458442814929157E-2</v>
      </c>
      <c r="HI343" s="796">
        <f t="shared" ref="HI343" si="3382">HI342</f>
        <v>-3.3458442814929157E-2</v>
      </c>
      <c r="HJ343" s="796">
        <f t="shared" ref="HJ343" si="3383">HJ342</f>
        <v>-3.3458442814929157E-2</v>
      </c>
      <c r="HK343" s="796">
        <f t="shared" ref="HK343" si="3384">HK342</f>
        <v>-3.3458442814929157E-2</v>
      </c>
      <c r="HL343" s="796">
        <f t="shared" ref="HL343" si="3385">HL342</f>
        <v>-3.3458442814929157E-2</v>
      </c>
      <c r="HM343" s="796">
        <f t="shared" ref="HM343" si="3386">HM342</f>
        <v>-3.3458442814929157E-2</v>
      </c>
      <c r="HN343" s="796">
        <f t="shared" ref="HN343" si="3387">HN342</f>
        <v>3.3963557389357746E-2</v>
      </c>
      <c r="HO343" s="796">
        <f t="shared" ref="HO343" si="3388">HO342</f>
        <v>3.3963557389357746E-2</v>
      </c>
      <c r="HP343" s="796">
        <f t="shared" ref="HP343" si="3389">HP342</f>
        <v>3.3963557389357746E-2</v>
      </c>
      <c r="HQ343" s="796">
        <f t="shared" ref="HQ343" si="3390">HQ342</f>
        <v>3.3963557389357746E-2</v>
      </c>
      <c r="HR343" s="796">
        <f t="shared" ref="HR343" si="3391">HR342</f>
        <v>3.3963557389357746E-2</v>
      </c>
      <c r="HS343" s="796">
        <f t="shared" ref="HS343" si="3392">HS342</f>
        <v>3.3963557389357746E-2</v>
      </c>
      <c r="HT343" s="796">
        <f t="shared" ref="HT343" si="3393">HT342</f>
        <v>3.3963557389357746E-2</v>
      </c>
      <c r="HU343" s="796">
        <f t="shared" ref="HU343" si="3394">HU342</f>
        <v>0</v>
      </c>
      <c r="HV343" s="796">
        <f t="shared" ref="HV343" si="3395">HV342</f>
        <v>0</v>
      </c>
      <c r="HW343" s="796">
        <f t="shared" ref="HW343" si="3396">HW342</f>
        <v>0</v>
      </c>
      <c r="HX343" s="796">
        <f t="shared" ref="HX343" si="3397">HX342</f>
        <v>0</v>
      </c>
      <c r="HY343" s="796">
        <f t="shared" ref="HY343" si="3398">HY342</f>
        <v>0</v>
      </c>
      <c r="HZ343" s="796">
        <f t="shared" ref="HZ343" si="3399">HZ342</f>
        <v>0</v>
      </c>
      <c r="IA343" s="796">
        <f t="shared" ref="IA343" si="3400">IA342</f>
        <v>-9.8476194310777032E-3</v>
      </c>
      <c r="IB343" s="796">
        <f t="shared" ref="IB343" si="3401">IB342</f>
        <v>-9.8476194310777032E-3</v>
      </c>
      <c r="IC343" s="796">
        <f t="shared" ref="IC343" si="3402">IC342</f>
        <v>-9.8476194310777032E-3</v>
      </c>
      <c r="ID343" s="796">
        <f t="shared" ref="ID343" si="3403">ID342</f>
        <v>0.53767627689256248</v>
      </c>
      <c r="IE343" s="796">
        <f t="shared" ref="IE343" si="3404">IE342</f>
        <v>0.53767627689256248</v>
      </c>
      <c r="IF343" s="796">
        <f t="shared" ref="IF343" si="3405">IF342</f>
        <v>0.53767627689256248</v>
      </c>
      <c r="IG343" s="796">
        <f t="shared" ref="IG343" si="3406">IG342</f>
        <v>0.53767627689256248</v>
      </c>
      <c r="IH343" s="796">
        <f t="shared" ref="IH343" si="3407">IH342</f>
        <v>-0.23378408430687081</v>
      </c>
      <c r="II343" s="796">
        <f t="shared" ref="II343" si="3408">II342</f>
        <v>-0.23114132350293026</v>
      </c>
      <c r="IJ343" s="796">
        <f t="shared" ref="IJ343" si="3409">IJ342</f>
        <v>-0.23114132350293026</v>
      </c>
      <c r="IK343" s="796">
        <f t="shared" ref="IK343" si="3410">IK342</f>
        <v>-0.23114132350293026</v>
      </c>
      <c r="IL343" s="796">
        <f t="shared" ref="IL343" si="3411">IL342</f>
        <v>-0.23114132350293026</v>
      </c>
      <c r="IM343" s="796">
        <f t="shared" ref="IM343" si="3412">IM342</f>
        <v>-0.23114132350293026</v>
      </c>
      <c r="IN343" s="796">
        <f t="shared" ref="IN343" si="3413">IN342</f>
        <v>-0.23114132350293026</v>
      </c>
      <c r="IO343" s="796">
        <f t="shared" ref="IO343" si="3414">IO342</f>
        <v>-0.23114132350293026</v>
      </c>
      <c r="IP343" s="796">
        <f t="shared" ref="IP343" si="3415">IP342</f>
        <v>-0.45494381536150108</v>
      </c>
      <c r="IQ343" s="796">
        <f t="shared" ref="IQ343" si="3416">IQ342</f>
        <v>-0.45494381536150108</v>
      </c>
      <c r="IR343" s="796">
        <f t="shared" ref="IR343" si="3417">IR342</f>
        <v>-0.45494381536150108</v>
      </c>
      <c r="IS343" s="796">
        <f t="shared" ref="IS343" si="3418">IS342</f>
        <v>-0.45494381536150108</v>
      </c>
      <c r="IT343" s="796">
        <f t="shared" ref="IT343" si="3419">IT342</f>
        <v>-0.45494381536150108</v>
      </c>
      <c r="IU343" s="796">
        <f t="shared" ref="IU343" si="3420">IU342</f>
        <v>-0.45494381536150108</v>
      </c>
      <c r="IV343" s="796">
        <f t="shared" ref="IV343" si="3421">IV342</f>
        <v>-0.45494381536150108</v>
      </c>
      <c r="IW343" s="796">
        <f t="shared" ref="IW343" si="3422">IW342</f>
        <v>-0.26459077350852134</v>
      </c>
      <c r="IX343" s="796">
        <f t="shared" ref="IX343" si="3423">IX342</f>
        <v>-0.26459077350852134</v>
      </c>
      <c r="IY343" s="796">
        <f t="shared" ref="IY343" si="3424">IY342</f>
        <v>-0.26459077350852134</v>
      </c>
      <c r="IZ343" s="796">
        <f t="shared" ref="IZ343" si="3425">IZ342</f>
        <v>-0.26459077350852134</v>
      </c>
      <c r="JA343" s="796">
        <f t="shared" ref="JA343" si="3426">JA342</f>
        <v>-0.26459077350852134</v>
      </c>
      <c r="JB343" s="796">
        <f t="shared" ref="JB343" si="3427">JB342</f>
        <v>-7.8536465942056211E-3</v>
      </c>
      <c r="JC343" s="796">
        <f t="shared" ref="JC343" si="3428">JC342</f>
        <v>-7.8536465942056211E-3</v>
      </c>
      <c r="JD343" s="796">
        <f t="shared" ref="JD343" si="3429">JD342</f>
        <v>-7.8536465942056211E-3</v>
      </c>
      <c r="JE343" s="796">
        <f t="shared" ref="JE343" si="3430">JE342</f>
        <v>-7.8536465942056211E-3</v>
      </c>
      <c r="JF343" s="796">
        <f t="shared" ref="JF343" si="3431">JF342</f>
        <v>-0.21413403401554909</v>
      </c>
      <c r="JG343" s="796">
        <f t="shared" ref="JG343" si="3432">JG342</f>
        <v>-0.21413403401554909</v>
      </c>
      <c r="JH343" s="796">
        <f t="shared" ref="JH343" si="3433">JH342</f>
        <v>-0.21413403401554909</v>
      </c>
      <c r="JI343" s="796">
        <f t="shared" ref="JI343" si="3434">JI342</f>
        <v>-0.21413403401554909</v>
      </c>
      <c r="JJ343" s="796">
        <f t="shared" ref="JJ343" si="3435">JJ342</f>
        <v>-0.21413403401554909</v>
      </c>
      <c r="JK343" s="796">
        <f t="shared" ref="JK343" si="3436">JK342</f>
        <v>-0.21413403401554909</v>
      </c>
      <c r="JL343" s="796">
        <f t="shared" ref="JL343" si="3437">JL342</f>
        <v>-0.21413403401554909</v>
      </c>
      <c r="JM343" s="796">
        <f t="shared" ref="JM343" si="3438">JM342</f>
        <v>-0.21413403401554909</v>
      </c>
      <c r="JN343" s="796">
        <f t="shared" ref="JN343" si="3439">JN342</f>
        <v>0.15283600825210275</v>
      </c>
      <c r="JO343" s="796">
        <f t="shared" ref="JO343" si="3440">JO342</f>
        <v>0.15283600825210275</v>
      </c>
      <c r="JP343" s="796">
        <f t="shared" ref="JP343" si="3441">JP342</f>
        <v>0.15283600825210275</v>
      </c>
      <c r="JQ343" s="796">
        <f t="shared" ref="JQ343" si="3442">JQ342</f>
        <v>0.15283600825210275</v>
      </c>
      <c r="JR343" s="796">
        <f t="shared" ref="JR343" si="3443">JR342</f>
        <v>0.15283600825210275</v>
      </c>
      <c r="JS343" s="796">
        <f t="shared" ref="JS343" si="3444">JS342</f>
        <v>0.15283600825210275</v>
      </c>
      <c r="JT343" s="796">
        <f t="shared" ref="JT343" si="3445">JT342</f>
        <v>0.15283600825210275</v>
      </c>
      <c r="JU343" s="796">
        <f t="shared" ref="JU343" si="3446">JU342</f>
        <v>-1.992456532443132E-2</v>
      </c>
      <c r="JV343" s="796">
        <f t="shared" ref="JV343" si="3447">JV342</f>
        <v>-1.992456532443132E-2</v>
      </c>
      <c r="JW343" s="796">
        <f t="shared" ref="JW343" si="3448">JW342</f>
        <v>-1.992456532443132E-2</v>
      </c>
      <c r="JX343" s="796">
        <f t="shared" ref="JX343" si="3449">JX342</f>
        <v>-1.992456532443132E-2</v>
      </c>
      <c r="JY343" s="796">
        <f t="shared" ref="JY343" si="3450">JY342</f>
        <v>-2.3068393412553956E-2</v>
      </c>
      <c r="JZ343" s="796">
        <f t="shared" ref="JZ343" si="3451">JZ342</f>
        <v>-2.3068393412553956E-2</v>
      </c>
      <c r="KA343" s="796">
        <f t="shared" ref="KA343" si="3452">KA342</f>
        <v>-3.9390477724301931E-2</v>
      </c>
      <c r="KB343" s="796">
        <f t="shared" ref="KB343" si="3453">KB342</f>
        <v>-3.9390477724301931E-2</v>
      </c>
      <c r="KC343" s="796">
        <f t="shared" ref="KC343" si="3454">KC342</f>
        <v>-3.9390477724301931E-2</v>
      </c>
      <c r="KD343" s="796">
        <f t="shared" ref="KD343" si="3455">KD342</f>
        <v>0.44434232363259163</v>
      </c>
      <c r="KE343" s="796">
        <f t="shared" ref="KE343" si="3456">KE342</f>
        <v>0.44434232363259163</v>
      </c>
      <c r="KF343" s="796">
        <f t="shared" ref="KF343" si="3457">KF342</f>
        <v>0.44434232363259163</v>
      </c>
      <c r="KG343" s="796">
        <f t="shared" ref="KG343" si="3458">KG342</f>
        <v>0.44434232363259163</v>
      </c>
      <c r="KH343" s="796">
        <f t="shared" ref="KH343" si="3459">KH342</f>
        <v>-5.8311173683728512E-2</v>
      </c>
      <c r="KI343" s="796">
        <f t="shared" ref="KI343" si="3460">KI342</f>
        <v>-5.8311173683728512E-2</v>
      </c>
      <c r="KJ343" s="796">
        <f t="shared" ref="KJ343" si="3461">KJ342</f>
        <v>-5.8311173683728512E-2</v>
      </c>
      <c r="KK343" s="796">
        <f t="shared" ref="KK343" si="3462">KK342</f>
        <v>-5.8311173683728512E-2</v>
      </c>
      <c r="KL343" s="796">
        <f t="shared" ref="KL343" si="3463">KL342</f>
        <v>-5.8311173683728512E-2</v>
      </c>
      <c r="KM343" s="796">
        <f t="shared" ref="KM343" si="3464">KM342</f>
        <v>-5.8311173683728512E-2</v>
      </c>
      <c r="KN343" s="796">
        <f t="shared" ref="KN343" si="3465">KN342</f>
        <v>-5.8311173683728512E-2</v>
      </c>
      <c r="KO343" s="796">
        <f t="shared" ref="KO343" si="3466">KO342</f>
        <v>-5.8311173683728512E-2</v>
      </c>
      <c r="KP343" s="796">
        <f t="shared" ref="KP343" si="3467">KP342</f>
        <v>-5.6256493297381027E-2</v>
      </c>
      <c r="KQ343" s="796">
        <f t="shared" ref="KQ343" si="3468">KQ342</f>
        <v>-5.6256493297381027E-2</v>
      </c>
      <c r="KR343" s="796">
        <f t="shared" ref="KR343" si="3469">KR342</f>
        <v>-5.6256493297381027E-2</v>
      </c>
      <c r="KS343" s="796">
        <f t="shared" ref="KS343" si="3470">KS342</f>
        <v>-5.6256493297381027E-2</v>
      </c>
      <c r="KT343" s="796">
        <f t="shared" ref="KT343" si="3471">KT342</f>
        <v>-5.6256493297381027E-2</v>
      </c>
      <c r="KU343" s="796">
        <f t="shared" ref="KU343" si="3472">KU342</f>
        <v>-5.6256493297381027E-2</v>
      </c>
      <c r="KV343" s="796">
        <f t="shared" ref="KV343" si="3473">KV342</f>
        <v>-5.6256493297381027E-2</v>
      </c>
      <c r="KW343" s="796">
        <f t="shared" ref="KW343" si="3474">KW342</f>
        <v>-2.309544404196906E-2</v>
      </c>
      <c r="KX343" s="796">
        <f t="shared" ref="KX343" si="3475">KX342</f>
        <v>-2.309544404196906E-2</v>
      </c>
      <c r="KY343" s="796">
        <f t="shared" ref="KY343" si="3476">KY342</f>
        <v>-2.309544404196906E-2</v>
      </c>
      <c r="KZ343" s="796">
        <f t="shared" ref="KZ343" si="3477">KZ342</f>
        <v>-2.309544404196906E-2</v>
      </c>
      <c r="LA343" s="796">
        <f t="shared" ref="LA343" si="3478">LA342</f>
        <v>-2.309544404196906E-2</v>
      </c>
      <c r="LB343" s="796">
        <f t="shared" ref="LB343" si="3479">LB342</f>
        <v>-0.44860882228283039</v>
      </c>
      <c r="LC343" s="796">
        <f t="shared" ref="LC343" si="3480">LC342</f>
        <v>-0.44860882228283039</v>
      </c>
      <c r="LD343" s="796">
        <f t="shared" ref="LD343" si="3481">LD342</f>
        <v>-0.44860882228283039</v>
      </c>
      <c r="LE343" s="796">
        <f t="shared" ref="LE343" si="3482">LE342</f>
        <v>-0.44860882228283039</v>
      </c>
      <c r="LF343" s="796">
        <f t="shared" ref="LF343" si="3483">LF342</f>
        <v>-0.53533508503888072</v>
      </c>
      <c r="LG343" s="796">
        <f t="shared" ref="LG343" si="3484">LG342</f>
        <v>-0.53533508503888072</v>
      </c>
      <c r="LH343" s="796">
        <f t="shared" ref="LH343" si="3485">LH342</f>
        <v>-0.53533508503888072</v>
      </c>
      <c r="LI343" s="796">
        <f t="shared" ref="LI343" si="3486">LI342</f>
        <v>-0.53533508503888072</v>
      </c>
      <c r="LJ343" s="796">
        <f t="shared" ref="LJ343" si="3487">LJ342</f>
        <v>-0.53533508503888072</v>
      </c>
      <c r="LK343" s="796">
        <f t="shared" ref="LK343" si="3488">LK342</f>
        <v>-0.53533508503888072</v>
      </c>
      <c r="LL343" s="796">
        <f t="shared" ref="LL343" si="3489">LL342</f>
        <v>-0.53533508503888072</v>
      </c>
      <c r="LM343" s="796">
        <f t="shared" ref="LM343" si="3490">LM342</f>
        <v>-0.53533508503888072</v>
      </c>
      <c r="LN343" s="796">
        <f t="shared" ref="LN343" si="3491">LN342</f>
        <v>-0.34812646324090224</v>
      </c>
      <c r="LO343" s="796">
        <f t="shared" ref="LO343" si="3492">LO342</f>
        <v>-0.34812646324090224</v>
      </c>
      <c r="LP343" s="796">
        <f t="shared" ref="LP343" si="3493">LP342</f>
        <v>-0.34812646324090224</v>
      </c>
      <c r="LQ343" s="796">
        <f t="shared" ref="LQ343" si="3494">LQ342</f>
        <v>-0.34812646324090224</v>
      </c>
      <c r="LR343" s="796">
        <f t="shared" ref="LR343" si="3495">LR342</f>
        <v>-0.34812646324090224</v>
      </c>
      <c r="LS343" s="796">
        <f t="shared" ref="LS343" si="3496">LS342</f>
        <v>-0.34812646324090224</v>
      </c>
      <c r="LT343" s="796">
        <f t="shared" ref="LT343" si="3497">LT342</f>
        <v>-0.34812646324090224</v>
      </c>
      <c r="LU343" s="796">
        <f t="shared" ref="LU343" si="3498">LU342</f>
        <v>0</v>
      </c>
      <c r="LV343" s="796">
        <f t="shared" ref="LV343" si="3499">LV342</f>
        <v>0</v>
      </c>
      <c r="LW343" s="796">
        <f t="shared" ref="LW343" si="3500">LW342</f>
        <v>0</v>
      </c>
      <c r="LX343" s="796">
        <f t="shared" ref="LX343" si="3501">LX342</f>
        <v>0</v>
      </c>
      <c r="LY343" s="796">
        <f t="shared" ref="LY343" si="3502">LY342</f>
        <v>0</v>
      </c>
      <c r="LZ343" s="796">
        <f t="shared" ref="LZ343" si="3503">LZ342</f>
        <v>0</v>
      </c>
      <c r="MA343" s="796">
        <f t="shared" ref="MA343" si="3504">MA342</f>
        <v>0</v>
      </c>
      <c r="MB343" s="796">
        <f t="shared" ref="MB343" si="3505">MB342</f>
        <v>0</v>
      </c>
      <c r="MC343" s="796">
        <f t="shared" ref="MC343" si="3506">MC342</f>
        <v>0</v>
      </c>
      <c r="MD343" s="796">
        <f t="shared" ref="MD343" si="3507">MD342</f>
        <v>0.59477165347928285</v>
      </c>
      <c r="ME343" s="796">
        <f t="shared" ref="ME343" si="3508">ME342</f>
        <v>0.59477165347928285</v>
      </c>
      <c r="MF343" s="796">
        <f t="shared" ref="MF343" si="3509">MF342</f>
        <v>0.59477165347928285</v>
      </c>
      <c r="MG343" s="796">
        <f t="shared" ref="MG343" si="3510">MG342</f>
        <v>0.59477165347928285</v>
      </c>
      <c r="MH343" s="796">
        <f t="shared" ref="MH343" si="3511">MH342</f>
        <v>-6.7790507756432916E-2</v>
      </c>
      <c r="MI343" s="796">
        <f t="shared" ref="MI343" si="3512">MI342</f>
        <v>-6.7790507756432916E-2</v>
      </c>
      <c r="MJ343" s="796">
        <f t="shared" ref="MJ343" si="3513">MJ342</f>
        <v>-6.7790507756432916E-2</v>
      </c>
      <c r="MK343" s="796">
        <f t="shared" ref="MK343" si="3514">MK342</f>
        <v>-6.7790507756432916E-2</v>
      </c>
      <c r="ML343" s="796">
        <f t="shared" ref="ML343" si="3515">ML342</f>
        <v>-6.7790507756432916E-2</v>
      </c>
      <c r="MM343" s="796">
        <f t="shared" ref="MM343" si="3516">MM342</f>
        <v>-6.7790507756432916E-2</v>
      </c>
      <c r="MN343" s="796">
        <f t="shared" ref="MN343" si="3517">MN342</f>
        <v>-6.7790507756432916E-2</v>
      </c>
      <c r="MO343" s="796">
        <f t="shared" ref="MO343" si="3518">MO342</f>
        <v>-6.7790507756432916E-2</v>
      </c>
      <c r="MP343" s="796">
        <f t="shared" ref="MP343" si="3519">MP342</f>
        <v>0.85363113742559982</v>
      </c>
      <c r="MQ343" s="796">
        <f t="shared" ref="MQ343" si="3520">MQ342</f>
        <v>0.85363113742559982</v>
      </c>
      <c r="MR343" s="796">
        <f t="shared" ref="MR343" si="3521">MR342</f>
        <v>0.85363113742559982</v>
      </c>
      <c r="MS343" s="796">
        <f t="shared" ref="MS343" si="3522">MS342</f>
        <v>0.85363113742559982</v>
      </c>
      <c r="MT343" s="796">
        <f t="shared" ref="MT343" si="3523">MT342</f>
        <v>0.85363113742559982</v>
      </c>
      <c r="MU343" s="796">
        <f t="shared" ref="MU343" si="3524">MU342</f>
        <v>0.85363113742559982</v>
      </c>
      <c r="MV343" s="796">
        <f t="shared" ref="MV343" si="3525">MV342</f>
        <v>0.85363113742559982</v>
      </c>
      <c r="MW343" s="796">
        <f t="shared" ref="MW343" si="3526">MW342</f>
        <v>0.35520141998073029</v>
      </c>
      <c r="MX343" s="796">
        <f t="shared" ref="MX343" si="3527">MX342</f>
        <v>0.35520141998073029</v>
      </c>
      <c r="MY343" s="796">
        <f t="shared" ref="MY343" si="3528">MY342</f>
        <v>0.35520141998073029</v>
      </c>
      <c r="MZ343" s="796">
        <f t="shared" ref="MZ343" si="3529">MZ342</f>
        <v>0.35520141998073029</v>
      </c>
      <c r="NA343" s="796">
        <f t="shared" ref="NA343" si="3530">NA342</f>
        <v>0.35520141998073029</v>
      </c>
      <c r="NB343" s="796">
        <f t="shared" ref="NB343" si="3531">NB342</f>
        <v>4.9951640288711019E-2</v>
      </c>
      <c r="NC343" s="796">
        <f t="shared" ref="NC343" si="3532">NC342</f>
        <v>4.9951640288711019E-2</v>
      </c>
      <c r="ND343" s="796">
        <f t="shared" ref="ND343" si="3533">ND342</f>
        <v>4.9951640288711019E-2</v>
      </c>
      <c r="NE343" s="796">
        <f t="shared" ref="NE343" si="3534">NE342</f>
        <v>4.9951640288711019E-2</v>
      </c>
      <c r="NF343" s="796">
        <f t="shared" ref="NF343" si="3535">NF342</f>
        <v>-6.6916885629844103E-3</v>
      </c>
      <c r="NG343" s="796">
        <f t="shared" ref="NG343" si="3536">NG342</f>
        <v>-6.6916885629844103E-3</v>
      </c>
      <c r="NH343" s="796">
        <f t="shared" ref="NH343" si="3537">NH342</f>
        <v>-6.6916885629844103E-3</v>
      </c>
      <c r="NI343" s="796">
        <f t="shared" ref="NI343" si="3538">NI342</f>
        <v>-6.6916885629844103E-3</v>
      </c>
      <c r="NJ343" s="796">
        <f t="shared" ref="NJ343" si="3539">NJ342</f>
        <v>-6.6916885629844103E-3</v>
      </c>
      <c r="NK343" s="796">
        <f t="shared" ref="NK343" si="3540">NK342</f>
        <v>-6.6916885629844103E-3</v>
      </c>
      <c r="NL343" s="796">
        <f t="shared" ref="NL343" si="3541">NL342</f>
        <v>-6.6916885629844103E-3</v>
      </c>
      <c r="NM343" s="796">
        <f t="shared" ref="NM343" si="3542">NM342</f>
        <v>-6.6916885629844103E-3</v>
      </c>
      <c r="NN343" s="796">
        <f t="shared" ref="NN343" si="3543">NN342</f>
        <v>-0.34812646324090224</v>
      </c>
      <c r="NO343" s="796">
        <f t="shared" ref="NO343" si="3544">NO342</f>
        <v>-0.34812646324090224</v>
      </c>
      <c r="NP343" s="796">
        <f t="shared" ref="NP343" si="3545">NP342</f>
        <v>-0.34812646324090224</v>
      </c>
      <c r="NQ343" s="796">
        <f t="shared" ref="NQ343" si="3546">NQ342</f>
        <v>-0.34812646324090224</v>
      </c>
      <c r="NR343" s="796">
        <f t="shared" ref="NR343" si="3547">NR342</f>
        <v>-0.34812646324090224</v>
      </c>
      <c r="NS343" s="796">
        <f t="shared" ref="NS343" si="3548">NS342</f>
        <v>-0.34812646324090224</v>
      </c>
      <c r="NT343" s="796">
        <f t="shared" ref="NT343" si="3549">NT342</f>
        <v>-0.34812646324090224</v>
      </c>
      <c r="NU343" s="796">
        <f t="shared" ref="NU343" si="3550">NU342</f>
        <v>0</v>
      </c>
      <c r="NV343" s="796">
        <f t="shared" ref="NV343" si="3551">NV342</f>
        <v>0</v>
      </c>
      <c r="NW343" s="796">
        <f t="shared" ref="NW343" si="3552">NW342</f>
        <v>0</v>
      </c>
      <c r="NX343" s="796">
        <f t="shared" ref="NX343" si="3553">NX342</f>
        <v>0</v>
      </c>
      <c r="NY343" s="796">
        <f t="shared" ref="NY343" si="3554">NY342</f>
        <v>0</v>
      </c>
      <c r="NZ343" s="796">
        <f t="shared" ref="NZ343" si="3555">NZ342</f>
        <v>0</v>
      </c>
      <c r="OA343" s="796">
        <f t="shared" ref="OA343" si="3556">OA342</f>
        <v>0</v>
      </c>
      <c r="OB343" s="796">
        <f t="shared" ref="OB343" si="3557">OB342</f>
        <v>0</v>
      </c>
      <c r="OC343" s="796">
        <f t="shared" ref="OC343" si="3558">OC342</f>
        <v>0</v>
      </c>
      <c r="OD343" s="796">
        <f t="shared" ref="OD343" si="3559">OD342</f>
        <v>0.59477165347928285</v>
      </c>
      <c r="OE343" s="796">
        <f t="shared" ref="OE343" si="3560">OE342</f>
        <v>0.59477165347928285</v>
      </c>
      <c r="OF343" s="796">
        <f t="shared" ref="OF343" si="3561">OF342</f>
        <v>0.59477165347928285</v>
      </c>
      <c r="OG343" s="796">
        <f t="shared" ref="OG343" si="3562">OG342</f>
        <v>0.59477165347928285</v>
      </c>
      <c r="OH343" s="796">
        <f t="shared" ref="OH343" si="3563">OH342</f>
        <v>-6.7790507756432916E-2</v>
      </c>
      <c r="OI343" s="796">
        <f t="shared" ref="OI343" si="3564">OI342</f>
        <v>-6.7790507756432916E-2</v>
      </c>
      <c r="OJ343" s="796">
        <f t="shared" ref="OJ343" si="3565">OJ342</f>
        <v>-6.7790507756432916E-2</v>
      </c>
      <c r="OK343" s="796">
        <f t="shared" ref="OK343" si="3566">OK342</f>
        <v>-6.7790507756432916E-2</v>
      </c>
      <c r="OL343" s="796">
        <f t="shared" ref="OL343" si="3567">OL342</f>
        <v>-6.7790507756432916E-2</v>
      </c>
      <c r="OM343" s="796">
        <f t="shared" ref="OM343" si="3568">OM342</f>
        <v>-6.7790507756432916E-2</v>
      </c>
      <c r="ON343" s="796">
        <f t="shared" ref="ON343" si="3569">ON342</f>
        <v>-6.7790507756432916E-2</v>
      </c>
      <c r="OO343" s="796">
        <f t="shared" ref="OO343" si="3570">OO342</f>
        <v>-6.7790507756432916E-2</v>
      </c>
      <c r="OP343" s="796">
        <f t="shared" ref="OP343" si="3571">OP342</f>
        <v>0.85363113742559982</v>
      </c>
      <c r="OQ343" s="796">
        <f t="shared" ref="OQ343" si="3572">OQ342</f>
        <v>0.85363113742559982</v>
      </c>
      <c r="OR343" s="796">
        <f t="shared" ref="OR343" si="3573">OR342</f>
        <v>0.85363113742559982</v>
      </c>
      <c r="OS343" s="796">
        <f t="shared" ref="OS343" si="3574">OS342</f>
        <v>0.85363113742559982</v>
      </c>
      <c r="OT343" s="796">
        <f t="shared" ref="OT343" si="3575">OT342</f>
        <v>0.85363113742559982</v>
      </c>
      <c r="OU343" s="796">
        <f t="shared" ref="OU343" si="3576">OU342</f>
        <v>0.85363113742559982</v>
      </c>
      <c r="OV343" s="796">
        <f t="shared" ref="OV343" si="3577">OV342</f>
        <v>0.85363113742559982</v>
      </c>
      <c r="OW343" s="796">
        <f t="shared" ref="OW343" si="3578">OW342</f>
        <v>0.35520141998073029</v>
      </c>
      <c r="OX343" s="796">
        <f t="shared" ref="OX343" si="3579">OX342</f>
        <v>0.35520141998073029</v>
      </c>
      <c r="OY343" s="796">
        <f t="shared" ref="OY343" si="3580">OY342</f>
        <v>0.35520141998073029</v>
      </c>
      <c r="OZ343" s="796">
        <f t="shared" ref="OZ343" si="3581">OZ342</f>
        <v>0.35520141998073029</v>
      </c>
      <c r="PA343" s="796">
        <f t="shared" ref="PA343" si="3582">PA342</f>
        <v>0.35520141998073029</v>
      </c>
      <c r="PB343" s="796">
        <f t="shared" ref="PB343" si="3583">PB342</f>
        <v>4.9951640288711019E-2</v>
      </c>
      <c r="PC343" s="796">
        <f t="shared" ref="PC343" si="3584">PC342</f>
        <v>4.9951640288711019E-2</v>
      </c>
      <c r="PD343" s="796">
        <f t="shared" ref="PD343" si="3585">PD342</f>
        <v>4.9951640288711019E-2</v>
      </c>
      <c r="PE343" s="796">
        <f t="shared" ref="PE343" si="3586">PE342</f>
        <v>4.9951640288711019E-2</v>
      </c>
      <c r="PF343" s="796">
        <f t="shared" ref="PF343" si="3587">PF342</f>
        <v>-6.6916885629844103E-3</v>
      </c>
      <c r="PG343" s="796">
        <f t="shared" ref="PG343" si="3588">PG342</f>
        <v>-6.6916885629844103E-3</v>
      </c>
      <c r="PH343" s="796">
        <f t="shared" ref="PH343" si="3589">PH342</f>
        <v>-6.6916885629844103E-3</v>
      </c>
      <c r="PI343" s="796">
        <f t="shared" ref="PI343" si="3590">PI342</f>
        <v>-6.6916885629844103E-3</v>
      </c>
      <c r="PJ343" s="796">
        <f t="shared" ref="PJ343" si="3591">PJ342</f>
        <v>-6.6916885629844103E-3</v>
      </c>
      <c r="PK343" s="796">
        <f t="shared" ref="PK343" si="3592">PK342</f>
        <v>-6.6916885629844103E-3</v>
      </c>
      <c r="PL343" s="796">
        <f t="shared" ref="PL343" si="3593">PL342</f>
        <v>-6.6916885629844103E-3</v>
      </c>
      <c r="PM343" s="796">
        <f t="shared" ref="PM343" si="3594">PM342</f>
        <v>-6.6916885629844103E-3</v>
      </c>
      <c r="PN343" s="796">
        <f t="shared" ref="PN343" si="3595">PN342</f>
        <v>-0.34812646324090224</v>
      </c>
      <c r="PO343" s="796">
        <f t="shared" ref="PO343" si="3596">PO342</f>
        <v>-0.34812646324090224</v>
      </c>
      <c r="PP343" s="796">
        <f t="shared" ref="PP343" si="3597">PP342</f>
        <v>-0.34812646324090224</v>
      </c>
      <c r="PQ343" s="796">
        <f t="shared" ref="PQ343" si="3598">PQ342</f>
        <v>-0.34812646324090224</v>
      </c>
      <c r="PR343" s="796">
        <f t="shared" ref="PR343" si="3599">PR342</f>
        <v>-0.34812646324090224</v>
      </c>
      <c r="PS343" s="796">
        <f t="shared" ref="PS343" si="3600">PS342</f>
        <v>-0.34812646324090224</v>
      </c>
      <c r="PT343" s="796">
        <f t="shared" ref="PT343" si="3601">PT342</f>
        <v>-0.34812646324090224</v>
      </c>
      <c r="PU343" s="796">
        <f t="shared" ref="PU343" si="3602">PU342</f>
        <v>0</v>
      </c>
      <c r="PV343" s="796">
        <f t="shared" ref="PV343" si="3603">PV342</f>
        <v>0</v>
      </c>
      <c r="PW343" s="796">
        <f t="shared" ref="PW343" si="3604">PW342</f>
        <v>0</v>
      </c>
      <c r="PX343" s="796">
        <f t="shared" ref="PX343" si="3605">PX342</f>
        <v>0</v>
      </c>
      <c r="PY343" s="796">
        <f t="shared" ref="PY343" si="3606">PY342</f>
        <v>0</v>
      </c>
      <c r="PZ343" s="796">
        <f t="shared" ref="PZ343" si="3607">PZ342</f>
        <v>0</v>
      </c>
      <c r="QA343" s="796">
        <f t="shared" ref="QA343" si="3608">QA342</f>
        <v>0</v>
      </c>
      <c r="QB343" s="796">
        <f t="shared" ref="QB343" si="3609">QB342</f>
        <v>0</v>
      </c>
      <c r="QC343" s="796">
        <f t="shared" ref="QC343" si="3610">QC342</f>
        <v>0</v>
      </c>
      <c r="QD343" s="796">
        <f t="shared" ref="QD343" si="3611">QD342</f>
        <v>0.59477165347928285</v>
      </c>
      <c r="QE343" s="796">
        <f t="shared" ref="QE343" si="3612">QE342</f>
        <v>0.59477165347928285</v>
      </c>
      <c r="QF343" s="796">
        <f t="shared" ref="QF343" si="3613">QF342</f>
        <v>0.59477165347928285</v>
      </c>
      <c r="QG343" s="796">
        <f t="shared" ref="QG343" si="3614">QG342</f>
        <v>0.59477165347928285</v>
      </c>
      <c r="QH343" s="796">
        <f t="shared" ref="QH343" si="3615">QH342</f>
        <v>-6.7790507756432916E-2</v>
      </c>
      <c r="QI343" s="796">
        <f t="shared" ref="QI343" si="3616">QI342</f>
        <v>-6.7790507756432916E-2</v>
      </c>
      <c r="QJ343" s="796">
        <f t="shared" ref="QJ343" si="3617">QJ342</f>
        <v>-6.7790507756432916E-2</v>
      </c>
      <c r="QK343" s="796">
        <f t="shared" ref="QK343" si="3618">QK342</f>
        <v>-6.7790507756432916E-2</v>
      </c>
      <c r="QL343" s="796">
        <f t="shared" ref="QL343" si="3619">QL342</f>
        <v>-6.7790507756432916E-2</v>
      </c>
      <c r="QM343" s="796">
        <f t="shared" ref="QM343" si="3620">QM342</f>
        <v>-6.7790507756432916E-2</v>
      </c>
      <c r="QN343" s="796">
        <f t="shared" ref="QN343" si="3621">QN342</f>
        <v>-6.7790507756432916E-2</v>
      </c>
      <c r="QO343" s="796">
        <f t="shared" ref="QO343" si="3622">QO342</f>
        <v>-6.7790507756432916E-2</v>
      </c>
      <c r="QP343" s="796">
        <f t="shared" ref="QP343" si="3623">QP342</f>
        <v>0.85363113742559982</v>
      </c>
      <c r="QQ343" s="796">
        <f t="shared" ref="QQ343" si="3624">QQ342</f>
        <v>0.85363113742559982</v>
      </c>
      <c r="QR343" s="796">
        <f t="shared" ref="QR343" si="3625">QR342</f>
        <v>0.85363113742559982</v>
      </c>
      <c r="QS343" s="796">
        <f t="shared" ref="QS343" si="3626">QS342</f>
        <v>0.85363113742559982</v>
      </c>
      <c r="QT343" s="796">
        <f t="shared" ref="QT343" si="3627">QT342</f>
        <v>0.85363113742559982</v>
      </c>
      <c r="QU343" s="796">
        <f t="shared" ref="QU343" si="3628">QU342</f>
        <v>0.85363113742559982</v>
      </c>
      <c r="QV343" s="796">
        <f t="shared" ref="QV343" si="3629">QV342</f>
        <v>0.85363113742559982</v>
      </c>
      <c r="QW343" s="796">
        <f t="shared" ref="QW343" si="3630">QW342</f>
        <v>0.35520141998073029</v>
      </c>
      <c r="QX343" s="796">
        <f t="shared" ref="QX343" si="3631">QX342</f>
        <v>0.35520141998073029</v>
      </c>
      <c r="QY343" s="796">
        <f t="shared" ref="QY343" si="3632">QY342</f>
        <v>0.35520141998073029</v>
      </c>
      <c r="QZ343" s="796">
        <f t="shared" ref="QZ343" si="3633">QZ342</f>
        <v>0.35520141998073029</v>
      </c>
      <c r="RA343" s="796">
        <f t="shared" ref="RA343" si="3634">RA342</f>
        <v>0.35520141998073029</v>
      </c>
      <c r="RB343" s="796">
        <f t="shared" ref="RB343" si="3635">RB342</f>
        <v>4.9951640288711019E-2</v>
      </c>
      <c r="RC343" s="796">
        <f t="shared" ref="RC343" si="3636">RC342</f>
        <v>4.9951640288711019E-2</v>
      </c>
      <c r="RD343" s="796">
        <f t="shared" ref="RD343" si="3637">RD342</f>
        <v>4.9951640288711019E-2</v>
      </c>
      <c r="RE343" s="796">
        <f t="shared" ref="RE343" si="3638">RE342</f>
        <v>4.9951640288711019E-2</v>
      </c>
      <c r="RF343" s="796">
        <f t="shared" ref="RF343" si="3639">RF342</f>
        <v>-6.6916885629844103E-3</v>
      </c>
      <c r="RG343" s="796">
        <f t="shared" ref="RG343" si="3640">RG342</f>
        <v>-6.6916885629844103E-3</v>
      </c>
      <c r="RH343" s="796">
        <f t="shared" ref="RH343" si="3641">RH342</f>
        <v>-6.6916885629844103E-3</v>
      </c>
      <c r="RI343" s="796">
        <f t="shared" ref="RI343" si="3642">RI342</f>
        <v>-6.6916885629844103E-3</v>
      </c>
      <c r="RJ343" s="796">
        <f t="shared" ref="RJ343" si="3643">RJ342</f>
        <v>-6.6916885629844103E-3</v>
      </c>
      <c r="RK343" s="796">
        <f t="shared" ref="RK343" si="3644">RK342</f>
        <v>-6.6916885629844103E-3</v>
      </c>
      <c r="RL343" s="796">
        <f t="shared" ref="RL343" si="3645">RL342</f>
        <v>-6.6916885629844103E-3</v>
      </c>
      <c r="RM343" s="796">
        <f t="shared" ref="RM343" si="3646">RM342</f>
        <v>-6.6916885629844103E-3</v>
      </c>
      <c r="RN343" s="796">
        <f t="shared" ref="RN343" si="3647">RN342</f>
        <v>-0.34812646324090224</v>
      </c>
      <c r="RO343" s="796">
        <f t="shared" ref="RO343" si="3648">RO342</f>
        <v>-0.34812646324090224</v>
      </c>
      <c r="RP343" s="796">
        <f t="shared" ref="RP343" si="3649">RP342</f>
        <v>-0.34812646324090224</v>
      </c>
      <c r="RQ343" s="796">
        <f t="shared" ref="RQ343" si="3650">RQ342</f>
        <v>-0.34812646324090224</v>
      </c>
      <c r="RR343" s="796">
        <f t="shared" ref="RR343" si="3651">RR342</f>
        <v>-0.34812646324090224</v>
      </c>
      <c r="RS343" s="796">
        <f t="shared" ref="RS343" si="3652">RS342</f>
        <v>-0.34812646324090224</v>
      </c>
      <c r="RT343" s="796">
        <f t="shared" ref="RT343" si="3653">RT342</f>
        <v>-0.34812646324090224</v>
      </c>
      <c r="RU343" s="796">
        <f t="shared" ref="RU343" si="3654">RU342</f>
        <v>0</v>
      </c>
      <c r="RV343" s="796">
        <f t="shared" ref="RV343" si="3655">RV342</f>
        <v>0</v>
      </c>
      <c r="RW343" s="796">
        <f t="shared" ref="RW343" si="3656">RW342</f>
        <v>0</v>
      </c>
      <c r="RX343" s="796">
        <f t="shared" ref="RX343" si="3657">RX342</f>
        <v>0</v>
      </c>
      <c r="RY343" s="796">
        <f t="shared" ref="RY343" si="3658">RY342</f>
        <v>0</v>
      </c>
      <c r="RZ343" s="796">
        <f t="shared" ref="RZ343" si="3659">RZ342</f>
        <v>0</v>
      </c>
      <c r="SA343" s="796">
        <f t="shared" ref="SA343" si="3660">SA342</f>
        <v>0</v>
      </c>
      <c r="SB343" s="796">
        <f t="shared" ref="SB343" si="3661">SB342</f>
        <v>0</v>
      </c>
      <c r="SC343" s="796">
        <f t="shared" ref="SC343" si="3662">SC342</f>
        <v>0</v>
      </c>
      <c r="SD343" s="796">
        <f t="shared" ref="SD343" si="3663">SD342</f>
        <v>0.59477165347928285</v>
      </c>
      <c r="SE343" s="796">
        <f t="shared" ref="SE343" si="3664">SE342</f>
        <v>0.59477165347928285</v>
      </c>
      <c r="SF343" s="796">
        <f t="shared" ref="SF343" si="3665">SF342</f>
        <v>0.59477165347928285</v>
      </c>
      <c r="SG343" s="796">
        <f t="shared" ref="SG343" si="3666">SG342</f>
        <v>0.59477165347928285</v>
      </c>
      <c r="SH343" s="796">
        <f t="shared" ref="SH343" si="3667">SH342</f>
        <v>-6.7790507756432916E-2</v>
      </c>
      <c r="SI343" s="796">
        <f t="shared" ref="SI343" si="3668">SI342</f>
        <v>-6.7790507756432916E-2</v>
      </c>
      <c r="SJ343" s="275">
        <f t="shared" ref="SJ343" si="3669">SI343</f>
        <v>-6.7790507756432916E-2</v>
      </c>
      <c r="SK343" s="262"/>
      <c r="SL343" s="250"/>
      <c r="SM343" s="250"/>
      <c r="SN343" s="250"/>
    </row>
    <row r="344" spans="1:508" outlineLevel="3" x14ac:dyDescent="0.25">
      <c r="A344" s="250"/>
      <c r="B344" s="259"/>
      <c r="C344" s="444">
        <f t="shared" si="3151"/>
        <v>4</v>
      </c>
      <c r="D344" s="275"/>
      <c r="E344" s="324">
        <f t="shared" si="3150"/>
        <v>203</v>
      </c>
      <c r="F344" s="330"/>
      <c r="G344" s="275"/>
      <c r="H344" s="536"/>
      <c r="I344" s="551" t="s">
        <v>883</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109"/>
        <v>0</v>
      </c>
      <c r="SK344" s="262"/>
      <c r="SL344" s="250"/>
      <c r="SM344" s="250"/>
      <c r="SN344" s="250"/>
    </row>
    <row r="345" spans="1:508" outlineLevel="3" x14ac:dyDescent="0.25">
      <c r="A345" s="250"/>
      <c r="B345" s="259"/>
      <c r="C345" s="444">
        <f>INT($C$29)+3</f>
        <v>4</v>
      </c>
      <c r="D345" s="275"/>
      <c r="E345" s="324">
        <f t="shared" si="3150"/>
        <v>204</v>
      </c>
      <c r="F345" s="330"/>
      <c r="G345" s="275"/>
      <c r="H345" s="536"/>
      <c r="I345" s="548" t="s">
        <v>875</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109"/>
        <v>0</v>
      </c>
      <c r="SK345" s="262"/>
      <c r="SL345" s="250"/>
      <c r="SM345" s="250"/>
      <c r="SN345" s="250"/>
    </row>
    <row r="346" spans="1:508" outlineLevel="3" x14ac:dyDescent="0.25">
      <c r="A346" s="250"/>
      <c r="B346" s="259"/>
      <c r="C346" s="444">
        <f>INT($C$29)+3</f>
        <v>4</v>
      </c>
      <c r="D346" s="275"/>
      <c r="E346" s="324">
        <f t="shared" si="3150"/>
        <v>205</v>
      </c>
      <c r="F346" s="330"/>
      <c r="G346" s="275"/>
      <c r="H346" s="536"/>
      <c r="I346" s="548" t="s">
        <v>876</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109"/>
        <v>0</v>
      </c>
      <c r="SK346" s="262"/>
      <c r="SL346" s="250"/>
      <c r="SM346" s="250"/>
      <c r="SN346" s="250"/>
    </row>
    <row r="347" spans="1:508" outlineLevel="3" x14ac:dyDescent="0.25">
      <c r="A347" s="250"/>
      <c r="B347" s="259"/>
      <c r="C347" s="444">
        <f>INT($C$29)+3</f>
        <v>4</v>
      </c>
      <c r="D347" s="275"/>
      <c r="E347" s="324">
        <f t="shared" si="3150"/>
        <v>206</v>
      </c>
      <c r="F347" s="330"/>
      <c r="G347" s="275"/>
      <c r="H347" s="538"/>
      <c r="I347" s="549" t="s">
        <v>877</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109"/>
        <v>0</v>
      </c>
      <c r="SK347" s="262"/>
      <c r="SL347" s="250"/>
      <c r="SM347" s="250"/>
      <c r="SN347" s="250"/>
    </row>
    <row r="348" spans="1:508" outlineLevel="2" x14ac:dyDescent="0.25">
      <c r="A348" s="250"/>
      <c r="B348" s="259"/>
      <c r="C348" s="444">
        <f>INT($C$29)+2</f>
        <v>3</v>
      </c>
      <c r="D348" s="275"/>
      <c r="E348" s="324">
        <f t="shared" si="3150"/>
        <v>207</v>
      </c>
      <c r="F348" s="330"/>
      <c r="G348" s="275"/>
      <c r="H348" s="534"/>
      <c r="I348" s="534" t="s">
        <v>576</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109"/>
        <v>0</v>
      </c>
      <c r="SK348" s="262"/>
      <c r="SL348" s="250"/>
      <c r="SM348" s="250"/>
      <c r="SN348" s="250"/>
    </row>
    <row r="349" spans="1:508" outlineLevel="3" x14ac:dyDescent="0.25">
      <c r="A349" s="250"/>
      <c r="B349" s="259"/>
      <c r="C349" s="444">
        <f t="shared" si="2629"/>
        <v>4</v>
      </c>
      <c r="D349" s="275"/>
      <c r="E349" s="324">
        <f t="shared" si="3150"/>
        <v>208</v>
      </c>
      <c r="F349" s="330"/>
      <c r="G349" s="275"/>
      <c r="H349" s="536"/>
      <c r="I349" s="536" t="s">
        <v>577</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109"/>
        <v>0</v>
      </c>
      <c r="SK349" s="262"/>
      <c r="SL349" s="250"/>
      <c r="SM349" s="250"/>
      <c r="SN349" s="250"/>
    </row>
    <row r="350" spans="1:508" outlineLevel="3" x14ac:dyDescent="0.25">
      <c r="A350" s="250"/>
      <c r="B350" s="259"/>
      <c r="C350" s="444">
        <f t="shared" si="2629"/>
        <v>4</v>
      </c>
      <c r="D350" s="275"/>
      <c r="E350" s="324">
        <f t="shared" si="3150"/>
        <v>209</v>
      </c>
      <c r="F350" s="330"/>
      <c r="G350" s="275"/>
      <c r="H350" s="536"/>
      <c r="I350" s="536" t="s">
        <v>578</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109"/>
        <v>0</v>
      </c>
      <c r="SK350" s="262"/>
      <c r="SL350" s="250"/>
      <c r="SM350" s="250"/>
      <c r="SN350" s="250"/>
    </row>
    <row r="351" spans="1:508" outlineLevel="3" x14ac:dyDescent="0.25">
      <c r="A351" s="250"/>
      <c r="B351" s="259"/>
      <c r="C351" s="444">
        <f t="shared" si="2629"/>
        <v>4</v>
      </c>
      <c r="D351" s="275"/>
      <c r="E351" s="324">
        <f t="shared" si="3150"/>
        <v>210</v>
      </c>
      <c r="F351" s="330"/>
      <c r="G351" s="275"/>
      <c r="H351" s="540"/>
      <c r="I351" s="540" t="s">
        <v>709</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109"/>
        <v>0</v>
      </c>
      <c r="SK351" s="262"/>
      <c r="SL351" s="250"/>
      <c r="SM351" s="250"/>
      <c r="SN351" s="250"/>
    </row>
    <row r="352" spans="1:508" outlineLevel="2" x14ac:dyDescent="0.25">
      <c r="A352" s="250"/>
      <c r="B352" s="259"/>
      <c r="C352" s="444">
        <f>INT($C$29)+3</f>
        <v>4</v>
      </c>
      <c r="D352" s="275"/>
      <c r="E352" s="324">
        <f t="shared" si="3150"/>
        <v>211</v>
      </c>
      <c r="F352" s="330"/>
      <c r="G352" s="275"/>
      <c r="H352" s="542"/>
      <c r="I352" s="542" t="s">
        <v>710</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109"/>
        <v>0</v>
      </c>
      <c r="SK352" s="262"/>
      <c r="SL352" s="250"/>
      <c r="SM352" s="250"/>
      <c r="SN352" s="250"/>
    </row>
    <row r="353" spans="1:508" outlineLevel="2" x14ac:dyDescent="0.25">
      <c r="A353" s="250"/>
      <c r="B353" s="259"/>
      <c r="C353" s="444">
        <f>INT($C$29)+2</f>
        <v>3</v>
      </c>
      <c r="D353" s="275"/>
      <c r="E353" s="324">
        <f t="shared" si="3150"/>
        <v>212</v>
      </c>
      <c r="F353" s="330"/>
      <c r="G353" s="275"/>
      <c r="H353" s="461"/>
      <c r="I353" s="461" t="s">
        <v>711</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109"/>
        <v>0</v>
      </c>
      <c r="SK353" s="262"/>
      <c r="SL353" s="250"/>
      <c r="SM353" s="250"/>
      <c r="SN353" s="250"/>
    </row>
    <row r="354" spans="1:508" outlineLevel="3" x14ac:dyDescent="0.25">
      <c r="A354" s="250"/>
      <c r="B354" s="259"/>
      <c r="C354" s="444">
        <f t="shared" si="2629"/>
        <v>4</v>
      </c>
      <c r="D354" s="275"/>
      <c r="E354" s="324">
        <f t="shared" si="3150"/>
        <v>213</v>
      </c>
      <c r="F354" s="330"/>
      <c r="G354" s="275"/>
      <c r="H354" s="494"/>
      <c r="I354" s="494" t="s">
        <v>712</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109"/>
        <v>0</v>
      </c>
      <c r="SK354" s="262"/>
      <c r="SL354" s="250"/>
      <c r="SM354" s="250"/>
      <c r="SN354" s="250"/>
    </row>
    <row r="355" spans="1:508" outlineLevel="2" x14ac:dyDescent="0.25">
      <c r="A355" s="250"/>
      <c r="B355" s="259"/>
      <c r="C355" s="444">
        <f>INT($C$29)+2</f>
        <v>3</v>
      </c>
      <c r="D355" s="275"/>
      <c r="E355" s="324">
        <f t="shared" si="3150"/>
        <v>214</v>
      </c>
      <c r="F355" s="330"/>
      <c r="G355" s="275"/>
      <c r="H355" s="495"/>
      <c r="I355" s="495" t="s">
        <v>713</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109"/>
        <v>0</v>
      </c>
      <c r="SK355" s="262"/>
      <c r="SL355" s="250"/>
      <c r="SM355" s="250"/>
      <c r="SN355" s="250"/>
    </row>
    <row r="356" spans="1:508" outlineLevel="3" x14ac:dyDescent="0.25">
      <c r="A356" s="250"/>
      <c r="B356" s="259"/>
      <c r="C356" s="444">
        <f>INT($C$29)+3</f>
        <v>4</v>
      </c>
      <c r="D356" s="275"/>
      <c r="E356" s="324">
        <f t="shared" si="3150"/>
        <v>215</v>
      </c>
      <c r="F356" s="330"/>
      <c r="G356" s="275"/>
      <c r="H356" s="346"/>
      <c r="I356" s="346" t="s">
        <v>714</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109"/>
        <v>0</v>
      </c>
      <c r="SK356" s="262"/>
      <c r="SL356" s="250"/>
      <c r="SM356" s="250"/>
      <c r="SN356" s="250"/>
    </row>
    <row r="357" spans="1:508" outlineLevel="2" x14ac:dyDescent="0.25">
      <c r="A357" s="250"/>
      <c r="B357" s="259"/>
      <c r="C357" s="444">
        <f>INT($C$29)+3</f>
        <v>4</v>
      </c>
      <c r="D357" s="275"/>
      <c r="E357" s="324">
        <f t="shared" si="3150"/>
        <v>216</v>
      </c>
      <c r="F357" s="330"/>
      <c r="G357" s="275"/>
      <c r="H357" s="542"/>
      <c r="I357" s="542" t="s">
        <v>715</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109"/>
        <v>0</v>
      </c>
      <c r="SK357" s="262"/>
      <c r="SL357" s="250"/>
      <c r="SM357" s="250"/>
      <c r="SN357" s="250"/>
    </row>
    <row r="358" spans="1:508" ht="5.0999999999999996" customHeight="1" outlineLevel="2" x14ac:dyDescent="0.2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0999999999999996" customHeight="1" outlineLevel="2" x14ac:dyDescent="0.2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0999999999999996" customHeight="1" outlineLevel="1" x14ac:dyDescent="0.2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0999999999999996" customHeight="1" x14ac:dyDescent="0.2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2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2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2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2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2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2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2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25">
      <c r="C369" s="443" t="s">
        <v>698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4">
        <v>1</v>
      </c>
    </row>
    <row r="4" spans="1:2" ht="7.35" customHeight="1" x14ac:dyDescent="0.25"/>
    <row r="5" spans="1:2" x14ac:dyDescent="0.25">
      <c r="A5" t="s">
        <v>81</v>
      </c>
      <c r="B5" s="204">
        <v>1.25</v>
      </c>
    </row>
    <row r="7" spans="1:2" x14ac:dyDescent="0.25">
      <c r="A7" s="66" t="s">
        <v>80</v>
      </c>
    </row>
    <row r="8" spans="1:2" x14ac:dyDescent="0.25">
      <c r="A8" t="s">
        <v>82</v>
      </c>
      <c r="B8" s="204">
        <v>11</v>
      </c>
    </row>
    <row r="9" spans="1:2" ht="7.35" customHeight="1" x14ac:dyDescent="0.25"/>
    <row r="10" spans="1:2" x14ac:dyDescent="0.25">
      <c r="A10" t="s">
        <v>83</v>
      </c>
      <c r="B10" s="204">
        <v>10</v>
      </c>
    </row>
    <row r="12" spans="1:2" x14ac:dyDescent="0.25">
      <c r="A12" s="66" t="s">
        <v>1179</v>
      </c>
    </row>
    <row r="13" spans="1:2" x14ac:dyDescent="0.25">
      <c r="A13" t="s">
        <v>1180</v>
      </c>
      <c r="B13" s="794">
        <v>0.1</v>
      </c>
    </row>
    <row r="14" spans="1:2" ht="9.75" customHeight="1" x14ac:dyDescent="0.25"/>
    <row r="15" spans="1:2" x14ac:dyDescent="0.25">
      <c r="A15" s="66" t="s">
        <v>258</v>
      </c>
    </row>
    <row r="16" spans="1:2" x14ac:dyDescent="0.25">
      <c r="A16" t="s">
        <v>1181</v>
      </c>
      <c r="B16" s="794">
        <v>7.4999999999999997E-2</v>
      </c>
    </row>
    <row r="17" spans="1:2" ht="9.75" customHeight="1" x14ac:dyDescent="0.25"/>
    <row r="18" spans="1:2" x14ac:dyDescent="0.25">
      <c r="A18" t="s">
        <v>1156</v>
      </c>
      <c r="B18" s="794">
        <v>7.4999999999999997E-2</v>
      </c>
    </row>
    <row r="20" spans="1:2" x14ac:dyDescent="0.25">
      <c r="A20" s="66" t="s">
        <v>84</v>
      </c>
    </row>
    <row r="21" spans="1:2" x14ac:dyDescent="0.25">
      <c r="A21" t="s">
        <v>1182</v>
      </c>
      <c r="B21" s="794">
        <v>0.15</v>
      </c>
    </row>
    <row r="22" spans="1:2" ht="9.75" customHeight="1" x14ac:dyDescent="0.25"/>
    <row r="23" spans="1:2" x14ac:dyDescent="0.25">
      <c r="A23" t="s">
        <v>1155</v>
      </c>
      <c r="B23" s="794">
        <v>7.4999999999999997E-2</v>
      </c>
    </row>
    <row r="25" spans="1:2" x14ac:dyDescent="0.25">
      <c r="A25" t="s">
        <v>85</v>
      </c>
      <c r="B25"/>
    </row>
    <row r="26" spans="1:2" x14ac:dyDescent="0.25">
      <c r="A26" t="s">
        <v>366</v>
      </c>
      <c r="B26" s="204">
        <v>1.3</v>
      </c>
    </row>
    <row r="27" spans="1:2" x14ac:dyDescent="0.25">
      <c r="A27" t="s">
        <v>56</v>
      </c>
      <c r="B27" s="204">
        <v>1.1000000000000001</v>
      </c>
    </row>
    <row r="28" spans="1:2" x14ac:dyDescent="0.25">
      <c r="A28" t="s">
        <v>57</v>
      </c>
      <c r="B28" s="204">
        <v>1.1000000000000001</v>
      </c>
    </row>
    <row r="29" spans="1:2" x14ac:dyDescent="0.25">
      <c r="A29" t="s">
        <v>58</v>
      </c>
      <c r="B29" s="204">
        <v>1.2</v>
      </c>
    </row>
    <row r="30" spans="1:2" x14ac:dyDescent="0.25">
      <c r="A30" t="s">
        <v>59</v>
      </c>
      <c r="B30" s="204">
        <v>1</v>
      </c>
    </row>
    <row r="31" spans="1:2" x14ac:dyDescent="0.25">
      <c r="A31" t="s">
        <v>857</v>
      </c>
      <c r="B31" s="204">
        <v>1</v>
      </c>
    </row>
    <row r="32" spans="1:2" x14ac:dyDescent="0.25">
      <c r="A32" t="s">
        <v>858</v>
      </c>
      <c r="B32" s="204">
        <v>1</v>
      </c>
    </row>
    <row r="33" spans="1:2" x14ac:dyDescent="0.25">
      <c r="A33" t="s">
        <v>859</v>
      </c>
      <c r="B33" s="204">
        <v>1</v>
      </c>
    </row>
    <row r="34" spans="1:2" x14ac:dyDescent="0.25">
      <c r="A34" t="s">
        <v>1097</v>
      </c>
      <c r="B34" s="204">
        <v>1</v>
      </c>
    </row>
    <row r="36" spans="1:2" x14ac:dyDescent="0.25">
      <c r="A36" t="s">
        <v>86</v>
      </c>
      <c r="B36"/>
    </row>
    <row r="37" spans="1:2" x14ac:dyDescent="0.25">
      <c r="A37" t="s">
        <v>366</v>
      </c>
      <c r="B37" s="204">
        <v>1.2</v>
      </c>
    </row>
    <row r="38" spans="1:2" x14ac:dyDescent="0.25">
      <c r="A38" t="s">
        <v>56</v>
      </c>
      <c r="B38" s="204">
        <v>1.1000000000000001</v>
      </c>
    </row>
    <row r="39" spans="1:2" x14ac:dyDescent="0.25">
      <c r="A39" t="s">
        <v>57</v>
      </c>
      <c r="B39" s="204">
        <v>1.1000000000000001</v>
      </c>
    </row>
    <row r="40" spans="1:2" x14ac:dyDescent="0.25">
      <c r="A40" t="s">
        <v>58</v>
      </c>
      <c r="B40" s="204">
        <v>1.2</v>
      </c>
    </row>
    <row r="41" spans="1:2" x14ac:dyDescent="0.25">
      <c r="A41" t="s">
        <v>59</v>
      </c>
      <c r="B41" s="204">
        <v>1</v>
      </c>
    </row>
    <row r="42" spans="1:2" x14ac:dyDescent="0.25">
      <c r="A42" t="s">
        <v>857</v>
      </c>
      <c r="B42" s="204">
        <v>1</v>
      </c>
    </row>
    <row r="43" spans="1:2" x14ac:dyDescent="0.25">
      <c r="A43" t="s">
        <v>858</v>
      </c>
      <c r="B43" s="204">
        <v>1</v>
      </c>
    </row>
    <row r="44" spans="1:2" x14ac:dyDescent="0.25">
      <c r="A44" t="s">
        <v>859</v>
      </c>
      <c r="B44" s="204">
        <v>1</v>
      </c>
    </row>
    <row r="45" spans="1:2" x14ac:dyDescent="0.25">
      <c r="A45" t="s">
        <v>1097</v>
      </c>
      <c r="B45" s="204">
        <v>1</v>
      </c>
    </row>
    <row r="47" spans="1:2" x14ac:dyDescent="0.25">
      <c r="A47" t="s">
        <v>1178</v>
      </c>
      <c r="B47"/>
    </row>
    <row r="48" spans="1:2" x14ac:dyDescent="0.25">
      <c r="A48" t="s">
        <v>366</v>
      </c>
      <c r="B48" s="204">
        <v>1</v>
      </c>
    </row>
    <row r="49" spans="1:3" x14ac:dyDescent="0.25">
      <c r="A49" t="s">
        <v>56</v>
      </c>
      <c r="B49" s="204">
        <v>1</v>
      </c>
    </row>
    <row r="50" spans="1:3" x14ac:dyDescent="0.25">
      <c r="A50" t="s">
        <v>57</v>
      </c>
      <c r="B50" s="204">
        <v>1</v>
      </c>
    </row>
    <row r="51" spans="1:3" x14ac:dyDescent="0.25">
      <c r="A51" t="s">
        <v>58</v>
      </c>
      <c r="B51" s="204">
        <v>1</v>
      </c>
    </row>
    <row r="52" spans="1:3" x14ac:dyDescent="0.25">
      <c r="A52" t="s">
        <v>59</v>
      </c>
      <c r="B52" s="204">
        <v>1</v>
      </c>
    </row>
    <row r="53" spans="1:3" x14ac:dyDescent="0.25">
      <c r="A53" t="s">
        <v>857</v>
      </c>
      <c r="B53" s="204">
        <v>1</v>
      </c>
    </row>
    <row r="54" spans="1:3" x14ac:dyDescent="0.25">
      <c r="A54" t="s">
        <v>858</v>
      </c>
      <c r="B54" s="204">
        <v>1</v>
      </c>
    </row>
    <row r="55" spans="1:3" x14ac:dyDescent="0.25">
      <c r="A55" t="s">
        <v>859</v>
      </c>
      <c r="B55" s="204">
        <v>1</v>
      </c>
    </row>
    <row r="56" spans="1:3" x14ac:dyDescent="0.25">
      <c r="A56" t="s">
        <v>1097</v>
      </c>
      <c r="B56" s="204">
        <v>1</v>
      </c>
    </row>
    <row r="58" spans="1:3" x14ac:dyDescent="0.25">
      <c r="A58" s="66" t="s">
        <v>87</v>
      </c>
    </row>
    <row r="59" spans="1:3" x14ac:dyDescent="0.25">
      <c r="A59" t="s">
        <v>88</v>
      </c>
      <c r="B59" s="676">
        <f>MIN(364,INT((C59 - DATE(YEAR(C59),1,1))))</f>
        <v>104</v>
      </c>
      <c r="C59" s="700">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opLeftCell="A4" zoomScale="80" zoomScaleNormal="80" workbookViewId="0">
      <selection activeCell="H43" sqref="H43"/>
    </sheetView>
  </sheetViews>
  <sheetFormatPr defaultColWidth="8.5703125" defaultRowHeight="15" outlineLevelRow="1"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4.7109375" style="65" customWidth="1"/>
    <col min="12" max="12" width="15.42578125" style="65" customWidth="1"/>
    <col min="13" max="13" width="14.42578125" style="65" customWidth="1"/>
    <col min="14" max="15" width="14.5703125" style="65" customWidth="1"/>
    <col min="16" max="17" width="13.42578125" style="65" customWidth="1"/>
    <col min="18" max="18" width="13.28515625" style="65" customWidth="1"/>
    <col min="19" max="21" width="11.7109375" style="65" customWidth="1"/>
    <col min="22" max="41" width="12.5703125" style="65" customWidth="1"/>
    <col min="42" max="16384" width="8.5703125" style="65"/>
  </cols>
  <sheetData>
    <row r="1" spans="1:26" customFormat="1" ht="12" customHeight="1" outlineLevel="1" x14ac:dyDescent="0.25">
      <c r="A1" s="7"/>
      <c r="B1" s="8"/>
      <c r="C1" s="8"/>
      <c r="D1" s="8"/>
      <c r="E1" s="8"/>
      <c r="F1" s="8"/>
      <c r="G1" s="8"/>
      <c r="H1" s="8"/>
      <c r="I1" s="8"/>
      <c r="J1" s="8"/>
      <c r="K1" s="8"/>
      <c r="L1" s="8"/>
      <c r="M1" s="8"/>
      <c r="N1" s="8"/>
      <c r="O1" s="8"/>
      <c r="P1" s="8"/>
      <c r="Q1" s="8"/>
      <c r="R1" s="8"/>
      <c r="S1" s="8"/>
      <c r="T1" s="8"/>
      <c r="U1" s="8"/>
      <c r="V1" s="8"/>
      <c r="W1" s="8"/>
      <c r="X1" s="8"/>
      <c r="Y1" s="8"/>
      <c r="Z1" s="8"/>
    </row>
    <row r="2" spans="1:26" customFormat="1" ht="5.0999999999999996" customHeight="1" outlineLevel="1" collapsed="1" thickBot="1" x14ac:dyDescent="0.3">
      <c r="A2" s="7"/>
      <c r="B2" s="8"/>
      <c r="C2" s="8"/>
      <c r="D2" s="8"/>
      <c r="E2" s="8"/>
      <c r="F2" s="8"/>
      <c r="G2" s="8"/>
      <c r="H2" s="8"/>
      <c r="I2" s="8"/>
      <c r="J2" s="8"/>
      <c r="K2" s="8"/>
      <c r="L2" s="8"/>
      <c r="M2" s="8"/>
      <c r="N2" s="8"/>
      <c r="O2" s="8"/>
      <c r="P2" s="8"/>
      <c r="Q2" s="8"/>
      <c r="R2" s="8"/>
      <c r="S2" s="8"/>
      <c r="T2" s="8"/>
      <c r="U2" s="8"/>
      <c r="V2" s="8"/>
      <c r="W2" s="8"/>
      <c r="X2" s="8"/>
      <c r="Y2" s="8"/>
      <c r="Z2" s="8"/>
    </row>
    <row r="3" spans="1:26" customFormat="1" ht="5.0999999999999996" customHeight="1" outlineLevel="1" x14ac:dyDescent="0.2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35" customHeight="1" outlineLevel="1" collapsed="1" x14ac:dyDescent="0.25">
      <c r="A4" s="7"/>
      <c r="B4" s="97"/>
      <c r="C4" s="13"/>
      <c r="D4" s="13">
        <v>0</v>
      </c>
      <c r="E4" s="13" t="s">
        <v>1</v>
      </c>
      <c r="F4" s="71"/>
      <c r="G4" s="72" t="s">
        <v>990</v>
      </c>
      <c r="H4" s="73"/>
      <c r="I4" s="73"/>
      <c r="J4" s="73"/>
      <c r="K4" s="73"/>
      <c r="L4" s="73"/>
      <c r="M4" s="73"/>
      <c r="N4" s="73"/>
      <c r="O4" s="73"/>
      <c r="P4" s="73"/>
      <c r="Q4" s="73"/>
      <c r="R4" s="73"/>
      <c r="S4" s="74"/>
      <c r="T4" s="73"/>
      <c r="U4" s="73"/>
      <c r="V4" s="73"/>
      <c r="W4" s="17"/>
      <c r="X4" s="9"/>
      <c r="Y4" s="9"/>
      <c r="Z4" s="9"/>
    </row>
    <row r="5" spans="1:26" customFormat="1" ht="13.35" customHeight="1" outlineLevel="1" x14ac:dyDescent="0.25">
      <c r="A5" s="7"/>
      <c r="B5" s="97"/>
      <c r="C5" s="13"/>
      <c r="D5" s="13"/>
      <c r="E5" s="18"/>
      <c r="F5" s="75"/>
      <c r="G5" s="76" t="s">
        <v>991</v>
      </c>
      <c r="H5" s="76"/>
      <c r="I5" s="76"/>
      <c r="J5" s="76"/>
      <c r="K5" s="76"/>
      <c r="L5" s="76"/>
      <c r="M5" s="76"/>
      <c r="N5" s="76"/>
      <c r="O5" s="76"/>
      <c r="P5" s="76"/>
      <c r="Q5" s="76"/>
      <c r="R5" s="76"/>
      <c r="S5" s="77"/>
      <c r="T5" s="78"/>
      <c r="U5" s="78"/>
      <c r="V5" s="78"/>
      <c r="W5" s="17"/>
      <c r="X5" s="9"/>
      <c r="Y5" s="9"/>
      <c r="Z5" s="9"/>
    </row>
    <row r="6" spans="1:26" customFormat="1" ht="13.35" customHeight="1" outlineLevel="1" x14ac:dyDescent="0.25">
      <c r="A6" s="7"/>
      <c r="B6" s="97"/>
      <c r="C6" s="18"/>
      <c r="D6" s="13"/>
      <c r="E6" s="18"/>
      <c r="F6" s="75"/>
      <c r="G6" s="79">
        <v>37998.72855324074</v>
      </c>
      <c r="H6" s="80">
        <v>37998.72855324074</v>
      </c>
      <c r="I6" s="76"/>
      <c r="J6" s="76"/>
      <c r="K6" s="76" t="s">
        <v>992</v>
      </c>
      <c r="L6" s="76"/>
      <c r="M6" s="76"/>
      <c r="N6" s="76"/>
      <c r="O6" s="76"/>
      <c r="P6" s="76"/>
      <c r="Q6" s="76"/>
      <c r="R6" s="76"/>
      <c r="S6" s="77"/>
      <c r="T6" s="78"/>
      <c r="U6" s="78"/>
      <c r="V6" s="78"/>
      <c r="W6" s="17"/>
      <c r="X6" s="9"/>
      <c r="Y6" s="9"/>
      <c r="Z6" s="9"/>
    </row>
    <row r="7" spans="1:26" customFormat="1" ht="13.35" customHeight="1" outlineLevel="1" x14ac:dyDescent="0.2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35" customHeight="1" outlineLevel="1" x14ac:dyDescent="0.2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35" customHeight="1" outlineLevel="1" x14ac:dyDescent="0.2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35" customHeight="1" outlineLevel="1" x14ac:dyDescent="0.2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35" customHeight="1" outlineLevel="1" x14ac:dyDescent="0.25">
      <c r="A11" s="7"/>
      <c r="B11" s="97"/>
      <c r="C11" s="18"/>
      <c r="D11" s="18"/>
      <c r="E11" s="18"/>
      <c r="F11" s="18"/>
      <c r="G11" s="24"/>
      <c r="H11" s="24"/>
      <c r="I11" s="24"/>
      <c r="J11" s="24" t="s">
        <v>796</v>
      </c>
      <c r="K11" s="24" t="s">
        <v>380</v>
      </c>
      <c r="L11" s="24" t="s">
        <v>768</v>
      </c>
      <c r="M11" s="24" t="s">
        <v>769</v>
      </c>
      <c r="N11" s="24" t="s">
        <v>770</v>
      </c>
      <c r="O11" s="24" t="s">
        <v>771</v>
      </c>
      <c r="P11" s="24" t="s">
        <v>772</v>
      </c>
      <c r="Q11" s="24" t="s">
        <v>773</v>
      </c>
      <c r="R11" s="24" t="s">
        <v>774</v>
      </c>
      <c r="S11" s="24" t="s">
        <v>775</v>
      </c>
      <c r="T11" s="24"/>
      <c r="U11" s="24"/>
      <c r="V11" s="24"/>
      <c r="W11" s="17"/>
      <c r="X11" s="9"/>
      <c r="Y11" s="9"/>
      <c r="Z11" s="9"/>
    </row>
    <row r="12" spans="1:26" customFormat="1" ht="5.0999999999999996" customHeight="1" outlineLevel="1" x14ac:dyDescent="0.2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0999999999999996" customHeight="1" outlineLevel="1" x14ac:dyDescent="0.2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35" customHeight="1" outlineLevel="1" x14ac:dyDescent="0.25">
      <c r="A14" s="7"/>
      <c r="B14" s="97"/>
      <c r="C14" s="18"/>
      <c r="D14" s="18"/>
      <c r="E14" s="18"/>
      <c r="F14" s="14"/>
      <c r="G14" s="92" t="s">
        <v>993</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35" customHeight="1" outlineLevel="1" x14ac:dyDescent="0.2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35" customHeight="1" outlineLevel="1" x14ac:dyDescent="0.2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35" customHeight="1" outlineLevel="1" x14ac:dyDescent="0.2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0999999999999996" customHeight="1" outlineLevel="1" x14ac:dyDescent="0.2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2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2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2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0999999999999996" customHeight="1" thickBot="1" x14ac:dyDescent="0.3">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0999999999999996" customHeight="1" x14ac:dyDescent="0.2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2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2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2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2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2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2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2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2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0999999999999996" customHeight="1" outlineLevel="1" x14ac:dyDescent="0.2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0999999999999996" customHeight="1" outlineLevel="1" x14ac:dyDescent="0.2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2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2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2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2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2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2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2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2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25">
      <c r="A43" s="7"/>
      <c r="B43" s="8"/>
      <c r="C43" s="18"/>
      <c r="D43" s="18"/>
      <c r="E43" s="18"/>
      <c r="F43" s="27"/>
      <c r="G43" s="631" t="str">
        <f>General!G24</f>
        <v>ms</v>
      </c>
      <c r="H43" s="232">
        <f>0.65*H50+0.35*H42</f>
        <v>3.3249999999999997</v>
      </c>
      <c r="I43" s="57"/>
      <c r="J43" s="58"/>
      <c r="K43" s="58"/>
      <c r="L43" s="58"/>
      <c r="O43" s="58"/>
      <c r="P43" s="33"/>
      <c r="Q43" s="33"/>
      <c r="R43" s="33"/>
      <c r="S43" s="33"/>
      <c r="T43" s="33"/>
      <c r="U43" s="33"/>
      <c r="V43" s="31"/>
      <c r="W43" s="17"/>
      <c r="X43" s="9"/>
      <c r="Y43" s="9"/>
      <c r="Z43" s="9"/>
    </row>
    <row r="44" spans="1:26" customFormat="1" ht="12" customHeight="1" outlineLevel="1" x14ac:dyDescent="0.2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2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2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2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2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2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2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2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2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2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2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0999999999999996" customHeight="1" outlineLevel="1" x14ac:dyDescent="0.2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35" customHeight="1" outlineLevel="1" x14ac:dyDescent="0.2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2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2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0999999999999996" customHeight="1" x14ac:dyDescent="0.2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1145</v>
      </c>
      <c r="B2" s="204">
        <v>5000000</v>
      </c>
    </row>
    <row r="4" spans="1:2" x14ac:dyDescent="0.2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820</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821</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19" t="s">
        <v>913</v>
      </c>
      <c r="M10" s="519"/>
      <c r="N10" s="519"/>
      <c r="O10" s="519"/>
      <c r="P10" s="519"/>
      <c r="Q10" s="519"/>
      <c r="R10" s="23"/>
      <c r="S10" s="23"/>
      <c r="T10" s="23"/>
      <c r="U10" s="23"/>
      <c r="V10" s="23"/>
      <c r="W10" s="17"/>
      <c r="X10" s="9"/>
    </row>
    <row r="11" spans="1:24" ht="13.35" customHeight="1" x14ac:dyDescent="0.25">
      <c r="A11" s="170"/>
      <c r="B11" s="8"/>
      <c r="C11" s="18"/>
      <c r="D11" s="18"/>
      <c r="E11" s="18"/>
      <c r="F11" s="18"/>
      <c r="G11" s="18"/>
      <c r="H11" s="18"/>
      <c r="I11" s="23" t="s">
        <v>812</v>
      </c>
      <c r="J11" s="24"/>
      <c r="K11" s="101"/>
      <c r="L11" s="101"/>
      <c r="M11" s="24"/>
      <c r="N11" s="24"/>
      <c r="O11" s="24" t="s">
        <v>816</v>
      </c>
      <c r="P11" s="24"/>
      <c r="Q11" s="24"/>
      <c r="R11" s="24"/>
      <c r="S11" s="24"/>
      <c r="T11" s="24"/>
      <c r="U11" s="24"/>
      <c r="V11" s="23"/>
      <c r="W11" s="17"/>
      <c r="X11" s="9"/>
    </row>
    <row r="12" spans="1:24" ht="13.35" customHeight="1" x14ac:dyDescent="0.25">
      <c r="A12" s="170"/>
      <c r="B12" s="8"/>
      <c r="C12" s="18"/>
      <c r="D12" s="18"/>
      <c r="E12" s="18"/>
      <c r="F12" s="18"/>
      <c r="G12" s="18"/>
      <c r="H12" s="18"/>
      <c r="I12" s="23" t="s">
        <v>819</v>
      </c>
      <c r="J12" s="24"/>
      <c r="K12" s="24" t="s">
        <v>193</v>
      </c>
      <c r="L12" s="24" t="s">
        <v>818</v>
      </c>
      <c r="M12" s="24" t="s">
        <v>817</v>
      </c>
      <c r="N12" s="24" t="s">
        <v>816</v>
      </c>
      <c r="O12" s="24" t="str">
        <f>"per "&amp;$I$26&amp;" MJ"</f>
        <v>per 100 MJ</v>
      </c>
      <c r="P12" s="24"/>
      <c r="Q12" s="24" t="s">
        <v>888</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24" t="s">
        <v>826</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35" customHeight="1" x14ac:dyDescent="0.25">
      <c r="A16" s="170"/>
      <c r="B16" s="8"/>
      <c r="C16" s="18"/>
      <c r="D16" s="18"/>
      <c r="E16" s="18"/>
      <c r="F16" s="27"/>
      <c r="G16" s="92"/>
      <c r="H16" s="92"/>
      <c r="I16" s="524" t="s">
        <v>827</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35" customHeight="1" x14ac:dyDescent="0.25">
      <c r="A17" s="170"/>
      <c r="B17" s="8"/>
      <c r="C17" s="18"/>
      <c r="D17" s="18"/>
      <c r="E17" s="18"/>
      <c r="F17" s="27"/>
      <c r="G17" s="92"/>
      <c r="H17" s="92"/>
      <c r="I17" s="524" t="s">
        <v>828</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35" customHeight="1" x14ac:dyDescent="0.25">
      <c r="A18" s="170"/>
      <c r="B18" s="8"/>
      <c r="C18" s="18"/>
      <c r="D18" s="18"/>
      <c r="E18" s="18"/>
      <c r="F18" s="27"/>
      <c r="G18" s="92"/>
      <c r="H18" s="92"/>
      <c r="I18" s="524" t="s">
        <v>829</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35" customHeight="1" x14ac:dyDescent="0.25">
      <c r="A19" s="170"/>
      <c r="B19" s="8"/>
      <c r="C19" s="18"/>
      <c r="D19" s="18"/>
      <c r="E19" s="18"/>
      <c r="F19" s="27"/>
      <c r="G19" s="92"/>
      <c r="H19" s="92"/>
      <c r="I19" s="524" t="s">
        <v>830</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35" customHeight="1" x14ac:dyDescent="0.25">
      <c r="A20" s="170"/>
      <c r="B20" s="8"/>
      <c r="C20" s="18"/>
      <c r="D20" s="18"/>
      <c r="E20" s="18"/>
      <c r="F20" s="27"/>
      <c r="G20" s="92"/>
      <c r="H20" s="92"/>
      <c r="I20" s="524" t="s">
        <v>831</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35" customHeight="1" x14ac:dyDescent="0.25">
      <c r="A21" s="170"/>
      <c r="B21" s="8"/>
      <c r="C21" s="18"/>
      <c r="D21" s="18"/>
      <c r="E21" s="18"/>
      <c r="F21" s="27"/>
      <c r="G21" s="92"/>
      <c r="H21" s="92"/>
      <c r="I21" s="524" t="s">
        <v>832</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35" customHeight="1" x14ac:dyDescent="0.25">
      <c r="A22" s="170"/>
      <c r="B22" s="8"/>
      <c r="C22" s="18"/>
      <c r="D22" s="18"/>
      <c r="E22" s="18"/>
      <c r="F22" s="27"/>
      <c r="G22" s="92"/>
      <c r="H22" s="92"/>
      <c r="I22" s="524" t="s">
        <v>833</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35" customHeight="1" x14ac:dyDescent="0.25">
      <c r="A23" s="170"/>
      <c r="B23" s="8"/>
      <c r="C23" s="18"/>
      <c r="D23" s="18"/>
      <c r="E23" s="18"/>
      <c r="F23" s="27"/>
      <c r="G23" s="92"/>
      <c r="H23" s="92"/>
      <c r="I23" s="524" t="s">
        <v>834</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35" customHeight="1" x14ac:dyDescent="0.25">
      <c r="A24" s="170"/>
      <c r="B24" s="8"/>
      <c r="C24" s="18"/>
      <c r="D24" s="18"/>
      <c r="E24" s="18"/>
      <c r="F24" s="27"/>
      <c r="G24" s="92"/>
      <c r="H24" s="92"/>
      <c r="I24" s="524" t="s">
        <v>835</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35" customHeight="1" x14ac:dyDescent="0.2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35" customHeight="1" x14ac:dyDescent="0.25">
      <c r="A26" s="170"/>
      <c r="B26" s="8"/>
      <c r="C26" s="18"/>
      <c r="D26" s="18"/>
      <c r="E26" s="18"/>
      <c r="F26" s="27"/>
      <c r="G26" s="92"/>
      <c r="H26" s="92" t="s">
        <v>815</v>
      </c>
      <c r="I26" s="524">
        <v>100</v>
      </c>
      <c r="J26" s="90" t="s">
        <v>814</v>
      </c>
      <c r="K26" s="155"/>
      <c r="L26" s="155"/>
      <c r="M26" s="55"/>
      <c r="N26" s="516"/>
      <c r="O26" s="516"/>
      <c r="P26" s="90"/>
      <c r="Q26" s="90"/>
      <c r="R26" s="90"/>
      <c r="S26" s="516"/>
      <c r="T26" s="90"/>
      <c r="U26" s="90"/>
      <c r="V26" s="31"/>
      <c r="W26" s="17"/>
      <c r="X26" s="9"/>
    </row>
    <row r="27" spans="1:24" ht="13.35" customHeight="1" x14ac:dyDescent="0.25">
      <c r="A27" s="170"/>
      <c r="B27" s="8"/>
      <c r="C27" s="18"/>
      <c r="D27" s="18"/>
      <c r="E27" s="18"/>
      <c r="F27" s="34"/>
      <c r="G27" s="92"/>
      <c r="H27" s="92" t="s">
        <v>813</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2024-10-27T22:18:19Z</dcterms:modified>
</cp:coreProperties>
</file>